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xWindow="13080" yWindow="920" windowWidth="33900" windowHeight="23880" activeTab="6"/>
  </bookViews>
  <sheets>
    <sheet name=" Precision &amp; MU" sheetId="3" r:id="rId1"/>
    <sheet name="Repeatability" sheetId="5" r:id="rId2"/>
    <sheet name="Reproducibility" sheetId="10" r:id="rId3"/>
    <sheet name="ANOVA" sheetId="7" r:id="rId4"/>
    <sheet name="ANOVA (2)" sheetId="11" r:id="rId5"/>
    <sheet name="Bias" sheetId="1" r:id="rId6"/>
    <sheet name="Linearity" sheetId="6" r:id="rId7"/>
    <sheet name="LOD-LOR" sheetId="8" r:id="rId8"/>
    <sheet name="Std_Add" sheetId="12" r:id="rId9"/>
    <sheet name="XY_Comparison" sheetId="13" r:id="rId10"/>
    <sheet name="Raw Data" sheetId="9" r:id="rId11"/>
    <sheet name="Key" sheetId="14" r:id="rId12"/>
  </sheets>
  <definedNames>
    <definedName name="_xlnm._FilterDatabase" localSheetId="5" hidden="1">Bias!$A$9:$L$288</definedName>
    <definedName name="_xlnm._FilterDatabase" localSheetId="1" hidden="1">Repeatability!$A$9:$I$36</definedName>
    <definedName name="_xlnm._FilterDatabase" localSheetId="2" hidden="1">Reproducibility!$A$9:$I$36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C2" i="1"/>
  <c r="C5" i="1"/>
  <c r="C4" i="1"/>
  <c r="C3" i="1"/>
  <c r="F28" i="5"/>
  <c r="G28" i="5"/>
  <c r="F29" i="5"/>
  <c r="G29" i="5"/>
  <c r="F37" i="5"/>
  <c r="G37" i="5"/>
  <c r="F12" i="5"/>
  <c r="G12" i="5"/>
  <c r="F44" i="5"/>
  <c r="G44" i="5"/>
  <c r="F48" i="5"/>
  <c r="G48" i="5"/>
  <c r="F36" i="5"/>
  <c r="G36" i="5"/>
  <c r="F46" i="5"/>
  <c r="G46" i="5"/>
  <c r="F15" i="5"/>
  <c r="G15" i="5"/>
  <c r="F11" i="5"/>
  <c r="G11" i="5"/>
  <c r="F32" i="5"/>
  <c r="G32" i="5"/>
  <c r="F13" i="5"/>
  <c r="G13" i="5"/>
  <c r="F25" i="5"/>
  <c r="G25" i="5"/>
  <c r="F38" i="5"/>
  <c r="G38" i="5"/>
  <c r="F18" i="5"/>
  <c r="G18" i="5"/>
  <c r="F16" i="5"/>
  <c r="G16" i="5"/>
  <c r="F14" i="5"/>
  <c r="G14" i="5"/>
  <c r="F53" i="5"/>
  <c r="G53" i="5"/>
  <c r="F35" i="5"/>
  <c r="G35" i="5"/>
  <c r="F57" i="5"/>
  <c r="G57" i="5"/>
  <c r="F24" i="5"/>
  <c r="G24" i="5"/>
  <c r="F58" i="5"/>
  <c r="G58" i="5"/>
  <c r="F41" i="5"/>
  <c r="G41" i="5"/>
  <c r="F49" i="5"/>
  <c r="G49" i="5"/>
  <c r="F20" i="5"/>
  <c r="G20" i="5"/>
  <c r="F27" i="5"/>
  <c r="G27" i="5"/>
  <c r="F26" i="5"/>
  <c r="G26" i="5"/>
  <c r="F23" i="5"/>
  <c r="G23" i="5"/>
  <c r="F52" i="5"/>
  <c r="G52" i="5"/>
  <c r="F51" i="5"/>
  <c r="G51" i="5"/>
  <c r="F17" i="5"/>
  <c r="G17" i="5"/>
  <c r="F30" i="5"/>
  <c r="G30" i="5"/>
  <c r="F39" i="5"/>
  <c r="G39" i="5"/>
  <c r="F10" i="5"/>
  <c r="G10" i="5"/>
  <c r="F31" i="5"/>
  <c r="G31" i="5"/>
  <c r="F45" i="5"/>
  <c r="G45" i="5"/>
  <c r="F50" i="5"/>
  <c r="G50" i="5"/>
  <c r="F34" i="5"/>
  <c r="G34" i="5"/>
  <c r="F33" i="5"/>
  <c r="G33" i="5"/>
  <c r="F40" i="5"/>
  <c r="G40" i="5"/>
  <c r="F54" i="5"/>
  <c r="G54" i="5"/>
  <c r="F42" i="5"/>
  <c r="G42" i="5"/>
  <c r="F21" i="5"/>
  <c r="G21" i="5"/>
  <c r="F19" i="5"/>
  <c r="G19" i="5"/>
  <c r="F59" i="5"/>
  <c r="G59" i="5"/>
  <c r="F55" i="5"/>
  <c r="G55" i="5"/>
  <c r="F47" i="5"/>
  <c r="G47" i="5"/>
  <c r="F22" i="5"/>
  <c r="G22" i="5"/>
  <c r="F43" i="5"/>
  <c r="G43" i="5"/>
  <c r="F18" i="10"/>
  <c r="G18" i="10"/>
  <c r="F44" i="10"/>
  <c r="G44" i="10"/>
  <c r="F42" i="10"/>
  <c r="G42" i="10"/>
  <c r="F21" i="10"/>
  <c r="G21" i="10"/>
  <c r="F20" i="10"/>
  <c r="G20" i="10"/>
  <c r="F12" i="10"/>
  <c r="G12" i="10"/>
  <c r="F28" i="10"/>
  <c r="G28" i="10"/>
  <c r="F51" i="10"/>
  <c r="G51" i="10"/>
  <c r="F25" i="10"/>
  <c r="G25" i="10"/>
  <c r="F38" i="10"/>
  <c r="G38" i="10"/>
  <c r="F19" i="10"/>
  <c r="G19" i="10"/>
  <c r="F14" i="10"/>
  <c r="G14" i="10"/>
  <c r="F56" i="10"/>
  <c r="G56" i="10"/>
  <c r="F29" i="10"/>
  <c r="G29" i="10"/>
  <c r="F43" i="10"/>
  <c r="G43" i="10"/>
  <c r="F45" i="10"/>
  <c r="G45" i="10"/>
  <c r="F50" i="10"/>
  <c r="G50" i="10"/>
  <c r="F35" i="10"/>
  <c r="G35" i="10"/>
  <c r="F55" i="10"/>
  <c r="G55" i="10"/>
  <c r="F36" i="10"/>
  <c r="G36" i="10"/>
  <c r="F54" i="10"/>
  <c r="G54" i="10"/>
  <c r="F32" i="10"/>
  <c r="G32" i="10"/>
  <c r="F47" i="10"/>
  <c r="G47" i="10"/>
  <c r="F17" i="10"/>
  <c r="G17" i="10"/>
  <c r="F15" i="10"/>
  <c r="G15" i="10"/>
  <c r="F53" i="10"/>
  <c r="G53" i="10"/>
  <c r="F59" i="10"/>
  <c r="G59" i="10"/>
  <c r="F39" i="10"/>
  <c r="G39" i="10"/>
  <c r="F48" i="10"/>
  <c r="G48" i="10"/>
  <c r="F58" i="10"/>
  <c r="G58" i="10"/>
  <c r="F27" i="10"/>
  <c r="G27" i="10"/>
  <c r="F16" i="10"/>
  <c r="G16" i="10"/>
  <c r="F30" i="10"/>
  <c r="G30" i="10"/>
  <c r="F10" i="10"/>
  <c r="G10" i="10"/>
  <c r="F33" i="10"/>
  <c r="G33" i="10"/>
  <c r="F11" i="10"/>
  <c r="G11" i="10"/>
  <c r="F31" i="10"/>
  <c r="G31" i="10"/>
  <c r="F13" i="10"/>
  <c r="G13" i="10"/>
  <c r="F40" i="10"/>
  <c r="G40" i="10"/>
  <c r="F41" i="10"/>
  <c r="G41" i="10"/>
  <c r="F34" i="10"/>
  <c r="G34" i="10"/>
  <c r="F37" i="10"/>
  <c r="G37" i="10"/>
  <c r="F49" i="10"/>
  <c r="G49" i="10"/>
  <c r="F52" i="10"/>
  <c r="G52" i="10"/>
  <c r="F24" i="10"/>
  <c r="G24" i="10"/>
  <c r="F22" i="10"/>
  <c r="G22" i="10"/>
  <c r="F46" i="10"/>
  <c r="G46" i="10"/>
  <c r="F23" i="10"/>
  <c r="G23" i="10"/>
  <c r="F26" i="10"/>
  <c r="G26" i="10"/>
  <c r="B7" i="6"/>
  <c r="B6" i="6"/>
  <c r="B5" i="6"/>
  <c r="B4" i="6"/>
  <c r="B3" i="6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10" i="1"/>
  <c r="L10" i="1"/>
  <c r="B9" i="3"/>
  <c r="B8" i="3"/>
  <c r="B10" i="3"/>
  <c r="B12" i="3"/>
  <c r="F57" i="10"/>
  <c r="G57" i="10"/>
  <c r="F1" i="10"/>
  <c r="F3" i="10"/>
  <c r="F7" i="10"/>
  <c r="F6" i="10"/>
  <c r="F4" i="10"/>
  <c r="F2" i="10"/>
  <c r="F56" i="5"/>
  <c r="B1" i="8"/>
  <c r="B3" i="8"/>
  <c r="B2" i="8"/>
  <c r="F4" i="5"/>
  <c r="B2" i="3"/>
  <c r="B5" i="3"/>
  <c r="G56" i="5"/>
  <c r="F1" i="5"/>
  <c r="C6" i="1"/>
  <c r="F3" i="5"/>
  <c r="F2" i="5"/>
  <c r="F6" i="5"/>
  <c r="B3" i="3"/>
  <c r="B4" i="3"/>
  <c r="B14" i="3"/>
  <c r="F7" i="5"/>
  <c r="B7" i="3"/>
  <c r="B15" i="3"/>
</calcChain>
</file>

<file path=xl/sharedStrings.xml><?xml version="1.0" encoding="utf-8"?>
<sst xmlns="http://schemas.openxmlformats.org/spreadsheetml/2006/main" count="735" uniqueCount="68">
  <si>
    <t>Type</t>
  </si>
  <si>
    <t>Reference</t>
  </si>
  <si>
    <t>Date</t>
  </si>
  <si>
    <t>Mean</t>
  </si>
  <si>
    <t>sd</t>
  </si>
  <si>
    <t>% sd</t>
  </si>
  <si>
    <t>n</t>
  </si>
  <si>
    <t>Bias</t>
  </si>
  <si>
    <t>% Bias</t>
  </si>
  <si>
    <t>Matrix</t>
  </si>
  <si>
    <t>U(Ref Conc), %</t>
  </si>
  <si>
    <t>sd (Bias), %</t>
  </si>
  <si>
    <t>U(Bias), %</t>
  </si>
  <si>
    <t>Average Bias, %</t>
  </si>
  <si>
    <t>Bias Significance</t>
  </si>
  <si>
    <t>Unit</t>
  </si>
  <si>
    <t>Lab Result</t>
  </si>
  <si>
    <t>No</t>
  </si>
  <si>
    <t>Precision</t>
  </si>
  <si>
    <t>MU ±</t>
  </si>
  <si>
    <t>k</t>
  </si>
  <si>
    <t>Rounding</t>
  </si>
  <si>
    <t>Replicates</t>
  </si>
  <si>
    <t>REPORTED_UNITS</t>
  </si>
  <si>
    <t>A</t>
  </si>
  <si>
    <t>B</t>
  </si>
  <si>
    <t>Diff</t>
  </si>
  <si>
    <t>sqr</t>
  </si>
  <si>
    <t>Omit</t>
  </si>
  <si>
    <t>Outlier</t>
  </si>
  <si>
    <t>Ref</t>
  </si>
  <si>
    <t>UoBias</t>
  </si>
  <si>
    <t>Duplicates</t>
  </si>
  <si>
    <t>LOD</t>
  </si>
  <si>
    <t>LOR</t>
  </si>
  <si>
    <t>Repeatability sd</t>
  </si>
  <si>
    <t>Reproducability sd</t>
  </si>
  <si>
    <t>Reference Mean</t>
  </si>
  <si>
    <t>C</t>
  </si>
  <si>
    <t>D</t>
  </si>
  <si>
    <t>E</t>
  </si>
  <si>
    <t>F</t>
  </si>
  <si>
    <t>G</t>
  </si>
  <si>
    <t>Conc</t>
  </si>
  <si>
    <t>Response</t>
  </si>
  <si>
    <t>Result</t>
  </si>
  <si>
    <t>Significance</t>
  </si>
  <si>
    <t>Reproducibility sd</t>
  </si>
  <si>
    <t>Grunge</t>
  </si>
  <si>
    <t>mg/kg</t>
  </si>
  <si>
    <t>Dummy</t>
  </si>
  <si>
    <t>Proficiency</t>
  </si>
  <si>
    <t>Blurk</t>
  </si>
  <si>
    <t>Gunge</t>
  </si>
  <si>
    <t>Addition</t>
  </si>
  <si>
    <t>Abs</t>
  </si>
  <si>
    <t>Product</t>
  </si>
  <si>
    <t>Old</t>
  </si>
  <si>
    <t>New</t>
  </si>
  <si>
    <t>Name</t>
  </si>
  <si>
    <t>Parameter</t>
  </si>
  <si>
    <t>Analyte</t>
  </si>
  <si>
    <t>Kryptonite</t>
  </si>
  <si>
    <t>Absorbance</t>
  </si>
  <si>
    <t>Response_A</t>
  </si>
  <si>
    <t>Response_C</t>
  </si>
  <si>
    <t>Response_B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</si>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</sst>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6600"/>
      <name val="Calibri"/>
      <family val="2"/>
      <scheme val="minor"/>
    </font>
    <font>
      <b/>
      <sz val="11"/>
      <color rgb="FF0066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17" fontId="1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vertical="center" wrapText="1"/>
    </xf>
    <xf numFmtId="0" fontId="7" fillId="0" borderId="0" xfId="0" applyFont="1"/>
    <xf numFmtId="164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0" fillId="0" borderId="0" xfId="0" applyFill="1" applyBorder="1" applyAlignme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1">
    <dxf>
      <font>
        <b/>
        <i val="0"/>
        <color rgb="FF009900"/>
      </font>
    </dxf>
  </dxfs>
  <tableStyles count="0" defaultTableStyle="TableStyleMedium9" defaultPivotStyle="PivotStyleLight16"/>
  <colors>
    <mruColors>
      <color rgb="FF0000FF"/>
      <color rgb="FF0066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Bias!$K$10:$K$43</c:f>
              <c:numCache>
                <c:formatCode>0.00</c:formatCode>
                <c:ptCount val="34"/>
                <c:pt idx="0">
                  <c:v>-3.417578741566686</c:v>
                </c:pt>
                <c:pt idx="1">
                  <c:v>-5.517082037346412</c:v>
                </c:pt>
                <c:pt idx="2">
                  <c:v>3.013427070354112</c:v>
                </c:pt>
                <c:pt idx="3">
                  <c:v>-10.29287312963405</c:v>
                </c:pt>
                <c:pt idx="4">
                  <c:v>-3.706996952597307</c:v>
                </c:pt>
                <c:pt idx="5">
                  <c:v>0.80395206728528</c:v>
                </c:pt>
                <c:pt idx="6">
                  <c:v>-6.515214747022597</c:v>
                </c:pt>
                <c:pt idx="7">
                  <c:v>-0.75343576727532</c:v>
                </c:pt>
                <c:pt idx="8">
                  <c:v>-3.958357079833547</c:v>
                </c:pt>
                <c:pt idx="9">
                  <c:v>0.227326601506903</c:v>
                </c:pt>
                <c:pt idx="10">
                  <c:v>-3.386621517482695</c:v>
                </c:pt>
                <c:pt idx="11">
                  <c:v>-4.993956747879679</c:v>
                </c:pt>
                <c:pt idx="12">
                  <c:v>-5.345675752911219</c:v>
                </c:pt>
                <c:pt idx="13">
                  <c:v>-6.092032955283358</c:v>
                </c:pt>
                <c:pt idx="14">
                  <c:v>4.830280670650566</c:v>
                </c:pt>
                <c:pt idx="15">
                  <c:v>-2.675729969717409</c:v>
                </c:pt>
                <c:pt idx="16">
                  <c:v>-2.959125324509401</c:v>
                </c:pt>
                <c:pt idx="17">
                  <c:v>-2.108020913597642</c:v>
                </c:pt>
                <c:pt idx="18">
                  <c:v>-4.51876668128088</c:v>
                </c:pt>
                <c:pt idx="19">
                  <c:v>-1.231143317821733</c:v>
                </c:pt>
                <c:pt idx="20">
                  <c:v>-4.511240757896885</c:v>
                </c:pt>
                <c:pt idx="21">
                  <c:v>-1.766865455695836</c:v>
                </c:pt>
                <c:pt idx="22">
                  <c:v>-5.2337020775321</c:v>
                </c:pt>
                <c:pt idx="23">
                  <c:v>-8.88049337360324</c:v>
                </c:pt>
                <c:pt idx="24">
                  <c:v>-5.931065024122602</c:v>
                </c:pt>
                <c:pt idx="25">
                  <c:v>-3.800839259866578</c:v>
                </c:pt>
                <c:pt idx="26">
                  <c:v>-1.188625857728738</c:v>
                </c:pt>
                <c:pt idx="27">
                  <c:v>-10.27264541136051</c:v>
                </c:pt>
                <c:pt idx="28">
                  <c:v>-8.678400657204377</c:v>
                </c:pt>
                <c:pt idx="29">
                  <c:v>-6.87330869564397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362952"/>
        <c:axId val="1810427048"/>
      </c:barChart>
      <c:catAx>
        <c:axId val="181036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427048"/>
        <c:crosses val="autoZero"/>
        <c:auto val="1"/>
        <c:lblAlgn val="ctr"/>
        <c:lblOffset val="100"/>
        <c:noMultiLvlLbl val="0"/>
      </c:catAx>
      <c:valAx>
        <c:axId val="18104270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1036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" l="0.700000000000002" r="0.700000000000002" t="0.75000000000000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Linearity!$B$1</c:f>
              <c:strCache>
                <c:ptCount val="1"/>
                <c:pt idx="0">
                  <c:v>Response_A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68193872957455"/>
                  <c:y val="-0.0751898465521998"/>
                </c:manualLayout>
              </c:layout>
              <c:numFmt formatCode="General" sourceLinked="0"/>
            </c:trendlineLbl>
          </c:trendline>
          <c:xVal>
            <c:numRef>
              <c:f>Linearity!$A$2:$A$7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xVal>
          <c:yVal>
            <c:numRef>
              <c:f>Linearity!$B$2:$B$7</c:f>
              <c:numCache>
                <c:formatCode>General</c:formatCode>
                <c:ptCount val="6"/>
                <c:pt idx="0">
                  <c:v>0.0</c:v>
                </c:pt>
                <c:pt idx="1">
                  <c:v>12.2</c:v>
                </c:pt>
                <c:pt idx="2">
                  <c:v>22.4</c:v>
                </c:pt>
                <c:pt idx="3">
                  <c:v>53.0</c:v>
                </c:pt>
                <c:pt idx="4">
                  <c:v>104.0</c:v>
                </c:pt>
                <c:pt idx="5">
                  <c:v>206.0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2492168"/>
        <c:axId val="1810851128"/>
      </c:scatterChart>
      <c:valAx>
        <c:axId val="-197249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0851128"/>
        <c:crosses val="autoZero"/>
        <c:crossBetween val="midCat"/>
      </c:valAx>
      <c:valAx>
        <c:axId val="1810851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72492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0</xdr:row>
      <xdr:rowOff>133350</xdr:rowOff>
    </xdr:from>
    <xdr:to>
      <xdr:col>12</xdr:col>
      <xdr:colOff>1485900</xdr:colOff>
      <xdr:row>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50800</xdr:colOff>
      <xdr:row>3</xdr:row>
      <xdr:rowOff>165100</xdr:rowOff>
    </xdr:from>
    <xdr:to>
      <xdr:col>24</xdr:col>
      <xdr:colOff>323850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B13" sqref="B13"/>
    </sheetView>
  </sheetViews>
  <sheetFormatPr baseColWidth="10" defaultColWidth="8.83203125" defaultRowHeight="14" x14ac:dyDescent="0"/>
  <cols>
    <col min="1" max="5" width="17.6640625" style="1" customWidth="1"/>
    <col min="6" max="16384" width="8.83203125" style="1"/>
  </cols>
  <sheetData>
    <row r="1" spans="1:5">
      <c r="B1" s="1" t="s">
        <v>24</v>
      </c>
      <c r="C1" s="1" t="s">
        <v>25</v>
      </c>
      <c r="D1" s="1" t="s">
        <v>38</v>
      </c>
      <c r="E1" s="1" t="s">
        <v>39</v>
      </c>
    </row>
    <row r="2" spans="1:5">
      <c r="A2" s="1" t="s">
        <v>6</v>
      </c>
      <c r="B2" s="1">
        <f>SUBTOTAL(2,C17:C1731)</f>
        <v>0</v>
      </c>
      <c r="E2" s="20"/>
    </row>
    <row r="3" spans="1:5">
      <c r="A3" s="1" t="s">
        <v>20</v>
      </c>
      <c r="B3" s="3" t="e">
        <f>TINV(0.05,B2)</f>
        <v>#NUM!</v>
      </c>
      <c r="E3" s="20"/>
    </row>
    <row r="4" spans="1:5">
      <c r="A4" s="1" t="s">
        <v>36</v>
      </c>
      <c r="B4" s="21" t="e">
        <f>SQRT(SUBTOTAL(9,C17:C1731)/(2*B2))</f>
        <v>#DIV/0!</v>
      </c>
      <c r="D4" s="3"/>
      <c r="E4" s="20"/>
    </row>
    <row r="5" spans="1:5">
      <c r="A5" s="1" t="s">
        <v>3</v>
      </c>
      <c r="B5" s="21" t="e">
        <f xml:space="preserve"> SUBTOTAL(1,#REF!)</f>
        <v>#REF!</v>
      </c>
      <c r="D5" s="3"/>
      <c r="E5" s="20"/>
    </row>
    <row r="6" spans="1:5">
      <c r="B6" s="21"/>
      <c r="D6" s="3"/>
      <c r="E6" s="20"/>
    </row>
    <row r="7" spans="1:5">
      <c r="A7" s="5" t="s">
        <v>18</v>
      </c>
      <c r="B7" s="18" t="e">
        <f>B4*TINV(0.05,B2)</f>
        <v>#DIV/0!</v>
      </c>
      <c r="C7" s="5"/>
      <c r="D7" s="3"/>
      <c r="E7" s="20"/>
    </row>
    <row r="8" spans="1:5">
      <c r="A8" s="5" t="s">
        <v>7</v>
      </c>
      <c r="B8" s="18" t="e">
        <f>Bias!C3*B5/100</f>
        <v>#REF!</v>
      </c>
      <c r="C8" s="19"/>
      <c r="D8" s="3"/>
      <c r="E8" s="20"/>
    </row>
    <row r="9" spans="1:5">
      <c r="A9" s="5" t="s">
        <v>31</v>
      </c>
      <c r="B9" s="18" t="e">
        <f>Bias!C5*B5/100</f>
        <v>#REF!</v>
      </c>
      <c r="C9" s="5"/>
      <c r="D9" s="3"/>
      <c r="E9" s="20"/>
    </row>
    <row r="10" spans="1:5">
      <c r="A10" s="5" t="s">
        <v>46</v>
      </c>
      <c r="B10" s="18" t="e">
        <f>IF(B9&gt;2*B8, "Insignificant", "Significant")</f>
        <v>#REF!</v>
      </c>
      <c r="C10" s="5"/>
      <c r="D10" s="3"/>
      <c r="E10" s="20"/>
    </row>
    <row r="11" spans="1:5">
      <c r="B11" s="21"/>
      <c r="D11" s="3"/>
      <c r="E11" s="20"/>
    </row>
    <row r="12" spans="1:5">
      <c r="A12" s="22" t="s">
        <v>19</v>
      </c>
      <c r="B12" s="23" t="e">
        <f>IF(B10="Insignificant", B3*SQRT(B9^2+B4^2), B3*SQRT(B9^2+B4^2)+B8)</f>
        <v>#REF!</v>
      </c>
      <c r="D12" s="3"/>
      <c r="E12" s="20"/>
    </row>
    <row r="13" spans="1:5">
      <c r="B13" s="21"/>
      <c r="D13" s="3"/>
      <c r="E13" s="20"/>
    </row>
    <row r="14" spans="1:5">
      <c r="A14" s="1" t="s">
        <v>22</v>
      </c>
      <c r="B14" s="3" t="e">
        <f>TINV(0.05,B2)*B4*SQRT(2)</f>
        <v>#NUM!</v>
      </c>
      <c r="E14" s="20"/>
    </row>
    <row r="15" spans="1:5">
      <c r="A15" s="1" t="s">
        <v>21</v>
      </c>
      <c r="B15" s="21" t="e">
        <f>IF(LOG(B4/2)&lt;0,10^(TRUNC(LOG(B4/2))-1), 10^(TRUNC(LOG(B4/2))))</f>
        <v>#DIV/0!</v>
      </c>
      <c r="E15" s="20"/>
    </row>
    <row r="16" spans="1:5">
      <c r="A16" s="20"/>
      <c r="B16" s="20"/>
      <c r="C16" s="20"/>
      <c r="D16" s="20"/>
      <c r="E16" s="20"/>
    </row>
    <row r="17" spans="2:5">
      <c r="B17" s="20"/>
      <c r="C17" s="20"/>
      <c r="D17" s="20"/>
      <c r="E17" s="20"/>
    </row>
    <row r="18" spans="2:5">
      <c r="B18" s="20"/>
      <c r="C18" s="20"/>
      <c r="D18" s="20"/>
      <c r="E18" s="20"/>
    </row>
    <row r="19" spans="2:5">
      <c r="B19" s="20"/>
      <c r="C19" s="20"/>
      <c r="D19" s="20"/>
      <c r="E19" s="20"/>
    </row>
    <row r="20" spans="2:5">
      <c r="B20" s="20"/>
      <c r="C20" s="20"/>
      <c r="D20" s="20"/>
      <c r="E20" s="20"/>
    </row>
    <row r="21" spans="2:5">
      <c r="B21" s="20"/>
      <c r="C21" s="20"/>
      <c r="D21" s="20"/>
      <c r="E21" s="20"/>
    </row>
    <row r="22" spans="2:5">
      <c r="B22" s="20"/>
      <c r="C22" s="20"/>
      <c r="D22" s="20"/>
      <c r="E22" s="20"/>
    </row>
    <row r="23" spans="2:5">
      <c r="B23" s="20"/>
      <c r="C23" s="20"/>
      <c r="D23" s="20"/>
      <c r="E23" s="20"/>
    </row>
    <row r="24" spans="2:5">
      <c r="B24" s="20"/>
      <c r="C24" s="20"/>
      <c r="D24" s="20"/>
      <c r="E24" s="20"/>
    </row>
    <row r="25" spans="2:5">
      <c r="B25" s="20"/>
      <c r="C25" s="20"/>
      <c r="D25" s="20"/>
      <c r="E25" s="20"/>
    </row>
    <row r="26" spans="2:5">
      <c r="B26" s="20"/>
      <c r="C26" s="20"/>
      <c r="D26" s="20"/>
      <c r="E26" s="20"/>
    </row>
    <row r="27" spans="2:5">
      <c r="B27" s="20"/>
      <c r="C27" s="20"/>
      <c r="D27" s="20"/>
      <c r="E27" s="20"/>
    </row>
    <row r="28" spans="2:5">
      <c r="B28" s="20"/>
      <c r="C28" s="20"/>
      <c r="D28" s="20"/>
      <c r="E28" s="20"/>
    </row>
    <row r="29" spans="2:5">
      <c r="B29" s="20"/>
      <c r="C29" s="20"/>
      <c r="D29" s="20"/>
      <c r="E29" s="20"/>
    </row>
    <row r="30" spans="2:5">
      <c r="B30" s="20"/>
      <c r="C30" s="20"/>
      <c r="D30" s="20"/>
      <c r="E30" s="20"/>
    </row>
    <row r="31" spans="2:5">
      <c r="B31" s="20"/>
      <c r="C31" s="20"/>
      <c r="D31" s="20"/>
      <c r="E31" s="20"/>
    </row>
    <row r="32" spans="2:5">
      <c r="B32" s="20"/>
      <c r="C32" s="20"/>
      <c r="D32" s="20"/>
      <c r="E32" s="20"/>
    </row>
    <row r="33" spans="2:5">
      <c r="B33" s="20"/>
      <c r="C33" s="20"/>
      <c r="D33" s="20"/>
      <c r="E33" s="20"/>
    </row>
    <row r="34" spans="2:5">
      <c r="B34" s="20"/>
      <c r="C34" s="20"/>
      <c r="D34" s="20"/>
      <c r="E34" s="20"/>
    </row>
    <row r="35" spans="2:5">
      <c r="B35" s="20"/>
      <c r="C35" s="20"/>
      <c r="D35" s="20"/>
      <c r="E35" s="20"/>
    </row>
    <row r="36" spans="2:5">
      <c r="B36" s="20"/>
      <c r="C36" s="20"/>
      <c r="D36" s="20"/>
      <c r="E36" s="20"/>
    </row>
    <row r="37" spans="2:5">
      <c r="B37" s="20"/>
      <c r="C37" s="20"/>
      <c r="D37" s="20"/>
      <c r="E37" s="20"/>
    </row>
    <row r="38" spans="2:5">
      <c r="B38" s="20"/>
      <c r="C38" s="20"/>
      <c r="D38" s="20"/>
      <c r="E38" s="20"/>
    </row>
    <row r="39" spans="2:5">
      <c r="B39" s="20"/>
      <c r="C39" s="20"/>
      <c r="D39" s="20"/>
      <c r="E39" s="20"/>
    </row>
    <row r="40" spans="2:5">
      <c r="B40" s="20"/>
      <c r="C40" s="20"/>
      <c r="D40" s="20"/>
      <c r="E40" s="20"/>
    </row>
    <row r="41" spans="2:5">
      <c r="B41" s="20"/>
      <c r="C41" s="20"/>
      <c r="D41" s="20"/>
      <c r="E41" s="20"/>
    </row>
    <row r="42" spans="2:5">
      <c r="B42" s="20"/>
      <c r="C42" s="20"/>
      <c r="D42" s="20"/>
      <c r="E42" s="20"/>
    </row>
    <row r="43" spans="2:5">
      <c r="B43" s="20"/>
      <c r="C43" s="20"/>
      <c r="D43" s="20"/>
      <c r="E43" s="20"/>
    </row>
    <row r="44" spans="2:5">
      <c r="B44" s="20"/>
      <c r="C44" s="20"/>
      <c r="D44" s="20"/>
      <c r="E44" s="20"/>
    </row>
    <row r="45" spans="2:5">
      <c r="B45" s="20"/>
      <c r="C45" s="20"/>
      <c r="D45" s="20"/>
      <c r="E45" s="20"/>
    </row>
    <row r="46" spans="2:5">
      <c r="B46" s="20"/>
      <c r="C46" s="20"/>
      <c r="D46" s="20"/>
      <c r="E46" s="20"/>
    </row>
    <row r="47" spans="2:5">
      <c r="B47" s="20"/>
      <c r="C47" s="20"/>
      <c r="D47" s="20"/>
      <c r="E47" s="20"/>
    </row>
    <row r="48" spans="2:5">
      <c r="B48" s="20"/>
      <c r="C48" s="20"/>
      <c r="D48" s="20"/>
      <c r="E48" s="20"/>
    </row>
    <row r="49" spans="2:5">
      <c r="B49" s="20"/>
      <c r="C49" s="20"/>
      <c r="D49" s="20"/>
      <c r="E49" s="20"/>
    </row>
    <row r="50" spans="2:5">
      <c r="B50" s="20"/>
      <c r="C50" s="20"/>
      <c r="D50" s="20"/>
      <c r="E50" s="20"/>
    </row>
    <row r="51" spans="2:5">
      <c r="B51" s="20"/>
      <c r="C51" s="20"/>
      <c r="D51" s="20"/>
      <c r="E51" s="20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J53" sqref="J53"/>
    </sheetView>
  </sheetViews>
  <sheetFormatPr baseColWidth="10" defaultRowHeight="14" x14ac:dyDescent="0"/>
  <sheetData>
    <row r="1" spans="1:3">
      <c r="A1" s="31" t="s">
        <v>56</v>
      </c>
      <c r="B1" s="32" t="s">
        <v>57</v>
      </c>
      <c r="C1" s="32" t="s">
        <v>58</v>
      </c>
    </row>
    <row r="2" spans="1:3">
      <c r="A2" s="31" t="s">
        <v>24</v>
      </c>
      <c r="B2" s="32">
        <v>77.91</v>
      </c>
      <c r="C2" s="32">
        <v>76.489999999999995</v>
      </c>
    </row>
    <row r="3" spans="1:3">
      <c r="A3" s="31" t="s">
        <v>24</v>
      </c>
      <c r="B3" s="32">
        <v>78.55</v>
      </c>
      <c r="C3" s="32">
        <v>77.58</v>
      </c>
    </row>
    <row r="4" spans="1:3">
      <c r="A4" s="31" t="s">
        <v>24</v>
      </c>
      <c r="B4" s="32">
        <v>77.900000000000006</v>
      </c>
      <c r="C4" s="32">
        <v>77.790000000000006</v>
      </c>
    </row>
    <row r="5" spans="1:3">
      <c r="A5" s="31" t="s">
        <v>24</v>
      </c>
      <c r="B5" s="32">
        <v>77.56</v>
      </c>
      <c r="C5" s="32">
        <v>78.7</v>
      </c>
    </row>
    <row r="6" spans="1:3">
      <c r="A6" s="31" t="s">
        <v>24</v>
      </c>
      <c r="B6" s="32">
        <v>78.22</v>
      </c>
      <c r="C6" s="32">
        <v>78.040000000000006</v>
      </c>
    </row>
    <row r="7" spans="1:3">
      <c r="A7" s="31" t="s">
        <v>24</v>
      </c>
      <c r="B7" s="32">
        <v>78.180000000000007</v>
      </c>
      <c r="C7" s="32">
        <v>77.55</v>
      </c>
    </row>
    <row r="8" spans="1:3">
      <c r="A8" s="31" t="s">
        <v>24</v>
      </c>
      <c r="B8" s="32">
        <v>76.36</v>
      </c>
      <c r="C8" s="32">
        <v>77.91</v>
      </c>
    </row>
    <row r="9" spans="1:3">
      <c r="A9" s="31" t="s">
        <v>25</v>
      </c>
      <c r="B9" s="32">
        <v>26.6</v>
      </c>
      <c r="C9" s="32">
        <v>30.01</v>
      </c>
    </row>
    <row r="10" spans="1:3">
      <c r="A10" s="31" t="s">
        <v>25</v>
      </c>
      <c r="B10" s="32">
        <v>26.95</v>
      </c>
      <c r="C10" s="32">
        <v>28.03</v>
      </c>
    </row>
    <row r="11" spans="1:3">
      <c r="A11" s="31" t="s">
        <v>25</v>
      </c>
      <c r="B11" s="32">
        <v>26.28</v>
      </c>
      <c r="C11" s="32">
        <v>27.8</v>
      </c>
    </row>
    <row r="12" spans="1:3">
      <c r="A12" s="31" t="s">
        <v>38</v>
      </c>
      <c r="B12" s="32">
        <v>49.75</v>
      </c>
      <c r="C12" s="32">
        <v>50.39</v>
      </c>
    </row>
    <row r="13" spans="1:3">
      <c r="A13" s="31" t="s">
        <v>38</v>
      </c>
      <c r="B13" s="32">
        <v>49.28</v>
      </c>
      <c r="C13" s="32">
        <v>47.8</v>
      </c>
    </row>
    <row r="14" spans="1:3">
      <c r="A14" s="31" t="s">
        <v>38</v>
      </c>
      <c r="B14" s="32">
        <v>49.42</v>
      </c>
      <c r="C14" s="32">
        <v>49.76</v>
      </c>
    </row>
    <row r="15" spans="1:3">
      <c r="A15" s="31" t="s">
        <v>38</v>
      </c>
      <c r="B15" s="32">
        <v>50.12</v>
      </c>
      <c r="C15" s="32">
        <v>48.83</v>
      </c>
    </row>
    <row r="16" spans="1:3">
      <c r="A16" s="31" t="s">
        <v>38</v>
      </c>
      <c r="B16" s="32">
        <v>49.19</v>
      </c>
      <c r="C16" s="32">
        <v>48.98</v>
      </c>
    </row>
    <row r="17" spans="1:3">
      <c r="A17" s="31" t="s">
        <v>38</v>
      </c>
      <c r="B17" s="32">
        <v>50.71</v>
      </c>
      <c r="C17" s="32">
        <v>48.85</v>
      </c>
    </row>
    <row r="18" spans="1:3">
      <c r="A18" s="31" t="s">
        <v>38</v>
      </c>
      <c r="B18" s="32">
        <v>47.89</v>
      </c>
      <c r="C18" s="32">
        <v>47.73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baseColWidth="10" defaultRowHeight="14" x14ac:dyDescent="0"/>
  <sheetData>
    <row r="1" spans="1:2">
      <c r="A1" t="s">
        <v>59</v>
      </c>
      <c r="B1" t="s">
        <v>60</v>
      </c>
    </row>
    <row r="2" spans="1:2">
      <c r="A2" t="s">
        <v>61</v>
      </c>
      <c r="B2" t="s">
        <v>62</v>
      </c>
    </row>
    <row r="3" spans="1:2">
      <c r="A3" t="s">
        <v>15</v>
      </c>
      <c r="B3" t="s">
        <v>49</v>
      </c>
    </row>
    <row r="4" spans="1:2">
      <c r="A4" t="s">
        <v>44</v>
      </c>
      <c r="B4" t="s">
        <v>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9" topLeftCell="A10" activePane="bottomLeft" state="frozen"/>
      <selection pane="bottomLeft" activeCell="L49" sqref="L49"/>
    </sheetView>
  </sheetViews>
  <sheetFormatPr baseColWidth="10" defaultColWidth="8.83203125" defaultRowHeight="14" x14ac:dyDescent="0"/>
  <cols>
    <col min="1" max="1" width="22.5" style="1" customWidth="1"/>
    <col min="2" max="2" width="15.1640625" style="1" customWidth="1"/>
    <col min="3" max="3" width="16.5" style="1" bestFit="1" customWidth="1"/>
    <col min="4" max="9" width="17.6640625" style="1" customWidth="1"/>
    <col min="10" max="16384" width="8.83203125" style="1"/>
  </cols>
  <sheetData>
    <row r="1" spans="1:9">
      <c r="D1" s="20"/>
      <c r="E1" s="1" t="s">
        <v>6</v>
      </c>
      <c r="F1" s="1">
        <f>SUBTOTAL(2,G10:G1714)</f>
        <v>50</v>
      </c>
      <c r="I1" s="20"/>
    </row>
    <row r="2" spans="1:9">
      <c r="D2" s="20"/>
      <c r="E2" s="1" t="s">
        <v>20</v>
      </c>
      <c r="F2" s="3">
        <f>TINV(0.05,F1)</f>
        <v>2.0085591121007611</v>
      </c>
      <c r="I2" s="20"/>
    </row>
    <row r="3" spans="1:9">
      <c r="D3" s="20"/>
      <c r="E3" s="1" t="s">
        <v>35</v>
      </c>
      <c r="F3" s="21">
        <f>SQRT(SUBTOTAL(9,G10:G1714)/(2*F1))</f>
        <v>1.9793327012062238</v>
      </c>
      <c r="H3" s="3"/>
      <c r="I3" s="20"/>
    </row>
    <row r="4" spans="1:9">
      <c r="D4" s="20"/>
      <c r="E4" s="1" t="s">
        <v>3</v>
      </c>
      <c r="F4" s="21">
        <f>SUBTOTAL(1,D10:D37)</f>
        <v>99.148332440392807</v>
      </c>
      <c r="H4" s="3"/>
      <c r="I4" s="20"/>
    </row>
    <row r="5" spans="1:9">
      <c r="D5" s="20"/>
      <c r="F5" s="21"/>
      <c r="H5" s="3"/>
      <c r="I5" s="20"/>
    </row>
    <row r="6" spans="1:9">
      <c r="D6" s="20"/>
      <c r="E6" s="1" t="s">
        <v>32</v>
      </c>
      <c r="F6" s="3">
        <f>TINV(0.05,F1)*F3*SQRT(2)</f>
        <v>5.6223569603102668</v>
      </c>
      <c r="I6" s="20"/>
    </row>
    <row r="7" spans="1:9">
      <c r="D7" s="20"/>
      <c r="E7" s="1" t="s">
        <v>21</v>
      </c>
      <c r="F7" s="21">
        <f>IF(LOG(F3/2)&lt;0,10^(TRUNC(LOG(F3/2))-1), 10^(TRUNC(LOG(F3/2))))</f>
        <v>0.1</v>
      </c>
      <c r="I7" s="20"/>
    </row>
    <row r="8" spans="1:9">
      <c r="D8" s="20"/>
      <c r="E8" s="20"/>
      <c r="F8" s="20"/>
      <c r="G8" s="20"/>
      <c r="H8" s="20"/>
      <c r="I8" s="20"/>
    </row>
    <row r="9" spans="1:9">
      <c r="A9" s="1" t="s">
        <v>9</v>
      </c>
      <c r="B9" s="1" t="s">
        <v>30</v>
      </c>
      <c r="C9" s="1" t="s">
        <v>23</v>
      </c>
      <c r="D9" s="20" t="s">
        <v>24</v>
      </c>
      <c r="E9" s="20" t="s">
        <v>25</v>
      </c>
      <c r="F9" s="20" t="s">
        <v>26</v>
      </c>
      <c r="G9" s="20" t="s">
        <v>27</v>
      </c>
      <c r="H9" s="20" t="s">
        <v>28</v>
      </c>
      <c r="I9" s="20" t="s">
        <v>29</v>
      </c>
    </row>
    <row r="10" spans="1:9">
      <c r="A10" s="1" t="s">
        <v>53</v>
      </c>
      <c r="B10" s="1" t="s">
        <v>52</v>
      </c>
      <c r="C10" s="1" t="s">
        <v>49</v>
      </c>
      <c r="D10" s="3">
        <v>99.857511212731453</v>
      </c>
      <c r="E10" s="3">
        <v>110</v>
      </c>
      <c r="F10" s="3">
        <f t="shared" ref="F10:F41" si="0">D10-E10</f>
        <v>-10.142488787268547</v>
      </c>
      <c r="G10" s="3">
        <f t="shared" ref="G10:G41" si="1">F10^2</f>
        <v>102.87007879986821</v>
      </c>
      <c r="H10" s="20" t="s">
        <v>17</v>
      </c>
      <c r="I10" s="20" t="s">
        <v>17</v>
      </c>
    </row>
    <row r="11" spans="1:9">
      <c r="A11" s="1" t="s">
        <v>53</v>
      </c>
      <c r="B11" s="1" t="s">
        <v>52</v>
      </c>
      <c r="C11" s="1" t="s">
        <v>49</v>
      </c>
      <c r="D11" s="3">
        <v>98.621994007396609</v>
      </c>
      <c r="E11" s="3">
        <v>104.98650367034011</v>
      </c>
      <c r="F11" s="3">
        <f t="shared" si="0"/>
        <v>-6.3645096629435045</v>
      </c>
      <c r="G11" s="3">
        <f t="shared" si="1"/>
        <v>40.506983249701243</v>
      </c>
      <c r="H11" s="20" t="s">
        <v>17</v>
      </c>
      <c r="I11" s="20" t="s">
        <v>17</v>
      </c>
    </row>
    <row r="12" spans="1:9">
      <c r="A12" s="1" t="s">
        <v>53</v>
      </c>
      <c r="B12" s="1" t="s">
        <v>52</v>
      </c>
      <c r="C12" s="1" t="s">
        <v>49</v>
      </c>
      <c r="D12" s="3">
        <v>98.090252658490385</v>
      </c>
      <c r="E12" s="3">
        <v>102.62248908558294</v>
      </c>
      <c r="F12" s="3">
        <f t="shared" si="0"/>
        <v>-4.5322364270925561</v>
      </c>
      <c r="G12" s="3">
        <f t="shared" si="1"/>
        <v>20.541167031064699</v>
      </c>
      <c r="H12" s="20" t="s">
        <v>17</v>
      </c>
      <c r="I12" s="20" t="s">
        <v>17</v>
      </c>
    </row>
    <row r="13" spans="1:9">
      <c r="A13" s="1" t="s">
        <v>53</v>
      </c>
      <c r="B13" s="1" t="s">
        <v>52</v>
      </c>
      <c r="C13" s="1" t="s">
        <v>49</v>
      </c>
      <c r="D13" s="3">
        <v>99.269433802553536</v>
      </c>
      <c r="E13" s="3">
        <v>103.52038052051185</v>
      </c>
      <c r="F13" s="3">
        <f t="shared" si="0"/>
        <v>-4.250946717958314</v>
      </c>
      <c r="G13" s="3">
        <f t="shared" si="1"/>
        <v>18.070547998920564</v>
      </c>
      <c r="H13" s="20" t="s">
        <v>17</v>
      </c>
      <c r="I13" s="20" t="s">
        <v>17</v>
      </c>
    </row>
    <row r="14" spans="1:9">
      <c r="A14" s="1" t="s">
        <v>53</v>
      </c>
      <c r="B14" s="1" t="s">
        <v>52</v>
      </c>
      <c r="C14" s="1" t="s">
        <v>49</v>
      </c>
      <c r="D14" s="3">
        <v>96.736371817085924</v>
      </c>
      <c r="E14" s="3">
        <v>100.91877854300621</v>
      </c>
      <c r="F14" s="3">
        <f t="shared" si="0"/>
        <v>-4.1824067259202877</v>
      </c>
      <c r="G14" s="3">
        <f t="shared" si="1"/>
        <v>17.492526021023259</v>
      </c>
      <c r="H14" s="20" t="s">
        <v>17</v>
      </c>
      <c r="I14" s="20" t="s">
        <v>17</v>
      </c>
    </row>
    <row r="15" spans="1:9">
      <c r="A15" s="1" t="s">
        <v>53</v>
      </c>
      <c r="B15" s="1" t="s">
        <v>52</v>
      </c>
      <c r="C15" s="1" t="s">
        <v>49</v>
      </c>
      <c r="D15" s="3">
        <v>95.430733557775994</v>
      </c>
      <c r="E15" s="3">
        <v>99.488382734786995</v>
      </c>
      <c r="F15" s="3">
        <f t="shared" si="0"/>
        <v>-4.057649177011001</v>
      </c>
      <c r="G15" s="3">
        <f t="shared" si="1"/>
        <v>16.464516843698053</v>
      </c>
      <c r="H15" s="20" t="s">
        <v>17</v>
      </c>
      <c r="I15" s="20" t="s">
        <v>17</v>
      </c>
    </row>
    <row r="16" spans="1:9">
      <c r="A16" s="1" t="s">
        <v>53</v>
      </c>
      <c r="B16" s="1" t="s">
        <v>52</v>
      </c>
      <c r="C16" s="1" t="s">
        <v>49</v>
      </c>
      <c r="D16" s="3">
        <v>97.92652404860398</v>
      </c>
      <c r="E16" s="3">
        <v>101.60279739487341</v>
      </c>
      <c r="F16" s="3">
        <f t="shared" si="0"/>
        <v>-3.6762733462694257</v>
      </c>
      <c r="G16" s="3">
        <f t="shared" si="1"/>
        <v>13.514985716491001</v>
      </c>
      <c r="H16" s="20" t="s">
        <v>17</v>
      </c>
      <c r="I16" s="20" t="s">
        <v>17</v>
      </c>
    </row>
    <row r="17" spans="1:9">
      <c r="A17" s="1" t="s">
        <v>53</v>
      </c>
      <c r="B17" s="1" t="s">
        <v>52</v>
      </c>
      <c r="C17" s="1" t="s">
        <v>49</v>
      </c>
      <c r="D17" s="3">
        <v>99.34067591826205</v>
      </c>
      <c r="E17" s="3">
        <v>102.40253565947232</v>
      </c>
      <c r="F17" s="3">
        <f t="shared" si="0"/>
        <v>-3.0618597412102702</v>
      </c>
      <c r="G17" s="3">
        <f t="shared" si="1"/>
        <v>9.3749850748442221</v>
      </c>
      <c r="H17" s="20" t="s">
        <v>17</v>
      </c>
      <c r="I17" s="20" t="s">
        <v>17</v>
      </c>
    </row>
    <row r="18" spans="1:9">
      <c r="A18" s="1" t="s">
        <v>53</v>
      </c>
      <c r="B18" s="1" t="s">
        <v>52</v>
      </c>
      <c r="C18" s="1" t="s">
        <v>49</v>
      </c>
      <c r="D18" s="3">
        <v>97.804767766512086</v>
      </c>
      <c r="E18" s="3">
        <v>100.5259921623357</v>
      </c>
      <c r="F18" s="3">
        <f t="shared" si="0"/>
        <v>-2.7212243958236115</v>
      </c>
      <c r="G18" s="3">
        <f t="shared" si="1"/>
        <v>7.4050622124255794</v>
      </c>
      <c r="H18" s="20" t="s">
        <v>17</v>
      </c>
      <c r="I18" s="20" t="s">
        <v>17</v>
      </c>
    </row>
    <row r="19" spans="1:9">
      <c r="A19" s="1" t="s">
        <v>53</v>
      </c>
      <c r="B19" s="1" t="s">
        <v>52</v>
      </c>
      <c r="C19" s="1" t="s">
        <v>49</v>
      </c>
      <c r="D19" s="3">
        <v>99.741244408049241</v>
      </c>
      <c r="E19" s="3">
        <v>102.30542445110979</v>
      </c>
      <c r="F19" s="3">
        <f t="shared" si="0"/>
        <v>-2.5641800430605457</v>
      </c>
      <c r="G19" s="3">
        <f t="shared" si="1"/>
        <v>6.5750192932299818</v>
      </c>
      <c r="H19" s="20" t="s">
        <v>17</v>
      </c>
      <c r="I19" s="20" t="s">
        <v>17</v>
      </c>
    </row>
    <row r="20" spans="1:9">
      <c r="A20" s="1" t="s">
        <v>53</v>
      </c>
      <c r="B20" s="1" t="s">
        <v>52</v>
      </c>
      <c r="C20" s="1" t="s">
        <v>49</v>
      </c>
      <c r="D20" s="3">
        <v>98.32457891895821</v>
      </c>
      <c r="E20" s="3">
        <v>100.86601772703182</v>
      </c>
      <c r="F20" s="3">
        <f t="shared" si="0"/>
        <v>-2.5414388080736074</v>
      </c>
      <c r="G20" s="3">
        <f t="shared" si="1"/>
        <v>6.4589112151825985</v>
      </c>
      <c r="H20" s="20" t="s">
        <v>17</v>
      </c>
      <c r="I20" s="20" t="s">
        <v>17</v>
      </c>
    </row>
    <row r="21" spans="1:9">
      <c r="A21" s="1" t="s">
        <v>53</v>
      </c>
      <c r="B21" s="1" t="s">
        <v>52</v>
      </c>
      <c r="C21" s="1" t="s">
        <v>49</v>
      </c>
      <c r="D21" s="3">
        <v>100.32651456056495</v>
      </c>
      <c r="E21" s="3">
        <v>102.6667192775756</v>
      </c>
      <c r="F21" s="3">
        <f t="shared" si="0"/>
        <v>-2.3402047170106499</v>
      </c>
      <c r="G21" s="3">
        <f t="shared" si="1"/>
        <v>5.4765581175188958</v>
      </c>
      <c r="H21" s="20" t="s">
        <v>17</v>
      </c>
      <c r="I21" s="20" t="s">
        <v>17</v>
      </c>
    </row>
    <row r="22" spans="1:9">
      <c r="A22" s="1" t="s">
        <v>53</v>
      </c>
      <c r="B22" s="1" t="s">
        <v>52</v>
      </c>
      <c r="C22" s="1" t="s">
        <v>49</v>
      </c>
      <c r="D22" s="3">
        <v>98.169326592045834</v>
      </c>
      <c r="E22" s="3">
        <v>100.32608355732555</v>
      </c>
      <c r="F22" s="3">
        <f t="shared" si="0"/>
        <v>-2.1567569652797118</v>
      </c>
      <c r="G22" s="3">
        <f t="shared" si="1"/>
        <v>4.6516006072825524</v>
      </c>
      <c r="H22" s="20" t="s">
        <v>17</v>
      </c>
      <c r="I22" s="20" t="s">
        <v>17</v>
      </c>
    </row>
    <row r="23" spans="1:9">
      <c r="A23" s="1" t="s">
        <v>53</v>
      </c>
      <c r="B23" s="1" t="s">
        <v>52</v>
      </c>
      <c r="C23" s="1" t="s">
        <v>49</v>
      </c>
      <c r="D23" s="3">
        <v>100.73801960916714</v>
      </c>
      <c r="E23" s="3">
        <v>102.63692948441833</v>
      </c>
      <c r="F23" s="3">
        <f t="shared" si="0"/>
        <v>-1.8989098752511921</v>
      </c>
      <c r="G23" s="3">
        <f t="shared" si="1"/>
        <v>3.605858714326498</v>
      </c>
      <c r="H23" s="20" t="s">
        <v>17</v>
      </c>
      <c r="I23" s="20" t="s">
        <v>17</v>
      </c>
    </row>
    <row r="24" spans="1:9">
      <c r="A24" s="1" t="s">
        <v>53</v>
      </c>
      <c r="B24" s="1" t="s">
        <v>52</v>
      </c>
      <c r="C24" s="1" t="s">
        <v>49</v>
      </c>
      <c r="D24" s="3">
        <v>99.905357244957656</v>
      </c>
      <c r="E24" s="3">
        <v>101.77256326097341</v>
      </c>
      <c r="F24" s="3">
        <f t="shared" si="0"/>
        <v>-1.8672060160157571</v>
      </c>
      <c r="G24" s="3">
        <f t="shared" si="1"/>
        <v>3.4864583062454355</v>
      </c>
      <c r="H24" s="20" t="s">
        <v>17</v>
      </c>
      <c r="I24" s="20" t="s">
        <v>17</v>
      </c>
    </row>
    <row r="25" spans="1:9">
      <c r="A25" s="1" t="s">
        <v>53</v>
      </c>
      <c r="B25" s="1" t="s">
        <v>52</v>
      </c>
      <c r="C25" s="1" t="s">
        <v>49</v>
      </c>
      <c r="D25" s="3">
        <v>98.578867520415656</v>
      </c>
      <c r="E25" s="3">
        <v>100.10881306691046</v>
      </c>
      <c r="F25" s="3">
        <f t="shared" si="0"/>
        <v>-1.5299455464948011</v>
      </c>
      <c r="G25" s="3">
        <f t="shared" si="1"/>
        <v>2.3407333752392754</v>
      </c>
      <c r="H25" s="20" t="s">
        <v>17</v>
      </c>
      <c r="I25" s="20" t="s">
        <v>17</v>
      </c>
    </row>
    <row r="26" spans="1:9">
      <c r="A26" s="1" t="s">
        <v>53</v>
      </c>
      <c r="B26" s="1" t="s">
        <v>52</v>
      </c>
      <c r="C26" s="1" t="s">
        <v>49</v>
      </c>
      <c r="D26" s="3">
        <v>99.195251549327892</v>
      </c>
      <c r="E26" s="3">
        <v>100.47517568588135</v>
      </c>
      <c r="F26" s="3">
        <f t="shared" si="0"/>
        <v>-1.2799241365534613</v>
      </c>
      <c r="G26" s="3">
        <f t="shared" si="1"/>
        <v>1.6382057953321234</v>
      </c>
      <c r="H26" s="20" t="s">
        <v>17</v>
      </c>
      <c r="I26" s="20" t="s">
        <v>17</v>
      </c>
    </row>
    <row r="27" spans="1:9">
      <c r="A27" s="1" t="s">
        <v>53</v>
      </c>
      <c r="B27" s="1" t="s">
        <v>52</v>
      </c>
      <c r="C27" s="1" t="s">
        <v>49</v>
      </c>
      <c r="D27" s="3">
        <v>99.391439665212971</v>
      </c>
      <c r="E27" s="3">
        <v>100.43772618612415</v>
      </c>
      <c r="F27" s="3">
        <f t="shared" si="0"/>
        <v>-1.0462865209111811</v>
      </c>
      <c r="G27" s="3">
        <f t="shared" si="1"/>
        <v>1.0947154838404234</v>
      </c>
      <c r="H27" s="20" t="s">
        <v>17</v>
      </c>
      <c r="I27" s="20" t="s">
        <v>17</v>
      </c>
    </row>
    <row r="28" spans="1:9">
      <c r="A28" s="1" t="s">
        <v>53</v>
      </c>
      <c r="B28" s="1" t="s">
        <v>52</v>
      </c>
      <c r="C28" s="1" t="s">
        <v>49</v>
      </c>
      <c r="D28" s="3">
        <v>99.30431845748484</v>
      </c>
      <c r="E28" s="3">
        <v>100.03919724566143</v>
      </c>
      <c r="F28" s="3">
        <f t="shared" si="0"/>
        <v>-0.73487878817658725</v>
      </c>
      <c r="G28" s="3">
        <f t="shared" si="1"/>
        <v>0.54004683331188941</v>
      </c>
      <c r="H28" s="20" t="s">
        <v>17</v>
      </c>
      <c r="I28" s="20" t="s">
        <v>17</v>
      </c>
    </row>
    <row r="29" spans="1:9">
      <c r="A29" s="1" t="s">
        <v>53</v>
      </c>
      <c r="B29" s="1" t="s">
        <v>52</v>
      </c>
      <c r="C29" s="1" t="s">
        <v>49</v>
      </c>
      <c r="D29" s="3">
        <v>98.470386421597738</v>
      </c>
      <c r="E29" s="3">
        <v>99.12014616801828</v>
      </c>
      <c r="F29" s="3">
        <f t="shared" si="0"/>
        <v>-0.64975974642054268</v>
      </c>
      <c r="G29" s="3">
        <f t="shared" si="1"/>
        <v>0.42218772806848792</v>
      </c>
      <c r="H29" s="20" t="s">
        <v>17</v>
      </c>
      <c r="I29" s="20" t="s">
        <v>17</v>
      </c>
    </row>
    <row r="30" spans="1:9">
      <c r="A30" s="1" t="s">
        <v>53</v>
      </c>
      <c r="B30" s="1" t="s">
        <v>52</v>
      </c>
      <c r="C30" s="1" t="s">
        <v>49</v>
      </c>
      <c r="D30" s="3">
        <v>100.62140037200598</v>
      </c>
      <c r="E30" s="3">
        <v>101.02873695773654</v>
      </c>
      <c r="F30" s="3">
        <f t="shared" si="0"/>
        <v>-0.40733658573056175</v>
      </c>
      <c r="G30" s="3">
        <f t="shared" si="1"/>
        <v>0.16592309407463129</v>
      </c>
      <c r="H30" s="20" t="s">
        <v>17</v>
      </c>
      <c r="I30" s="20" t="s">
        <v>17</v>
      </c>
    </row>
    <row r="31" spans="1:9">
      <c r="A31" s="1" t="s">
        <v>53</v>
      </c>
      <c r="B31" s="1" t="s">
        <v>52</v>
      </c>
      <c r="C31" s="1" t="s">
        <v>49</v>
      </c>
      <c r="D31" s="3">
        <v>99.843994377807235</v>
      </c>
      <c r="E31" s="3">
        <v>100.21810191762907</v>
      </c>
      <c r="F31" s="3">
        <f t="shared" si="0"/>
        <v>-0.37410753982183564</v>
      </c>
      <c r="G31" s="3">
        <f t="shared" si="1"/>
        <v>0.13995645135154633</v>
      </c>
      <c r="H31" s="20" t="s">
        <v>17</v>
      </c>
      <c r="I31" s="20" t="s">
        <v>17</v>
      </c>
    </row>
    <row r="32" spans="1:9">
      <c r="A32" s="1" t="s">
        <v>53</v>
      </c>
      <c r="B32" s="1" t="s">
        <v>52</v>
      </c>
      <c r="C32" s="1" t="s">
        <v>49</v>
      </c>
      <c r="D32" s="3">
        <v>99.243996646255795</v>
      </c>
      <c r="E32" s="3">
        <v>99.615373443886654</v>
      </c>
      <c r="F32" s="3">
        <f t="shared" si="0"/>
        <v>-0.37137679763085885</v>
      </c>
      <c r="G32" s="3">
        <f t="shared" si="1"/>
        <v>0.13792072581855189</v>
      </c>
      <c r="H32" s="20" t="s">
        <v>17</v>
      </c>
      <c r="I32" s="20" t="s">
        <v>17</v>
      </c>
    </row>
    <row r="33" spans="1:9">
      <c r="A33" s="1" t="s">
        <v>53</v>
      </c>
      <c r="B33" s="1" t="s">
        <v>52</v>
      </c>
      <c r="C33" s="1" t="s">
        <v>49</v>
      </c>
      <c r="D33" s="3">
        <v>101.61213694332359</v>
      </c>
      <c r="E33" s="3">
        <v>101.98191097066373</v>
      </c>
      <c r="F33" s="3">
        <f t="shared" si="0"/>
        <v>-0.3697740273401422</v>
      </c>
      <c r="G33" s="3">
        <f t="shared" si="1"/>
        <v>0.13673283129534822</v>
      </c>
      <c r="H33" s="20" t="s">
        <v>17</v>
      </c>
      <c r="I33" s="20" t="s">
        <v>17</v>
      </c>
    </row>
    <row r="34" spans="1:9">
      <c r="A34" s="1" t="s">
        <v>53</v>
      </c>
      <c r="B34" s="1" t="s">
        <v>52</v>
      </c>
      <c r="C34" s="1" t="s">
        <v>49</v>
      </c>
      <c r="D34" s="3">
        <v>100.33700880907234</v>
      </c>
      <c r="E34" s="3">
        <v>100.56866745412319</v>
      </c>
      <c r="F34" s="3">
        <f t="shared" si="0"/>
        <v>-0.23165864505084244</v>
      </c>
      <c r="G34" s="3">
        <f t="shared" si="1"/>
        <v>5.3665727826792207E-2</v>
      </c>
      <c r="H34" s="20" t="s">
        <v>17</v>
      </c>
      <c r="I34" s="20" t="s">
        <v>17</v>
      </c>
    </row>
    <row r="35" spans="1:9">
      <c r="A35" s="1" t="s">
        <v>53</v>
      </c>
      <c r="B35" s="1" t="s">
        <v>52</v>
      </c>
      <c r="C35" s="1" t="s">
        <v>49</v>
      </c>
      <c r="D35" s="3">
        <v>98.631083536067933</v>
      </c>
      <c r="E35" s="3">
        <v>98.754350897899585</v>
      </c>
      <c r="F35" s="3">
        <f t="shared" si="0"/>
        <v>-0.1232673618316511</v>
      </c>
      <c r="G35" s="3">
        <f t="shared" si="1"/>
        <v>1.5194842492935194E-2</v>
      </c>
      <c r="H35" s="20" t="s">
        <v>17</v>
      </c>
      <c r="I35" s="20" t="s">
        <v>17</v>
      </c>
    </row>
    <row r="36" spans="1:9">
      <c r="A36" s="1" t="s">
        <v>53</v>
      </c>
      <c r="B36" s="1" t="s">
        <v>52</v>
      </c>
      <c r="C36" s="1" t="s">
        <v>49</v>
      </c>
      <c r="D36" s="3">
        <v>100.7759106308868</v>
      </c>
      <c r="E36" s="3">
        <v>100.75941742802843</v>
      </c>
      <c r="F36" s="3">
        <f t="shared" si="0"/>
        <v>1.6493202858370637E-2</v>
      </c>
      <c r="G36" s="3">
        <f t="shared" si="1"/>
        <v>2.7202574052736535E-4</v>
      </c>
      <c r="H36" s="20" t="s">
        <v>17</v>
      </c>
      <c r="I36" s="20" t="s">
        <v>17</v>
      </c>
    </row>
    <row r="37" spans="1:9">
      <c r="A37" s="1" t="s">
        <v>53</v>
      </c>
      <c r="B37" s="1" t="s">
        <v>52</v>
      </c>
      <c r="C37" s="1" t="s">
        <v>49</v>
      </c>
      <c r="D37" s="3">
        <v>99.864207278384995</v>
      </c>
      <c r="E37" s="3">
        <v>99.706186241643763</v>
      </c>
      <c r="F37" s="3">
        <f t="shared" si="0"/>
        <v>0.15802103674123202</v>
      </c>
      <c r="G37" s="3">
        <f t="shared" si="1"/>
        <v>2.4970648052773801E-2</v>
      </c>
      <c r="H37" s="20" t="s">
        <v>17</v>
      </c>
      <c r="I37" s="20" t="s">
        <v>17</v>
      </c>
    </row>
    <row r="38" spans="1:9">
      <c r="A38" s="1" t="s">
        <v>53</v>
      </c>
      <c r="B38" s="1" t="s">
        <v>52</v>
      </c>
      <c r="C38" s="1" t="s">
        <v>49</v>
      </c>
      <c r="D38" s="3">
        <v>100.58778760679719</v>
      </c>
      <c r="E38" s="3">
        <v>100.18187241764416</v>
      </c>
      <c r="F38" s="3">
        <f t="shared" si="0"/>
        <v>0.40591518915303482</v>
      </c>
      <c r="G38" s="3">
        <f t="shared" si="1"/>
        <v>0.16476714078514404</v>
      </c>
      <c r="H38" s="20" t="s">
        <v>17</v>
      </c>
      <c r="I38" s="20" t="s">
        <v>17</v>
      </c>
    </row>
    <row r="39" spans="1:9">
      <c r="A39" s="1" t="s">
        <v>53</v>
      </c>
      <c r="B39" s="1" t="s">
        <v>52</v>
      </c>
      <c r="C39" s="1" t="s">
        <v>49</v>
      </c>
      <c r="D39" s="3">
        <v>100.19288452566855</v>
      </c>
      <c r="E39" s="3">
        <v>99.782472043770227</v>
      </c>
      <c r="F39" s="3">
        <f t="shared" si="0"/>
        <v>0.41041248189831947</v>
      </c>
      <c r="G39" s="3">
        <f t="shared" si="1"/>
        <v>0.16843840529793841</v>
      </c>
      <c r="H39" s="20" t="s">
        <v>17</v>
      </c>
      <c r="I39" s="20" t="s">
        <v>17</v>
      </c>
    </row>
    <row r="40" spans="1:9">
      <c r="A40" s="1" t="s">
        <v>53</v>
      </c>
      <c r="B40" s="1" t="s">
        <v>52</v>
      </c>
      <c r="C40" s="1" t="s">
        <v>49</v>
      </c>
      <c r="D40" s="3">
        <v>99.466029730364667</v>
      </c>
      <c r="E40" s="3">
        <v>98.844670141899002</v>
      </c>
      <c r="F40" s="3">
        <f t="shared" si="0"/>
        <v>0.62135958846566552</v>
      </c>
      <c r="G40" s="3">
        <f t="shared" si="1"/>
        <v>0.38608773817822123</v>
      </c>
      <c r="H40" s="20" t="s">
        <v>17</v>
      </c>
      <c r="I40" s="20" t="s">
        <v>17</v>
      </c>
    </row>
    <row r="41" spans="1:9">
      <c r="A41" s="1" t="s">
        <v>53</v>
      </c>
      <c r="B41" s="1" t="s">
        <v>52</v>
      </c>
      <c r="C41" s="1" t="s">
        <v>49</v>
      </c>
      <c r="D41" s="3">
        <v>100.35878585440446</v>
      </c>
      <c r="E41" s="3">
        <v>99.644278273838864</v>
      </c>
      <c r="F41" s="3">
        <f t="shared" si="0"/>
        <v>0.71450758056559494</v>
      </c>
      <c r="G41" s="3">
        <f t="shared" si="1"/>
        <v>0.51052108268570018</v>
      </c>
      <c r="H41" s="20" t="s">
        <v>17</v>
      </c>
      <c r="I41" s="20" t="s">
        <v>17</v>
      </c>
    </row>
    <row r="42" spans="1:9">
      <c r="A42" s="1" t="s">
        <v>53</v>
      </c>
      <c r="B42" s="1" t="s">
        <v>52</v>
      </c>
      <c r="C42" s="1" t="s">
        <v>49</v>
      </c>
      <c r="D42" s="3">
        <v>98.29568029566019</v>
      </c>
      <c r="E42" s="3">
        <v>97.423290340472988</v>
      </c>
      <c r="F42" s="3">
        <f t="shared" ref="F42:F59" si="2">D42-E42</f>
        <v>0.8723899551872023</v>
      </c>
      <c r="G42" s="3">
        <f t="shared" ref="G42:G59" si="3">F42^2</f>
        <v>0.76106423391152889</v>
      </c>
      <c r="H42" s="20" t="s">
        <v>17</v>
      </c>
      <c r="I42" s="20" t="s">
        <v>17</v>
      </c>
    </row>
    <row r="43" spans="1:9">
      <c r="A43" s="1" t="s">
        <v>53</v>
      </c>
      <c r="B43" s="1" t="s">
        <v>52</v>
      </c>
      <c r="C43" s="1" t="s">
        <v>49</v>
      </c>
      <c r="D43" s="3">
        <v>101.19910144972627</v>
      </c>
      <c r="E43" s="3">
        <v>100.30419703698689</v>
      </c>
      <c r="F43" s="3">
        <f t="shared" si="2"/>
        <v>0.89490441273937904</v>
      </c>
      <c r="G43" s="3">
        <f t="shared" si="3"/>
        <v>0.80085390794041289</v>
      </c>
      <c r="H43" s="20" t="s">
        <v>17</v>
      </c>
      <c r="I43" s="20" t="s">
        <v>17</v>
      </c>
    </row>
    <row r="44" spans="1:9">
      <c r="A44" s="1" t="s">
        <v>53</v>
      </c>
      <c r="B44" s="1" t="s">
        <v>52</v>
      </c>
      <c r="C44" s="1" t="s">
        <v>49</v>
      </c>
      <c r="D44" s="3">
        <v>99.559861626282071</v>
      </c>
      <c r="E44" s="3">
        <v>98.661783119864609</v>
      </c>
      <c r="F44" s="3">
        <f t="shared" si="2"/>
        <v>0.89807850641746256</v>
      </c>
      <c r="G44" s="3">
        <f t="shared" si="3"/>
        <v>0.80654500368902038</v>
      </c>
      <c r="H44" s="20" t="s">
        <v>17</v>
      </c>
      <c r="I44" s="20" t="s">
        <v>17</v>
      </c>
    </row>
    <row r="45" spans="1:9">
      <c r="A45" s="1" t="s">
        <v>53</v>
      </c>
      <c r="B45" s="1" t="s">
        <v>52</v>
      </c>
      <c r="C45" s="1" t="s">
        <v>49</v>
      </c>
      <c r="D45" s="3">
        <v>99.907826840499737</v>
      </c>
      <c r="E45" s="3">
        <v>98.860074090620273</v>
      </c>
      <c r="F45" s="3">
        <f t="shared" si="2"/>
        <v>1.0477527498794643</v>
      </c>
      <c r="G45" s="3">
        <f t="shared" si="3"/>
        <v>1.0977858248799792</v>
      </c>
      <c r="H45" s="20" t="s">
        <v>17</v>
      </c>
      <c r="I45" s="20" t="s">
        <v>17</v>
      </c>
    </row>
    <row r="46" spans="1:9">
      <c r="A46" s="1" t="s">
        <v>53</v>
      </c>
      <c r="B46" s="1" t="s">
        <v>52</v>
      </c>
      <c r="C46" s="1" t="s">
        <v>49</v>
      </c>
      <c r="D46" s="3">
        <v>99.319837407666668</v>
      </c>
      <c r="E46" s="3">
        <v>97.940174523426649</v>
      </c>
      <c r="F46" s="3">
        <f t="shared" si="2"/>
        <v>1.3796628842400196</v>
      </c>
      <c r="G46" s="3">
        <f t="shared" si="3"/>
        <v>1.9034696741494896</v>
      </c>
      <c r="H46" s="20" t="s">
        <v>17</v>
      </c>
      <c r="I46" s="20" t="s">
        <v>17</v>
      </c>
    </row>
    <row r="47" spans="1:9">
      <c r="A47" s="1" t="s">
        <v>53</v>
      </c>
      <c r="B47" s="1" t="s">
        <v>52</v>
      </c>
      <c r="C47" s="1" t="s">
        <v>49</v>
      </c>
      <c r="D47" s="3">
        <v>99.460181195484992</v>
      </c>
      <c r="E47" s="3">
        <v>98.04940825431234</v>
      </c>
      <c r="F47" s="3">
        <f t="shared" si="2"/>
        <v>1.4107729411726524</v>
      </c>
      <c r="G47" s="3">
        <f t="shared" si="3"/>
        <v>1.9902802915449362</v>
      </c>
      <c r="H47" s="20" t="s">
        <v>17</v>
      </c>
      <c r="I47" s="20" t="s">
        <v>17</v>
      </c>
    </row>
    <row r="48" spans="1:9">
      <c r="A48" s="1" t="s">
        <v>53</v>
      </c>
      <c r="B48" s="1" t="s">
        <v>52</v>
      </c>
      <c r="C48" s="1" t="s">
        <v>49</v>
      </c>
      <c r="D48" s="3">
        <v>101.98678425590428</v>
      </c>
      <c r="E48" s="3">
        <v>100.47651660474821</v>
      </c>
      <c r="F48" s="3">
        <f t="shared" si="2"/>
        <v>1.5102676511560702</v>
      </c>
      <c r="G48" s="3">
        <f t="shared" si="3"/>
        <v>2.2809083781284731</v>
      </c>
      <c r="H48" s="20" t="s">
        <v>17</v>
      </c>
      <c r="I48" s="20" t="s">
        <v>17</v>
      </c>
    </row>
    <row r="49" spans="1:9">
      <c r="A49" s="1" t="s">
        <v>53</v>
      </c>
      <c r="B49" s="1" t="s">
        <v>52</v>
      </c>
      <c r="C49" s="1" t="s">
        <v>49</v>
      </c>
      <c r="D49" s="3">
        <v>99.489565425640706</v>
      </c>
      <c r="E49" s="3">
        <v>97.81546685361748</v>
      </c>
      <c r="F49" s="3">
        <f t="shared" si="2"/>
        <v>1.674098572023226</v>
      </c>
      <c r="G49" s="3">
        <f t="shared" si="3"/>
        <v>2.8026060288502044</v>
      </c>
      <c r="H49" s="20" t="s">
        <v>17</v>
      </c>
      <c r="I49" s="20" t="s">
        <v>17</v>
      </c>
    </row>
    <row r="50" spans="1:9">
      <c r="A50" s="1" t="s">
        <v>53</v>
      </c>
      <c r="B50" s="1" t="s">
        <v>52</v>
      </c>
      <c r="C50" s="1" t="s">
        <v>49</v>
      </c>
      <c r="D50" s="3">
        <v>100.98508764312696</v>
      </c>
      <c r="E50" s="3">
        <v>98.78212474857655</v>
      </c>
      <c r="F50" s="3">
        <f t="shared" si="2"/>
        <v>2.2029628945504101</v>
      </c>
      <c r="G50" s="3">
        <f t="shared" si="3"/>
        <v>4.8530455147659213</v>
      </c>
      <c r="H50" s="20" t="s">
        <v>17</v>
      </c>
      <c r="I50" s="20" t="s">
        <v>17</v>
      </c>
    </row>
    <row r="51" spans="1:9">
      <c r="A51" s="1" t="s">
        <v>53</v>
      </c>
      <c r="B51" s="1" t="s">
        <v>52</v>
      </c>
      <c r="C51" s="1" t="s">
        <v>49</v>
      </c>
      <c r="D51" s="3">
        <v>101.68057966011153</v>
      </c>
      <c r="E51" s="3">
        <v>99.373138978571149</v>
      </c>
      <c r="F51" s="3">
        <f t="shared" si="2"/>
        <v>2.3074406815403847</v>
      </c>
      <c r="G51" s="3">
        <f t="shared" si="3"/>
        <v>5.3242824988275554</v>
      </c>
      <c r="H51" s="20" t="s">
        <v>17</v>
      </c>
      <c r="I51" s="20" t="s">
        <v>17</v>
      </c>
    </row>
    <row r="52" spans="1:9">
      <c r="A52" s="1" t="s">
        <v>53</v>
      </c>
      <c r="B52" s="1" t="s">
        <v>52</v>
      </c>
      <c r="C52" s="1" t="s">
        <v>49</v>
      </c>
      <c r="D52" s="3">
        <v>99.63675842474737</v>
      </c>
      <c r="E52" s="3">
        <v>97.09864059074863</v>
      </c>
      <c r="F52" s="3">
        <f t="shared" si="2"/>
        <v>2.53811783399874</v>
      </c>
      <c r="G52" s="3">
        <f t="shared" si="3"/>
        <v>6.4420421392624556</v>
      </c>
      <c r="H52" s="20" t="s">
        <v>17</v>
      </c>
      <c r="I52" s="20" t="s">
        <v>17</v>
      </c>
    </row>
    <row r="53" spans="1:9">
      <c r="A53" s="1" t="s">
        <v>53</v>
      </c>
      <c r="B53" s="1" t="s">
        <v>52</v>
      </c>
      <c r="C53" s="1" t="s">
        <v>49</v>
      </c>
      <c r="D53" s="3">
        <v>101.87394347893704</v>
      </c>
      <c r="E53" s="3">
        <v>99.269921017598648</v>
      </c>
      <c r="F53" s="3">
        <f t="shared" si="2"/>
        <v>2.6040224613383884</v>
      </c>
      <c r="G53" s="3">
        <f t="shared" si="3"/>
        <v>6.7809329791548389</v>
      </c>
      <c r="H53" s="20" t="s">
        <v>17</v>
      </c>
      <c r="I53" s="20" t="s">
        <v>17</v>
      </c>
    </row>
    <row r="54" spans="1:9">
      <c r="A54" s="1" t="s">
        <v>53</v>
      </c>
      <c r="B54" s="1" t="s">
        <v>52</v>
      </c>
      <c r="C54" s="1" t="s">
        <v>49</v>
      </c>
      <c r="D54" s="3">
        <v>100.64378717934991</v>
      </c>
      <c r="E54" s="3">
        <v>97.832421975179315</v>
      </c>
      <c r="F54" s="3">
        <f t="shared" si="2"/>
        <v>2.811365204170599</v>
      </c>
      <c r="G54" s="3">
        <f t="shared" si="3"/>
        <v>7.903774311221194</v>
      </c>
      <c r="H54" s="20" t="s">
        <v>17</v>
      </c>
      <c r="I54" s="20" t="s">
        <v>17</v>
      </c>
    </row>
    <row r="55" spans="1:9">
      <c r="A55" s="1" t="s">
        <v>53</v>
      </c>
      <c r="B55" s="1" t="s">
        <v>52</v>
      </c>
      <c r="C55" s="1" t="s">
        <v>49</v>
      </c>
      <c r="D55" s="3">
        <v>101.46990684945713</v>
      </c>
      <c r="E55" s="3">
        <v>98.626332244549801</v>
      </c>
      <c r="F55" s="3">
        <f t="shared" si="2"/>
        <v>2.8435746049073316</v>
      </c>
      <c r="G55" s="3">
        <f t="shared" si="3"/>
        <v>8.0859165336738865</v>
      </c>
      <c r="H55" s="20" t="s">
        <v>17</v>
      </c>
      <c r="I55" s="20" t="s">
        <v>17</v>
      </c>
    </row>
    <row r="56" spans="1:9">
      <c r="A56" s="1" t="s">
        <v>53</v>
      </c>
      <c r="B56" s="1" t="s">
        <v>52</v>
      </c>
      <c r="C56" s="1" t="s">
        <v>49</v>
      </c>
      <c r="D56" s="3">
        <v>100.38644525677131</v>
      </c>
      <c r="E56" s="3">
        <v>97.412274172696115</v>
      </c>
      <c r="F56" s="3">
        <f t="shared" si="2"/>
        <v>2.9741710840751949</v>
      </c>
      <c r="G56" s="3">
        <f t="shared" si="3"/>
        <v>8.8456936373490205</v>
      </c>
      <c r="H56" s="20" t="s">
        <v>17</v>
      </c>
      <c r="I56" s="20" t="s">
        <v>17</v>
      </c>
    </row>
    <row r="57" spans="1:9">
      <c r="A57" s="1" t="s">
        <v>53</v>
      </c>
      <c r="B57" s="1" t="s">
        <v>52</v>
      </c>
      <c r="C57" s="1" t="s">
        <v>49</v>
      </c>
      <c r="D57" s="3">
        <v>100.05021234970062</v>
      </c>
      <c r="E57" s="3">
        <v>96.785511942435377</v>
      </c>
      <c r="F57" s="3">
        <f t="shared" si="2"/>
        <v>3.2647004072652379</v>
      </c>
      <c r="G57" s="3">
        <f t="shared" si="3"/>
        <v>10.658268749197811</v>
      </c>
      <c r="H57" s="20" t="s">
        <v>17</v>
      </c>
      <c r="I57" s="20" t="s">
        <v>17</v>
      </c>
    </row>
    <row r="58" spans="1:9">
      <c r="A58" s="1" t="s">
        <v>53</v>
      </c>
      <c r="B58" s="1" t="s">
        <v>52</v>
      </c>
      <c r="C58" s="1" t="s">
        <v>49</v>
      </c>
      <c r="D58" s="3">
        <v>102.39697043030372</v>
      </c>
      <c r="E58" s="3">
        <v>98.808184321946598</v>
      </c>
      <c r="F58" s="3">
        <f t="shared" si="2"/>
        <v>3.5887861083571266</v>
      </c>
      <c r="G58" s="3">
        <f t="shared" si="3"/>
        <v>12.87938573153709</v>
      </c>
      <c r="H58" s="20" t="s">
        <v>17</v>
      </c>
      <c r="I58" s="20" t="s">
        <v>17</v>
      </c>
    </row>
    <row r="59" spans="1:9">
      <c r="A59" s="1" t="s">
        <v>53</v>
      </c>
      <c r="B59" s="1" t="s">
        <v>52</v>
      </c>
      <c r="C59" s="1" t="s">
        <v>49</v>
      </c>
      <c r="D59" s="3">
        <v>104.06302286550714</v>
      </c>
      <c r="E59" s="3">
        <v>99.254349489498551</v>
      </c>
      <c r="F59" s="3">
        <f t="shared" si="2"/>
        <v>4.8086733760085849</v>
      </c>
      <c r="G59" s="3">
        <f t="shared" si="3"/>
        <v>23.123339637133803</v>
      </c>
      <c r="H59" s="20" t="s">
        <v>17</v>
      </c>
      <c r="I59" s="20" t="s">
        <v>17</v>
      </c>
    </row>
  </sheetData>
  <autoFilter ref="A9:I36">
    <sortState ref="A10:I59">
      <sortCondition ref="F9:F59"/>
    </sortState>
  </autoFilter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9" topLeftCell="A10" activePane="bottomLeft" state="frozen"/>
      <selection pane="bottomLeft" activeCell="M47" sqref="M47"/>
    </sheetView>
  </sheetViews>
  <sheetFormatPr baseColWidth="10" defaultColWidth="8.83203125" defaultRowHeight="14" x14ac:dyDescent="0"/>
  <cols>
    <col min="1" max="1" width="22.5" style="1" customWidth="1"/>
    <col min="2" max="2" width="15.1640625" style="1" customWidth="1"/>
    <col min="3" max="3" width="16.5" style="1" bestFit="1" customWidth="1"/>
    <col min="4" max="9" width="17.6640625" style="1" customWidth="1"/>
    <col min="10" max="16384" width="8.83203125" style="1"/>
  </cols>
  <sheetData>
    <row r="1" spans="1:9">
      <c r="D1" s="20"/>
      <c r="E1" s="1" t="s">
        <v>6</v>
      </c>
      <c r="F1" s="1">
        <f>SUBTOTAL(2,G10:G1714)</f>
        <v>50</v>
      </c>
      <c r="I1" s="20"/>
    </row>
    <row r="2" spans="1:9">
      <c r="D2" s="20"/>
      <c r="E2" s="1" t="s">
        <v>20</v>
      </c>
      <c r="F2" s="3">
        <f>TINV(0.05,F1)</f>
        <v>2.0085591121007611</v>
      </c>
      <c r="I2" s="20"/>
    </row>
    <row r="3" spans="1:9">
      <c r="D3" s="20"/>
      <c r="E3" s="1" t="s">
        <v>47</v>
      </c>
      <c r="F3" s="21">
        <f>SQRT(SUBTOTAL(9,G10:G1714)/(2*F1))</f>
        <v>4.2902722065840164</v>
      </c>
      <c r="H3" s="3"/>
      <c r="I3" s="20"/>
    </row>
    <row r="4" spans="1:9">
      <c r="D4" s="20"/>
      <c r="E4" s="1" t="s">
        <v>3</v>
      </c>
      <c r="F4" s="21">
        <f>SUBTOTAL(1,D10:D37)</f>
        <v>96.905031853805554</v>
      </c>
      <c r="H4" s="3"/>
      <c r="I4" s="20"/>
    </row>
    <row r="5" spans="1:9">
      <c r="D5" s="20"/>
      <c r="F5" s="21"/>
      <c r="H5" s="3"/>
      <c r="I5" s="20"/>
    </row>
    <row r="6" spans="1:9">
      <c r="D6" s="20"/>
      <c r="E6" s="1" t="s">
        <v>22</v>
      </c>
      <c r="F6" s="3">
        <f>TINV(0.05,F1)*F3*SQRT(2)</f>
        <v>12.186653505807033</v>
      </c>
      <c r="I6" s="20"/>
    </row>
    <row r="7" spans="1:9">
      <c r="D7" s="20"/>
      <c r="E7" s="1" t="s">
        <v>21</v>
      </c>
      <c r="F7" s="21">
        <f>IF(LOG(F3/2)&lt;0,10^(TRUNC(LOG(F3/2))-1), 10^(TRUNC(LOG(F3/2))))</f>
        <v>1</v>
      </c>
      <c r="I7" s="20"/>
    </row>
    <row r="8" spans="1:9">
      <c r="D8" s="20"/>
      <c r="E8" s="20"/>
      <c r="F8" s="20"/>
      <c r="G8" s="20"/>
      <c r="H8" s="20"/>
      <c r="I8" s="20"/>
    </row>
    <row r="9" spans="1:9">
      <c r="A9" s="1" t="s">
        <v>9</v>
      </c>
      <c r="B9" s="1" t="s">
        <v>30</v>
      </c>
      <c r="C9" s="1" t="s">
        <v>23</v>
      </c>
      <c r="D9" s="20" t="s">
        <v>24</v>
      </c>
      <c r="E9" s="20" t="s">
        <v>25</v>
      </c>
      <c r="F9" s="20" t="s">
        <v>26</v>
      </c>
      <c r="G9" s="20" t="s">
        <v>27</v>
      </c>
      <c r="H9" s="20" t="s">
        <v>28</v>
      </c>
      <c r="I9" s="20" t="s">
        <v>29</v>
      </c>
    </row>
    <row r="10" spans="1:9">
      <c r="A10" s="1" t="s">
        <v>53</v>
      </c>
      <c r="B10" s="1" t="s">
        <v>52</v>
      </c>
      <c r="C10" s="1" t="s">
        <v>49</v>
      </c>
      <c r="D10" s="3">
        <v>92.412774664879095</v>
      </c>
      <c r="E10" s="3">
        <v>107.54576505988767</v>
      </c>
      <c r="F10" s="20">
        <f t="shared" ref="F10:F41" si="0">D10-E10</f>
        <v>-15.132990395008576</v>
      </c>
      <c r="G10" s="20">
        <f t="shared" ref="G10:G41" si="1">F10^2</f>
        <v>229.00739829542184</v>
      </c>
      <c r="H10" s="20" t="s">
        <v>17</v>
      </c>
      <c r="I10" s="20" t="s">
        <v>17</v>
      </c>
    </row>
    <row r="11" spans="1:9">
      <c r="A11" s="1" t="s">
        <v>53</v>
      </c>
      <c r="B11" s="1" t="s">
        <v>52</v>
      </c>
      <c r="C11" s="1" t="s">
        <v>49</v>
      </c>
      <c r="D11" s="3">
        <v>100.06409903754484</v>
      </c>
      <c r="E11" s="3">
        <v>110</v>
      </c>
      <c r="F11" s="20">
        <f t="shared" si="0"/>
        <v>-9.9359009624551646</v>
      </c>
      <c r="G11" s="20">
        <f t="shared" si="1"/>
        <v>98.722127935717467</v>
      </c>
      <c r="H11" s="20" t="s">
        <v>17</v>
      </c>
      <c r="I11" s="20" t="s">
        <v>17</v>
      </c>
    </row>
    <row r="12" spans="1:9">
      <c r="A12" s="1" t="s">
        <v>53</v>
      </c>
      <c r="B12" s="1" t="s">
        <v>52</v>
      </c>
      <c r="C12" s="1" t="s">
        <v>49</v>
      </c>
      <c r="D12" s="3">
        <v>90.697366580746419</v>
      </c>
      <c r="E12" s="3">
        <v>100.215866072114</v>
      </c>
      <c r="F12" s="20">
        <f t="shared" si="0"/>
        <v>-9.518499491367578</v>
      </c>
      <c r="G12" s="20">
        <f t="shared" si="1"/>
        <v>90.601832567164834</v>
      </c>
      <c r="H12" s="20" t="s">
        <v>17</v>
      </c>
      <c r="I12" s="20" t="s">
        <v>17</v>
      </c>
    </row>
    <row r="13" spans="1:9">
      <c r="A13" s="1" t="s">
        <v>53</v>
      </c>
      <c r="B13" s="1" t="s">
        <v>52</v>
      </c>
      <c r="C13" s="1" t="s">
        <v>49</v>
      </c>
      <c r="D13" s="3">
        <v>95.779604852655822</v>
      </c>
      <c r="E13" s="3">
        <v>103.55934939946009</v>
      </c>
      <c r="F13" s="20">
        <f t="shared" si="0"/>
        <v>-7.7797445468042667</v>
      </c>
      <c r="G13" s="20">
        <f t="shared" si="1"/>
        <v>60.524425213530726</v>
      </c>
      <c r="H13" s="20" t="s">
        <v>17</v>
      </c>
      <c r="I13" s="20" t="s">
        <v>17</v>
      </c>
    </row>
    <row r="14" spans="1:9">
      <c r="A14" s="1" t="s">
        <v>53</v>
      </c>
      <c r="B14" s="1" t="s">
        <v>52</v>
      </c>
      <c r="C14" s="1" t="s">
        <v>49</v>
      </c>
      <c r="D14" s="3">
        <v>98.168947475923545</v>
      </c>
      <c r="E14" s="3">
        <v>104.00568051223698</v>
      </c>
      <c r="F14" s="20">
        <f t="shared" si="0"/>
        <v>-5.8367330363134329</v>
      </c>
      <c r="G14" s="20">
        <f t="shared" si="1"/>
        <v>34.067452537192622</v>
      </c>
      <c r="H14" s="20" t="s">
        <v>17</v>
      </c>
      <c r="I14" s="20" t="s">
        <v>17</v>
      </c>
    </row>
    <row r="15" spans="1:9">
      <c r="A15" s="1" t="s">
        <v>53</v>
      </c>
      <c r="B15" s="1" t="s">
        <v>52</v>
      </c>
      <c r="C15" s="1" t="s">
        <v>49</v>
      </c>
      <c r="D15" s="3">
        <v>95.107311405508156</v>
      </c>
      <c r="E15" s="3">
        <v>100.63825960454041</v>
      </c>
      <c r="F15" s="20">
        <f t="shared" si="0"/>
        <v>-5.5309481990322524</v>
      </c>
      <c r="G15" s="20">
        <f t="shared" si="1"/>
        <v>30.591387980378116</v>
      </c>
      <c r="H15" s="20" t="s">
        <v>17</v>
      </c>
      <c r="I15" s="20" t="s">
        <v>17</v>
      </c>
    </row>
    <row r="16" spans="1:9">
      <c r="A16" s="1" t="s">
        <v>53</v>
      </c>
      <c r="B16" s="1" t="s">
        <v>52</v>
      </c>
      <c r="C16" s="1" t="s">
        <v>49</v>
      </c>
      <c r="D16" s="3">
        <v>99.100305042751742</v>
      </c>
      <c r="E16" s="3">
        <v>104.47948502655838</v>
      </c>
      <c r="F16" s="20">
        <f t="shared" si="0"/>
        <v>-5.3791799838066368</v>
      </c>
      <c r="G16" s="20">
        <f t="shared" si="1"/>
        <v>28.935577298185969</v>
      </c>
      <c r="H16" s="20" t="s">
        <v>17</v>
      </c>
      <c r="I16" s="20" t="s">
        <v>17</v>
      </c>
    </row>
    <row r="17" spans="1:9">
      <c r="A17" s="1" t="s">
        <v>53</v>
      </c>
      <c r="B17" s="1" t="s">
        <v>52</v>
      </c>
      <c r="C17" s="1" t="s">
        <v>49</v>
      </c>
      <c r="D17" s="3">
        <v>94.649779231559592</v>
      </c>
      <c r="E17" s="3">
        <v>99.554828864061037</v>
      </c>
      <c r="F17" s="20">
        <f t="shared" si="0"/>
        <v>-4.905049632501445</v>
      </c>
      <c r="G17" s="20">
        <f t="shared" si="1"/>
        <v>24.05951189730256</v>
      </c>
      <c r="H17" s="20" t="s">
        <v>17</v>
      </c>
      <c r="I17" s="20" t="s">
        <v>17</v>
      </c>
    </row>
    <row r="18" spans="1:9">
      <c r="A18" s="1" t="s">
        <v>53</v>
      </c>
      <c r="B18" s="1" t="s">
        <v>52</v>
      </c>
      <c r="C18" s="1" t="s">
        <v>49</v>
      </c>
      <c r="D18" s="3">
        <v>96.077561890481363</v>
      </c>
      <c r="E18" s="3">
        <v>100.46802682388308</v>
      </c>
      <c r="F18" s="20">
        <f t="shared" si="0"/>
        <v>-4.3904649334017165</v>
      </c>
      <c r="G18" s="20">
        <f t="shared" si="1"/>
        <v>19.276182331430139</v>
      </c>
      <c r="H18" s="20" t="s">
        <v>17</v>
      </c>
      <c r="I18" s="20" t="s">
        <v>17</v>
      </c>
    </row>
    <row r="19" spans="1:9">
      <c r="A19" s="1" t="s">
        <v>53</v>
      </c>
      <c r="B19" s="1" t="s">
        <v>52</v>
      </c>
      <c r="C19" s="1" t="s">
        <v>49</v>
      </c>
      <c r="D19" s="3">
        <v>94.770225293985789</v>
      </c>
      <c r="E19" s="3">
        <v>99.155658719551823</v>
      </c>
      <c r="F19" s="20">
        <f t="shared" si="0"/>
        <v>-4.3854334255660348</v>
      </c>
      <c r="G19" s="20">
        <f t="shared" si="1"/>
        <v>19.232026330071847</v>
      </c>
      <c r="H19" s="20" t="s">
        <v>17</v>
      </c>
      <c r="I19" s="20" t="s">
        <v>17</v>
      </c>
    </row>
    <row r="20" spans="1:9">
      <c r="A20" s="1" t="s">
        <v>53</v>
      </c>
      <c r="B20" s="1" t="s">
        <v>52</v>
      </c>
      <c r="C20" s="1" t="s">
        <v>49</v>
      </c>
      <c r="D20" s="3">
        <v>99.613256164920301</v>
      </c>
      <c r="E20" s="3">
        <v>103.61870833391008</v>
      </c>
      <c r="F20" s="20">
        <f t="shared" si="0"/>
        <v>-4.0054521689897769</v>
      </c>
      <c r="G20" s="20">
        <f t="shared" si="1"/>
        <v>16.043647078064907</v>
      </c>
      <c r="H20" s="20" t="s">
        <v>17</v>
      </c>
      <c r="I20" s="20" t="s">
        <v>17</v>
      </c>
    </row>
    <row r="21" spans="1:9">
      <c r="A21" s="1" t="s">
        <v>53</v>
      </c>
      <c r="B21" s="1" t="s">
        <v>52</v>
      </c>
      <c r="C21" s="1" t="s">
        <v>49</v>
      </c>
      <c r="D21" s="3">
        <v>98.445391033937071</v>
      </c>
      <c r="E21" s="3">
        <v>102.29026914418182</v>
      </c>
      <c r="F21" s="20">
        <f t="shared" si="0"/>
        <v>-3.8448781102447498</v>
      </c>
      <c r="G21" s="20">
        <f t="shared" si="1"/>
        <v>14.783087682639238</v>
      </c>
      <c r="H21" s="20" t="s">
        <v>17</v>
      </c>
      <c r="I21" s="20" t="s">
        <v>17</v>
      </c>
    </row>
    <row r="22" spans="1:9">
      <c r="A22" s="1" t="s">
        <v>53</v>
      </c>
      <c r="B22" s="1" t="s">
        <v>52</v>
      </c>
      <c r="C22" s="1" t="s">
        <v>49</v>
      </c>
      <c r="D22" s="3">
        <v>97.876928692541085</v>
      </c>
      <c r="E22" s="3">
        <v>101.56583671260168</v>
      </c>
      <c r="F22" s="20">
        <f t="shared" si="0"/>
        <v>-3.6889080200605946</v>
      </c>
      <c r="G22" s="20">
        <f t="shared" si="1"/>
        <v>13.608042380467376</v>
      </c>
      <c r="H22" s="20" t="s">
        <v>17</v>
      </c>
      <c r="I22" s="20" t="s">
        <v>17</v>
      </c>
    </row>
    <row r="23" spans="1:9">
      <c r="A23" s="1" t="s">
        <v>53</v>
      </c>
      <c r="B23" s="1" t="s">
        <v>52</v>
      </c>
      <c r="C23" s="1" t="s">
        <v>49</v>
      </c>
      <c r="D23" s="3">
        <v>95.07963412235047</v>
      </c>
      <c r="E23" s="3">
        <v>98.206306008254629</v>
      </c>
      <c r="F23" s="20">
        <f t="shared" si="0"/>
        <v>-3.1266718859041589</v>
      </c>
      <c r="G23" s="20">
        <f t="shared" si="1"/>
        <v>9.7760770821034697</v>
      </c>
      <c r="H23" s="20" t="s">
        <v>17</v>
      </c>
      <c r="I23" s="20" t="s">
        <v>17</v>
      </c>
    </row>
    <row r="24" spans="1:9">
      <c r="A24" s="1" t="s">
        <v>53</v>
      </c>
      <c r="B24" s="1" t="s">
        <v>52</v>
      </c>
      <c r="C24" s="1" t="s">
        <v>49</v>
      </c>
      <c r="D24" s="3">
        <v>99.17093405239055</v>
      </c>
      <c r="E24" s="3">
        <v>101.83153113827485</v>
      </c>
      <c r="F24" s="20">
        <f t="shared" si="0"/>
        <v>-2.6605970858843051</v>
      </c>
      <c r="G24" s="20">
        <f t="shared" si="1"/>
        <v>7.0787768534160564</v>
      </c>
      <c r="H24" s="20" t="s">
        <v>17</v>
      </c>
      <c r="I24" s="20" t="s">
        <v>17</v>
      </c>
    </row>
    <row r="25" spans="1:9">
      <c r="A25" s="1" t="s">
        <v>53</v>
      </c>
      <c r="B25" s="1" t="s">
        <v>52</v>
      </c>
      <c r="C25" s="1" t="s">
        <v>49</v>
      </c>
      <c r="D25" s="3">
        <v>102.1408725586588</v>
      </c>
      <c r="E25" s="3">
        <v>104.75061672737071</v>
      </c>
      <c r="F25" s="20">
        <f t="shared" si="0"/>
        <v>-2.6097441687119129</v>
      </c>
      <c r="G25" s="20">
        <f t="shared" si="1"/>
        <v>6.8107646261258337</v>
      </c>
      <c r="H25" s="20" t="s">
        <v>17</v>
      </c>
      <c r="I25" s="20" t="s">
        <v>17</v>
      </c>
    </row>
    <row r="26" spans="1:9">
      <c r="A26" s="1" t="s">
        <v>53</v>
      </c>
      <c r="B26" s="1" t="s">
        <v>52</v>
      </c>
      <c r="C26" s="1" t="s">
        <v>49</v>
      </c>
      <c r="D26" s="3">
        <v>93.073809483469404</v>
      </c>
      <c r="E26" s="3">
        <v>95.450238106783942</v>
      </c>
      <c r="F26" s="20">
        <f t="shared" si="0"/>
        <v>-2.3764286233145384</v>
      </c>
      <c r="G26" s="20">
        <f t="shared" si="1"/>
        <v>5.6474130017086326</v>
      </c>
      <c r="H26" s="20" t="s">
        <v>17</v>
      </c>
      <c r="I26" s="20" t="s">
        <v>17</v>
      </c>
    </row>
    <row r="27" spans="1:9">
      <c r="A27" s="1" t="s">
        <v>53</v>
      </c>
      <c r="B27" s="1" t="s">
        <v>52</v>
      </c>
      <c r="C27" s="1" t="s">
        <v>49</v>
      </c>
      <c r="D27" s="3">
        <v>98.546025015059712</v>
      </c>
      <c r="E27" s="3">
        <v>100.84750186292801</v>
      </c>
      <c r="F27" s="20">
        <f t="shared" si="0"/>
        <v>-2.301476847868301</v>
      </c>
      <c r="G27" s="20">
        <f t="shared" si="1"/>
        <v>5.2967956812738102</v>
      </c>
      <c r="H27" s="20" t="s">
        <v>17</v>
      </c>
      <c r="I27" s="20" t="s">
        <v>17</v>
      </c>
    </row>
    <row r="28" spans="1:9">
      <c r="A28" s="1" t="s">
        <v>53</v>
      </c>
      <c r="B28" s="1" t="s">
        <v>52</v>
      </c>
      <c r="C28" s="1" t="s">
        <v>49</v>
      </c>
      <c r="D28" s="3">
        <v>93.213571519423994</v>
      </c>
      <c r="E28" s="3">
        <v>95.457311132978873</v>
      </c>
      <c r="F28" s="20">
        <f t="shared" si="0"/>
        <v>-2.2437396135548795</v>
      </c>
      <c r="G28" s="20">
        <f t="shared" si="1"/>
        <v>5.0343674534353999</v>
      </c>
      <c r="H28" s="20" t="s">
        <v>17</v>
      </c>
      <c r="I28" s="20" t="s">
        <v>17</v>
      </c>
    </row>
    <row r="29" spans="1:9">
      <c r="A29" s="1" t="s">
        <v>53</v>
      </c>
      <c r="B29" s="1" t="s">
        <v>52</v>
      </c>
      <c r="C29" s="1" t="s">
        <v>49</v>
      </c>
      <c r="D29" s="3">
        <v>94.017355384445992</v>
      </c>
      <c r="E29" s="3">
        <v>95.232204014131142</v>
      </c>
      <c r="F29" s="20">
        <f t="shared" si="0"/>
        <v>-1.2148486296851502</v>
      </c>
      <c r="G29" s="20">
        <f t="shared" si="1"/>
        <v>1.4758571930478872</v>
      </c>
      <c r="H29" s="20" t="s">
        <v>17</v>
      </c>
      <c r="I29" s="20" t="s">
        <v>17</v>
      </c>
    </row>
    <row r="30" spans="1:9">
      <c r="A30" s="1" t="s">
        <v>53</v>
      </c>
      <c r="B30" s="1" t="s">
        <v>52</v>
      </c>
      <c r="C30" s="1" t="s">
        <v>49</v>
      </c>
      <c r="D30" s="3">
        <v>97.660119798683539</v>
      </c>
      <c r="E30" s="3">
        <v>98.315482455754406</v>
      </c>
      <c r="F30" s="20">
        <f t="shared" si="0"/>
        <v>-0.65536265707086727</v>
      </c>
      <c r="G30" s="20">
        <f t="shared" si="1"/>
        <v>0.42950021228298718</v>
      </c>
      <c r="H30" s="20" t="s">
        <v>17</v>
      </c>
      <c r="I30" s="20" t="s">
        <v>17</v>
      </c>
    </row>
    <row r="31" spans="1:9">
      <c r="A31" s="1" t="s">
        <v>53</v>
      </c>
      <c r="B31" s="1" t="s">
        <v>52</v>
      </c>
      <c r="C31" s="1" t="s">
        <v>49</v>
      </c>
      <c r="D31" s="3">
        <v>98.761422161359064</v>
      </c>
      <c r="E31" s="3">
        <v>99.326138965038552</v>
      </c>
      <c r="F31" s="20">
        <f t="shared" si="0"/>
        <v>-0.56471680367948807</v>
      </c>
      <c r="G31" s="20">
        <f t="shared" si="1"/>
        <v>0.31890506835797744</v>
      </c>
      <c r="H31" s="20" t="s">
        <v>17</v>
      </c>
      <c r="I31" s="20" t="s">
        <v>17</v>
      </c>
    </row>
    <row r="32" spans="1:9">
      <c r="A32" s="1" t="s">
        <v>53</v>
      </c>
      <c r="B32" s="1" t="s">
        <v>52</v>
      </c>
      <c r="C32" s="1" t="s">
        <v>49</v>
      </c>
      <c r="D32" s="3">
        <v>97.477046195096676</v>
      </c>
      <c r="E32" s="3">
        <v>97.764038962294492</v>
      </c>
      <c r="F32" s="20">
        <f t="shared" si="0"/>
        <v>-0.28699276719781608</v>
      </c>
      <c r="G32" s="20">
        <f t="shared" si="1"/>
        <v>8.2364848423859854E-2</v>
      </c>
      <c r="H32" s="20" t="s">
        <v>17</v>
      </c>
      <c r="I32" s="20" t="s">
        <v>17</v>
      </c>
    </row>
    <row r="33" spans="1:9">
      <c r="A33" s="1" t="s">
        <v>53</v>
      </c>
      <c r="B33" s="1" t="s">
        <v>52</v>
      </c>
      <c r="C33" s="1" t="s">
        <v>49</v>
      </c>
      <c r="D33" s="3">
        <v>98.015060257787056</v>
      </c>
      <c r="E33" s="3">
        <v>98.209833774663224</v>
      </c>
      <c r="F33" s="20">
        <f t="shared" si="0"/>
        <v>-0.19477351687616817</v>
      </c>
      <c r="G33" s="20">
        <f t="shared" si="1"/>
        <v>3.7936722876310967E-2</v>
      </c>
      <c r="H33" s="20" t="s">
        <v>17</v>
      </c>
      <c r="I33" s="20" t="s">
        <v>17</v>
      </c>
    </row>
    <row r="34" spans="1:9">
      <c r="A34" s="1" t="s">
        <v>53</v>
      </c>
      <c r="B34" s="1" t="s">
        <v>52</v>
      </c>
      <c r="C34" s="1" t="s">
        <v>49</v>
      </c>
      <c r="D34" s="3">
        <v>98.874062738620623</v>
      </c>
      <c r="E34" s="3">
        <v>98.472615918625834</v>
      </c>
      <c r="F34" s="20">
        <f t="shared" si="0"/>
        <v>0.40144681999478848</v>
      </c>
      <c r="G34" s="20">
        <f t="shared" si="1"/>
        <v>0.16115954928392812</v>
      </c>
      <c r="H34" s="20" t="s">
        <v>17</v>
      </c>
      <c r="I34" s="20" t="s">
        <v>17</v>
      </c>
    </row>
    <row r="35" spans="1:9">
      <c r="A35" s="1" t="s">
        <v>53</v>
      </c>
      <c r="B35" s="1" t="s">
        <v>52</v>
      </c>
      <c r="C35" s="1" t="s">
        <v>49</v>
      </c>
      <c r="D35" s="3">
        <v>101.90439032880688</v>
      </c>
      <c r="E35" s="3">
        <v>101.34056252407376</v>
      </c>
      <c r="F35" s="20">
        <f t="shared" si="0"/>
        <v>0.56382780473312266</v>
      </c>
      <c r="G35" s="20">
        <f t="shared" si="1"/>
        <v>0.31790179339017227</v>
      </c>
      <c r="H35" s="20" t="s">
        <v>17</v>
      </c>
      <c r="I35" s="20" t="s">
        <v>17</v>
      </c>
    </row>
    <row r="36" spans="1:9">
      <c r="A36" s="1" t="s">
        <v>53</v>
      </c>
      <c r="B36" s="1" t="s">
        <v>52</v>
      </c>
      <c r="C36" s="1" t="s">
        <v>49</v>
      </c>
      <c r="D36" s="3">
        <v>97.396700213929208</v>
      </c>
      <c r="E36" s="3">
        <v>96.575111997811604</v>
      </c>
      <c r="F36" s="20">
        <f t="shared" si="0"/>
        <v>0.82158821611760402</v>
      </c>
      <c r="G36" s="20">
        <f t="shared" si="1"/>
        <v>0.67500719686330679</v>
      </c>
      <c r="H36" s="20" t="s">
        <v>17</v>
      </c>
      <c r="I36" s="20" t="s">
        <v>17</v>
      </c>
    </row>
    <row r="37" spans="1:9">
      <c r="A37" s="1" t="s">
        <v>53</v>
      </c>
      <c r="B37" s="1" t="s">
        <v>52</v>
      </c>
      <c r="C37" s="1" t="s">
        <v>49</v>
      </c>
      <c r="D37" s="3">
        <v>95.246336709038516</v>
      </c>
      <c r="E37" s="3">
        <v>94.374314229435015</v>
      </c>
      <c r="F37" s="20">
        <f t="shared" si="0"/>
        <v>0.87202247960350121</v>
      </c>
      <c r="G37" s="20">
        <f t="shared" si="1"/>
        <v>0.76042320493383864</v>
      </c>
      <c r="H37" s="20" t="s">
        <v>17</v>
      </c>
      <c r="I37" s="20" t="s">
        <v>17</v>
      </c>
    </row>
    <row r="38" spans="1:9">
      <c r="A38" s="1" t="s">
        <v>53</v>
      </c>
      <c r="B38" s="1" t="s">
        <v>52</v>
      </c>
      <c r="C38" s="1" t="s">
        <v>49</v>
      </c>
      <c r="D38" s="3">
        <v>101.27599097508734</v>
      </c>
      <c r="E38" s="3">
        <v>100.26139997690957</v>
      </c>
      <c r="F38" s="20">
        <f t="shared" si="0"/>
        <v>1.0145909981777663</v>
      </c>
      <c r="G38" s="20">
        <f t="shared" si="1"/>
        <v>1.0293948935833561</v>
      </c>
      <c r="H38" s="20" t="s">
        <v>17</v>
      </c>
      <c r="I38" s="20" t="s">
        <v>17</v>
      </c>
    </row>
    <row r="39" spans="1:9">
      <c r="A39" s="1" t="s">
        <v>53</v>
      </c>
      <c r="B39" s="1" t="s">
        <v>52</v>
      </c>
      <c r="C39" s="1" t="s">
        <v>49</v>
      </c>
      <c r="D39" s="3">
        <v>105.98496232773807</v>
      </c>
      <c r="E39" s="3">
        <v>104.91792981414515</v>
      </c>
      <c r="F39" s="20">
        <f t="shared" si="0"/>
        <v>1.0670325135929204</v>
      </c>
      <c r="G39" s="20">
        <f t="shared" si="1"/>
        <v>1.1385583850644259</v>
      </c>
      <c r="H39" s="20" t="s">
        <v>17</v>
      </c>
      <c r="I39" s="20" t="s">
        <v>17</v>
      </c>
    </row>
    <row r="40" spans="1:9">
      <c r="A40" s="1" t="s">
        <v>53</v>
      </c>
      <c r="B40" s="1" t="s">
        <v>52</v>
      </c>
      <c r="C40" s="1" t="s">
        <v>49</v>
      </c>
      <c r="D40" s="3">
        <v>104.9020251417103</v>
      </c>
      <c r="E40" s="3">
        <v>103.52322838715475</v>
      </c>
      <c r="F40" s="20">
        <f t="shared" si="0"/>
        <v>1.3787967545555517</v>
      </c>
      <c r="G40" s="20">
        <f t="shared" si="1"/>
        <v>1.9010804903729224</v>
      </c>
      <c r="H40" s="20" t="s">
        <v>17</v>
      </c>
      <c r="I40" s="20" t="s">
        <v>17</v>
      </c>
    </row>
    <row r="41" spans="1:9">
      <c r="A41" s="1" t="s">
        <v>53</v>
      </c>
      <c r="B41" s="1" t="s">
        <v>52</v>
      </c>
      <c r="C41" s="1" t="s">
        <v>49</v>
      </c>
      <c r="D41" s="3">
        <v>104.16723988812934</v>
      </c>
      <c r="E41" s="3">
        <v>102.3792435254078</v>
      </c>
      <c r="F41" s="20">
        <f t="shared" si="0"/>
        <v>1.7879963627215432</v>
      </c>
      <c r="G41" s="20">
        <f t="shared" si="1"/>
        <v>3.1969309931054681</v>
      </c>
      <c r="H41" s="20" t="s">
        <v>17</v>
      </c>
      <c r="I41" s="20" t="s">
        <v>17</v>
      </c>
    </row>
    <row r="42" spans="1:9">
      <c r="A42" s="1" t="s">
        <v>53</v>
      </c>
      <c r="B42" s="1" t="s">
        <v>52</v>
      </c>
      <c r="C42" s="1" t="s">
        <v>49</v>
      </c>
      <c r="D42" s="3">
        <v>102.12686147559359</v>
      </c>
      <c r="E42" s="3">
        <v>100.27422987691737</v>
      </c>
      <c r="F42" s="20">
        <f t="shared" ref="F42:F59" si="2">D42-E42</f>
        <v>1.8526315986762114</v>
      </c>
      <c r="G42" s="20">
        <f t="shared" ref="G42:G59" si="3">F42^2</f>
        <v>3.4322438404135749</v>
      </c>
      <c r="H42" s="20" t="s">
        <v>17</v>
      </c>
      <c r="I42" s="20" t="s">
        <v>17</v>
      </c>
    </row>
    <row r="43" spans="1:9">
      <c r="A43" s="1" t="s">
        <v>53</v>
      </c>
      <c r="B43" s="1" t="s">
        <v>52</v>
      </c>
      <c r="C43" s="1" t="s">
        <v>49</v>
      </c>
      <c r="D43" s="3">
        <v>105.43172201300551</v>
      </c>
      <c r="E43" s="3">
        <v>103.53148804381004</v>
      </c>
      <c r="F43" s="20">
        <f t="shared" si="2"/>
        <v>1.9002339691954688</v>
      </c>
      <c r="G43" s="20">
        <f t="shared" si="3"/>
        <v>3.6108891376843659</v>
      </c>
      <c r="H43" s="20" t="s">
        <v>17</v>
      </c>
      <c r="I43" s="20" t="s">
        <v>17</v>
      </c>
    </row>
    <row r="44" spans="1:9">
      <c r="A44" s="1" t="s">
        <v>53</v>
      </c>
      <c r="B44" s="1" t="s">
        <v>52</v>
      </c>
      <c r="C44" s="1" t="s">
        <v>49</v>
      </c>
      <c r="D44" s="3">
        <v>95.317312868802958</v>
      </c>
      <c r="E44" s="3">
        <v>92.8904036589241</v>
      </c>
      <c r="F44" s="20">
        <f t="shared" si="2"/>
        <v>2.4269092098788576</v>
      </c>
      <c r="G44" s="20">
        <f t="shared" si="3"/>
        <v>5.8898883129948212</v>
      </c>
      <c r="H44" s="20" t="s">
        <v>17</v>
      </c>
      <c r="I44" s="20" t="s">
        <v>17</v>
      </c>
    </row>
    <row r="45" spans="1:9">
      <c r="A45" s="1" t="s">
        <v>53</v>
      </c>
      <c r="B45" s="1" t="s">
        <v>52</v>
      </c>
      <c r="C45" s="1" t="s">
        <v>49</v>
      </c>
      <c r="D45" s="3">
        <v>102.05708017891662</v>
      </c>
      <c r="E45" s="3">
        <v>99.180488569062476</v>
      </c>
      <c r="F45" s="20">
        <f t="shared" si="2"/>
        <v>2.8765916098541453</v>
      </c>
      <c r="G45" s="20">
        <f t="shared" si="3"/>
        <v>8.2747792898832628</v>
      </c>
      <c r="H45" s="20" t="s">
        <v>17</v>
      </c>
      <c r="I45" s="20" t="s">
        <v>17</v>
      </c>
    </row>
    <row r="46" spans="1:9">
      <c r="A46" s="1" t="s">
        <v>53</v>
      </c>
      <c r="B46" s="1" t="s">
        <v>52</v>
      </c>
      <c r="C46" s="1" t="s">
        <v>49</v>
      </c>
      <c r="D46" s="3">
        <v>97.795069673893366</v>
      </c>
      <c r="E46" s="3">
        <v>94.027212256102217</v>
      </c>
      <c r="F46" s="20">
        <f t="shared" si="2"/>
        <v>3.7678574177911486</v>
      </c>
      <c r="G46" s="20">
        <f t="shared" si="3"/>
        <v>14.196749520803783</v>
      </c>
      <c r="H46" s="20" t="s">
        <v>17</v>
      </c>
      <c r="I46" s="20" t="s">
        <v>17</v>
      </c>
    </row>
    <row r="47" spans="1:9">
      <c r="A47" s="1" t="s">
        <v>53</v>
      </c>
      <c r="B47" s="1" t="s">
        <v>52</v>
      </c>
      <c r="C47" s="1" t="s">
        <v>49</v>
      </c>
      <c r="D47" s="3">
        <v>101.05734033462288</v>
      </c>
      <c r="E47" s="3">
        <v>96.875149792829404</v>
      </c>
      <c r="F47" s="20">
        <f t="shared" si="2"/>
        <v>4.1821905417934744</v>
      </c>
      <c r="G47" s="20">
        <f t="shared" si="3"/>
        <v>17.490717727866794</v>
      </c>
      <c r="H47" s="20" t="s">
        <v>17</v>
      </c>
      <c r="I47" s="20" t="s">
        <v>17</v>
      </c>
    </row>
    <row r="48" spans="1:9">
      <c r="A48" s="1" t="s">
        <v>53</v>
      </c>
      <c r="B48" s="1" t="s">
        <v>52</v>
      </c>
      <c r="C48" s="1" t="s">
        <v>49</v>
      </c>
      <c r="D48" s="3">
        <v>96.03855293432774</v>
      </c>
      <c r="E48" s="3">
        <v>91.780042257925885</v>
      </c>
      <c r="F48" s="20">
        <f t="shared" si="2"/>
        <v>4.2585106764018548</v>
      </c>
      <c r="G48" s="20">
        <f t="shared" si="3"/>
        <v>18.134913181028583</v>
      </c>
      <c r="H48" s="20" t="s">
        <v>17</v>
      </c>
      <c r="I48" s="20" t="s">
        <v>17</v>
      </c>
    </row>
    <row r="49" spans="1:9">
      <c r="A49" s="1" t="s">
        <v>53</v>
      </c>
      <c r="B49" s="1" t="s">
        <v>52</v>
      </c>
      <c r="C49" s="1" t="s">
        <v>49</v>
      </c>
      <c r="D49" s="3">
        <v>100.08755428773281</v>
      </c>
      <c r="E49" s="3">
        <v>95.74726342712421</v>
      </c>
      <c r="F49" s="20">
        <f t="shared" si="2"/>
        <v>4.3402908606086044</v>
      </c>
      <c r="G49" s="20">
        <f t="shared" si="3"/>
        <v>18.838124754682578</v>
      </c>
      <c r="H49" s="20" t="s">
        <v>17</v>
      </c>
      <c r="I49" s="20" t="s">
        <v>17</v>
      </c>
    </row>
    <row r="50" spans="1:9">
      <c r="A50" s="1" t="s">
        <v>53</v>
      </c>
      <c r="B50" s="1" t="s">
        <v>52</v>
      </c>
      <c r="C50" s="1" t="s">
        <v>49</v>
      </c>
      <c r="D50" s="3">
        <v>105.68379132844328</v>
      </c>
      <c r="E50" s="3">
        <v>100.99475281823592</v>
      </c>
      <c r="F50" s="20">
        <f t="shared" si="2"/>
        <v>4.6890385102073537</v>
      </c>
      <c r="G50" s="20">
        <f t="shared" si="3"/>
        <v>21.987082150207598</v>
      </c>
      <c r="H50" s="20" t="s">
        <v>17</v>
      </c>
      <c r="I50" s="20" t="s">
        <v>17</v>
      </c>
    </row>
    <row r="51" spans="1:9">
      <c r="A51" s="1" t="s">
        <v>53</v>
      </c>
      <c r="B51" s="1" t="s">
        <v>52</v>
      </c>
      <c r="C51" s="1" t="s">
        <v>49</v>
      </c>
      <c r="D51" s="3">
        <v>100.20534021476155</v>
      </c>
      <c r="E51" s="3">
        <v>94.851307542619651</v>
      </c>
      <c r="F51" s="20">
        <f t="shared" si="2"/>
        <v>5.3540326721418978</v>
      </c>
      <c r="G51" s="20">
        <f t="shared" si="3"/>
        <v>28.66566585436291</v>
      </c>
      <c r="H51" s="20" t="s">
        <v>17</v>
      </c>
      <c r="I51" s="20" t="s">
        <v>17</v>
      </c>
    </row>
    <row r="52" spans="1:9">
      <c r="A52" s="1" t="s">
        <v>53</v>
      </c>
      <c r="B52" s="1" t="s">
        <v>52</v>
      </c>
      <c r="C52" s="1" t="s">
        <v>49</v>
      </c>
      <c r="D52" s="3">
        <v>106.08051746705773</v>
      </c>
      <c r="E52" s="3">
        <v>100.67469561993353</v>
      </c>
      <c r="F52" s="20">
        <f t="shared" si="2"/>
        <v>5.4058218471242014</v>
      </c>
      <c r="G52" s="20">
        <f t="shared" si="3"/>
        <v>29.222909842845315</v>
      </c>
      <c r="H52" s="20" t="s">
        <v>17</v>
      </c>
      <c r="I52" s="20" t="s">
        <v>17</v>
      </c>
    </row>
    <row r="53" spans="1:9">
      <c r="A53" s="1" t="s">
        <v>53</v>
      </c>
      <c r="B53" s="1" t="s">
        <v>52</v>
      </c>
      <c r="C53" s="1" t="s">
        <v>49</v>
      </c>
      <c r="D53" s="3">
        <v>104.68520626919441</v>
      </c>
      <c r="E53" s="3">
        <v>98.85523248752412</v>
      </c>
      <c r="F53" s="20">
        <f t="shared" si="2"/>
        <v>5.8299737816702901</v>
      </c>
      <c r="G53" s="20">
        <f t="shared" si="3"/>
        <v>33.988594294962986</v>
      </c>
      <c r="H53" s="20" t="s">
        <v>17</v>
      </c>
      <c r="I53" s="20" t="s">
        <v>17</v>
      </c>
    </row>
    <row r="54" spans="1:9">
      <c r="A54" s="1" t="s">
        <v>53</v>
      </c>
      <c r="B54" s="1" t="s">
        <v>52</v>
      </c>
      <c r="C54" s="1" t="s">
        <v>49</v>
      </c>
      <c r="D54" s="3">
        <v>106.03129283869939</v>
      </c>
      <c r="E54" s="3">
        <v>99.337598868496656</v>
      </c>
      <c r="F54" s="20">
        <f t="shared" si="2"/>
        <v>6.6936939702027303</v>
      </c>
      <c r="G54" s="20">
        <f t="shared" si="3"/>
        <v>44.805538966728392</v>
      </c>
      <c r="H54" s="20" t="s">
        <v>17</v>
      </c>
      <c r="I54" s="20" t="s">
        <v>17</v>
      </c>
    </row>
    <row r="55" spans="1:9">
      <c r="A55" s="1" t="s">
        <v>53</v>
      </c>
      <c r="B55" s="1" t="s">
        <v>52</v>
      </c>
      <c r="C55" s="1" t="s">
        <v>49</v>
      </c>
      <c r="D55" s="3">
        <v>101.28312910507516</v>
      </c>
      <c r="E55" s="3">
        <v>94.520215258564519</v>
      </c>
      <c r="F55" s="20">
        <f t="shared" si="2"/>
        <v>6.7629138465106422</v>
      </c>
      <c r="G55" s="20">
        <f t="shared" si="3"/>
        <v>45.73700369532537</v>
      </c>
      <c r="H55" s="20" t="s">
        <v>17</v>
      </c>
      <c r="I55" s="20" t="s">
        <v>17</v>
      </c>
    </row>
    <row r="56" spans="1:9">
      <c r="A56" s="1" t="s">
        <v>53</v>
      </c>
      <c r="B56" s="1" t="s">
        <v>52</v>
      </c>
      <c r="C56" s="1" t="s">
        <v>49</v>
      </c>
      <c r="D56" s="3">
        <v>104.81007669793061</v>
      </c>
      <c r="E56" s="3">
        <v>97.60141147276407</v>
      </c>
      <c r="F56" s="20">
        <f t="shared" si="2"/>
        <v>7.2086652251665413</v>
      </c>
      <c r="G56" s="20">
        <f t="shared" si="3"/>
        <v>51.964854328525384</v>
      </c>
      <c r="H56" s="20" t="s">
        <v>17</v>
      </c>
      <c r="I56" s="20" t="s">
        <v>17</v>
      </c>
    </row>
    <row r="57" spans="1:9">
      <c r="A57" s="1" t="s">
        <v>53</v>
      </c>
      <c r="B57" s="1" t="s">
        <v>52</v>
      </c>
      <c r="C57" s="1" t="s">
        <v>49</v>
      </c>
      <c r="D57" s="3">
        <v>104.62244415475683</v>
      </c>
      <c r="E57" s="3">
        <v>93.272316478996615</v>
      </c>
      <c r="F57" s="20">
        <f t="shared" si="2"/>
        <v>11.35012767576022</v>
      </c>
      <c r="G57" s="20">
        <f t="shared" si="3"/>
        <v>128.82539825605809</v>
      </c>
      <c r="H57" s="20" t="s">
        <v>17</v>
      </c>
      <c r="I57" s="20" t="s">
        <v>17</v>
      </c>
    </row>
    <row r="58" spans="1:9">
      <c r="A58" s="1" t="s">
        <v>53</v>
      </c>
      <c r="B58" s="1" t="s">
        <v>52</v>
      </c>
      <c r="C58" s="1" t="s">
        <v>49</v>
      </c>
      <c r="D58" s="3">
        <v>98.921506962576657</v>
      </c>
      <c r="E58" s="3">
        <v>86.295269212275471</v>
      </c>
      <c r="F58" s="20">
        <f t="shared" si="2"/>
        <v>12.626237750301186</v>
      </c>
      <c r="G58" s="20">
        <f t="shared" si="3"/>
        <v>159.42187972713077</v>
      </c>
      <c r="H58" s="20" t="s">
        <v>17</v>
      </c>
      <c r="I58" s="20" t="s">
        <v>17</v>
      </c>
    </row>
    <row r="59" spans="1:9">
      <c r="A59" s="1" t="s">
        <v>53</v>
      </c>
      <c r="B59" s="1" t="s">
        <v>52</v>
      </c>
      <c r="C59" s="1" t="s">
        <v>49</v>
      </c>
      <c r="D59" s="3">
        <v>120</v>
      </c>
      <c r="E59" s="3">
        <v>98.193248453747032</v>
      </c>
      <c r="F59" s="20">
        <f t="shared" si="2"/>
        <v>21.806751546252968</v>
      </c>
      <c r="G59" s="20">
        <f t="shared" si="3"/>
        <v>475.53441300000623</v>
      </c>
      <c r="H59" s="20" t="s">
        <v>17</v>
      </c>
      <c r="I59" s="20" t="s">
        <v>17</v>
      </c>
    </row>
  </sheetData>
  <autoFilter ref="A9:I36">
    <sortState ref="A10:I59">
      <sortCondition ref="F9:F59"/>
    </sortState>
  </autoFilter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G17" sqref="G17"/>
    </sheetView>
  </sheetViews>
  <sheetFormatPr baseColWidth="10" defaultColWidth="8.83203125" defaultRowHeight="14" x14ac:dyDescent="0"/>
  <cols>
    <col min="1" max="7" width="15.5" customWidth="1"/>
  </cols>
  <sheetData>
    <row r="1" spans="1:7">
      <c r="A1" s="1" t="s">
        <v>24</v>
      </c>
      <c r="B1" s="1" t="s">
        <v>25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</row>
    <row r="2" spans="1:7">
      <c r="A2" s="3">
        <v>102.90464568749083</v>
      </c>
      <c r="B2" s="3">
        <v>103.34525108147314</v>
      </c>
      <c r="C2" s="3">
        <v>97.069208336331286</v>
      </c>
      <c r="D2" s="3">
        <v>109.84370104407938</v>
      </c>
      <c r="E2" s="3">
        <v>102.02031635022915</v>
      </c>
      <c r="F2" s="3">
        <v>101.30486024306332</v>
      </c>
      <c r="G2" s="3">
        <v>96.944962024570259</v>
      </c>
    </row>
    <row r="3" spans="1:7">
      <c r="A3" s="3">
        <v>104.43164237272877</v>
      </c>
      <c r="B3" s="3">
        <v>102.66622649679697</v>
      </c>
      <c r="C3" s="3">
        <v>97.395588750257872</v>
      </c>
      <c r="D3" s="3">
        <v>111.29005609378686</v>
      </c>
      <c r="E3" s="3">
        <v>99.069080261110003</v>
      </c>
      <c r="F3" s="3">
        <v>102.31358240493884</v>
      </c>
      <c r="G3" s="3">
        <v>97.320968656405782</v>
      </c>
    </row>
    <row r="4" spans="1:7">
      <c r="A4" s="3">
        <v>106.12700753185862</v>
      </c>
      <c r="B4" s="3">
        <v>103.7601465938269</v>
      </c>
      <c r="C4" s="3">
        <v>100.05185452750756</v>
      </c>
      <c r="D4" s="3">
        <v>112.11211549793055</v>
      </c>
      <c r="E4" s="3">
        <v>102.09379059889925</v>
      </c>
      <c r="F4" s="3">
        <v>100.22258960886606</v>
      </c>
      <c r="G4" s="3">
        <v>98.526427717027957</v>
      </c>
    </row>
    <row r="5" spans="1:7">
      <c r="A5" s="3">
        <v>103.94248392986461</v>
      </c>
      <c r="B5" s="3">
        <v>101.60880316594888</v>
      </c>
      <c r="C5" s="3"/>
      <c r="D5" s="3"/>
      <c r="E5" s="3"/>
      <c r="F5" s="3"/>
      <c r="G5" s="3"/>
    </row>
    <row r="6" spans="1:7">
      <c r="A6" s="3">
        <v>103.20292041310076</v>
      </c>
      <c r="B6" s="3">
        <v>103.5901814410614</v>
      </c>
      <c r="C6" s="3"/>
      <c r="D6" s="3"/>
      <c r="E6" s="3"/>
      <c r="F6" s="3"/>
      <c r="G6" s="3"/>
    </row>
    <row r="7" spans="1:7">
      <c r="A7" s="1"/>
    </row>
    <row r="8" spans="1:7">
      <c r="A8" s="1"/>
    </row>
    <row r="11" spans="1:7">
      <c r="A11" s="28"/>
      <c r="B11" s="28"/>
      <c r="C11" s="28"/>
      <c r="D11" s="28"/>
      <c r="E11" s="28"/>
      <c r="F11" s="28"/>
      <c r="G11" s="28"/>
    </row>
    <row r="12" spans="1:7">
      <c r="A12" s="28"/>
      <c r="B12" s="28"/>
      <c r="C12" s="28"/>
      <c r="D12" s="28"/>
      <c r="E12" s="28"/>
      <c r="F12" s="28"/>
      <c r="G12" s="28"/>
    </row>
    <row r="13" spans="1:7">
      <c r="A13" s="28"/>
      <c r="B13" s="28"/>
      <c r="C13" s="28"/>
      <c r="D13" s="28"/>
      <c r="E13" s="28"/>
      <c r="F13" s="28"/>
      <c r="G13" s="28"/>
    </row>
    <row r="14" spans="1:7">
      <c r="A14" s="28"/>
      <c r="B14" s="28"/>
      <c r="C14" s="28"/>
      <c r="D14" s="28"/>
      <c r="E14" s="28"/>
      <c r="F14" s="28"/>
      <c r="G14" s="28"/>
    </row>
    <row r="15" spans="1:7">
      <c r="A15" s="29"/>
      <c r="B15" s="29"/>
      <c r="C15" s="29"/>
      <c r="D15" s="29"/>
      <c r="E15" s="29"/>
      <c r="F15" s="28"/>
      <c r="G15" s="28"/>
    </row>
    <row r="16" spans="1:7">
      <c r="A16" s="25"/>
      <c r="B16" s="25"/>
      <c r="C16" s="25"/>
      <c r="D16" s="25"/>
      <c r="E16" s="25"/>
      <c r="F16" s="28"/>
      <c r="G16" s="28"/>
    </row>
    <row r="17" spans="1:7">
      <c r="A17" s="25"/>
      <c r="B17" s="25"/>
      <c r="C17" s="25"/>
      <c r="D17" s="25"/>
      <c r="E17" s="25"/>
      <c r="F17" s="28"/>
      <c r="G17" s="28"/>
    </row>
    <row r="18" spans="1:7">
      <c r="A18" s="25"/>
      <c r="B18" s="25"/>
      <c r="C18" s="25"/>
      <c r="D18" s="25"/>
      <c r="E18" s="25"/>
      <c r="F18" s="28"/>
      <c r="G18" s="28"/>
    </row>
    <row r="19" spans="1:7">
      <c r="A19" s="25"/>
      <c r="B19" s="25"/>
      <c r="C19" s="25"/>
      <c r="D19" s="25"/>
      <c r="E19" s="25"/>
      <c r="F19" s="28"/>
      <c r="G19" s="28"/>
    </row>
    <row r="20" spans="1:7">
      <c r="A20" s="25"/>
      <c r="B20" s="25"/>
      <c r="C20" s="25"/>
      <c r="D20" s="25"/>
      <c r="E20" s="25"/>
      <c r="F20" s="28"/>
      <c r="G20" s="28"/>
    </row>
    <row r="21" spans="1:7">
      <c r="A21" s="25"/>
      <c r="B21" s="25"/>
      <c r="C21" s="25"/>
      <c r="D21" s="25"/>
      <c r="E21" s="25"/>
      <c r="F21" s="28"/>
      <c r="G21" s="28"/>
    </row>
    <row r="22" spans="1:7">
      <c r="A22" s="25"/>
      <c r="B22" s="25"/>
      <c r="C22" s="25"/>
      <c r="D22" s="25"/>
      <c r="E22" s="25"/>
      <c r="F22" s="28"/>
      <c r="G22" s="28"/>
    </row>
    <row r="23" spans="1:7">
      <c r="A23" s="28"/>
      <c r="B23" s="28"/>
      <c r="C23" s="28"/>
      <c r="D23" s="28"/>
      <c r="E23" s="28"/>
      <c r="F23" s="28"/>
      <c r="G23" s="28"/>
    </row>
    <row r="24" spans="1:7">
      <c r="A24" s="28"/>
      <c r="B24" s="28"/>
      <c r="C24" s="28"/>
      <c r="D24" s="28"/>
      <c r="E24" s="28"/>
      <c r="F24" s="28"/>
      <c r="G24" s="28"/>
    </row>
    <row r="25" spans="1:7">
      <c r="A25" s="28"/>
      <c r="B25" s="28"/>
      <c r="C25" s="28"/>
      <c r="D25" s="28"/>
      <c r="E25" s="28"/>
      <c r="F25" s="28"/>
      <c r="G25" s="28"/>
    </row>
    <row r="26" spans="1:7">
      <c r="A26" s="29"/>
      <c r="B26" s="29"/>
      <c r="C26" s="29"/>
      <c r="D26" s="29"/>
      <c r="E26" s="29"/>
      <c r="F26" s="29"/>
      <c r="G26" s="29"/>
    </row>
    <row r="27" spans="1:7">
      <c r="A27" s="25"/>
      <c r="B27" s="25"/>
      <c r="C27" s="25"/>
      <c r="D27" s="25"/>
      <c r="E27" s="25"/>
      <c r="F27" s="25"/>
      <c r="G27" s="25"/>
    </row>
    <row r="28" spans="1:7">
      <c r="A28" s="25"/>
      <c r="B28" s="25"/>
      <c r="C28" s="25"/>
      <c r="D28" s="25"/>
      <c r="E28" s="25"/>
      <c r="F28" s="25"/>
      <c r="G28" s="25"/>
    </row>
    <row r="29" spans="1:7">
      <c r="A29" s="25"/>
      <c r="B29" s="25"/>
      <c r="C29" s="25"/>
      <c r="D29" s="25"/>
      <c r="E29" s="25"/>
      <c r="F29" s="25"/>
      <c r="G29" s="25"/>
    </row>
    <row r="30" spans="1:7">
      <c r="A30" s="25"/>
      <c r="B30" s="25"/>
      <c r="C30" s="25"/>
      <c r="D30" s="25"/>
      <c r="E30" s="25"/>
      <c r="F30" s="25"/>
      <c r="G30" s="25"/>
    </row>
    <row r="31" spans="1:7">
      <c r="A31" s="28"/>
      <c r="B31" s="28"/>
      <c r="C31" s="28"/>
      <c r="D31" s="28"/>
      <c r="E31" s="28"/>
      <c r="F31" s="28"/>
      <c r="G31" s="28"/>
    </row>
    <row r="32" spans="1:7">
      <c r="A32" s="28"/>
      <c r="B32" s="28"/>
      <c r="C32" s="28"/>
      <c r="D32" s="28"/>
      <c r="E32" s="28"/>
      <c r="F32" s="28"/>
      <c r="G32" s="28"/>
    </row>
    <row r="33" spans="1:7">
      <c r="A33" s="28"/>
      <c r="B33" s="28"/>
      <c r="C33" s="28"/>
      <c r="D33" s="28"/>
      <c r="E33" s="28"/>
      <c r="F33" s="28"/>
      <c r="G33" s="28"/>
    </row>
    <row r="34" spans="1:7">
      <c r="A34" s="28"/>
      <c r="B34" s="28"/>
      <c r="C34" s="28"/>
      <c r="D34" s="28"/>
      <c r="E34" s="28"/>
      <c r="F34" s="28"/>
      <c r="G34" s="2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F32" sqref="F32"/>
    </sheetView>
  </sheetViews>
  <sheetFormatPr baseColWidth="10" defaultColWidth="8.83203125" defaultRowHeight="14" x14ac:dyDescent="0"/>
  <cols>
    <col min="1" max="7" width="15.5" customWidth="1"/>
  </cols>
  <sheetData>
    <row r="1" spans="1:7">
      <c r="A1" s="1" t="s">
        <v>24</v>
      </c>
      <c r="B1" s="1" t="s">
        <v>25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</row>
    <row r="2" spans="1:7">
      <c r="A2" s="3">
        <v>102.90464568749083</v>
      </c>
      <c r="B2" s="3">
        <v>103.34525108147314</v>
      </c>
      <c r="C2" s="3">
        <v>97.069208336331286</v>
      </c>
      <c r="D2" s="3">
        <v>109.84370104407938</v>
      </c>
      <c r="E2" s="3">
        <v>102.02031635022915</v>
      </c>
      <c r="F2" s="3">
        <v>101.30486024306332</v>
      </c>
      <c r="G2" s="3">
        <v>96.944962024570259</v>
      </c>
    </row>
    <row r="3" spans="1:7">
      <c r="A3" s="3">
        <v>104.43164237272877</v>
      </c>
      <c r="B3" s="3">
        <v>102.66622649679697</v>
      </c>
      <c r="C3" s="3">
        <v>97.395588750257872</v>
      </c>
      <c r="D3" s="3">
        <v>111.29005609378686</v>
      </c>
      <c r="E3" s="3">
        <v>99.069080261110003</v>
      </c>
      <c r="F3" s="3">
        <v>102.31358240493884</v>
      </c>
      <c r="G3" s="3">
        <v>97.320968656405782</v>
      </c>
    </row>
    <row r="4" spans="1:7">
      <c r="A4" s="3">
        <v>106.12700753185862</v>
      </c>
      <c r="B4" s="3">
        <v>103.7601465938269</v>
      </c>
      <c r="C4" s="3">
        <v>100.05185452750756</v>
      </c>
      <c r="D4" s="3">
        <v>112.11211549793055</v>
      </c>
      <c r="E4" s="3">
        <v>102.09379059889925</v>
      </c>
      <c r="F4" s="3">
        <v>100.22258960886606</v>
      </c>
      <c r="G4" s="3">
        <v>98.526427717027957</v>
      </c>
    </row>
    <row r="5" spans="1:7">
      <c r="A5" s="3">
        <v>103.94248392986461</v>
      </c>
      <c r="B5" s="3">
        <v>101.60880316594888</v>
      </c>
      <c r="C5" s="3">
        <v>99.095238260404074</v>
      </c>
      <c r="D5" s="3">
        <v>106.00315107817593</v>
      </c>
      <c r="E5" s="3">
        <v>101.89162780270277</v>
      </c>
      <c r="F5" s="3">
        <v>101.48362216688336</v>
      </c>
      <c r="G5" s="3">
        <v>101.19985365181616</v>
      </c>
    </row>
    <row r="6" spans="1:7">
      <c r="A6" s="3">
        <v>103.20292041310076</v>
      </c>
      <c r="B6" s="3">
        <v>103.5901814410614</v>
      </c>
      <c r="C6" s="3">
        <v>98.787594839722345</v>
      </c>
      <c r="D6" s="3">
        <v>110.81556783928416</v>
      </c>
      <c r="E6" s="3">
        <v>105.14390412295784</v>
      </c>
      <c r="F6" s="3">
        <v>103.03052338686786</v>
      </c>
      <c r="G6" s="3">
        <v>99.471288836062442</v>
      </c>
    </row>
    <row r="7" spans="1:7">
      <c r="A7" s="1"/>
    </row>
    <row r="8" spans="1:7">
      <c r="A8" s="1"/>
    </row>
    <row r="11" spans="1:7">
      <c r="A11" s="28"/>
      <c r="B11" s="28"/>
      <c r="C11" s="28"/>
      <c r="D11" s="28"/>
      <c r="E11" s="28"/>
      <c r="F11" s="28"/>
      <c r="G11" s="28"/>
    </row>
    <row r="12" spans="1:7">
      <c r="A12" s="28"/>
      <c r="B12" s="28"/>
      <c r="C12" s="28"/>
      <c r="D12" s="28"/>
      <c r="E12" s="28"/>
      <c r="F12" s="28"/>
      <c r="G12" s="28"/>
    </row>
    <row r="13" spans="1:7">
      <c r="A13" s="28"/>
      <c r="B13" s="28"/>
      <c r="C13" s="28"/>
      <c r="D13" s="28"/>
      <c r="E13" s="28"/>
      <c r="F13" s="28"/>
      <c r="G13" s="28"/>
    </row>
    <row r="14" spans="1:7">
      <c r="A14" s="28"/>
      <c r="B14" s="28"/>
      <c r="C14" s="28"/>
      <c r="D14" s="28"/>
      <c r="E14" s="28"/>
      <c r="F14" s="28"/>
      <c r="G14" s="28"/>
    </row>
    <row r="15" spans="1:7">
      <c r="A15" s="29"/>
      <c r="B15" s="29"/>
      <c r="C15" s="29"/>
      <c r="D15" s="29"/>
      <c r="E15" s="29"/>
      <c r="F15" s="28"/>
      <c r="G15" s="28"/>
    </row>
    <row r="16" spans="1:7">
      <c r="A16" s="25"/>
      <c r="B16" s="25"/>
      <c r="C16" s="25"/>
      <c r="D16" s="25"/>
      <c r="E16" s="25"/>
      <c r="F16" s="28"/>
      <c r="G16" s="28"/>
    </row>
    <row r="17" spans="1:7">
      <c r="A17" s="25"/>
      <c r="B17" s="25"/>
      <c r="C17" s="25"/>
      <c r="D17" s="25"/>
      <c r="E17" s="25"/>
      <c r="F17" s="28"/>
      <c r="G17" s="28"/>
    </row>
    <row r="18" spans="1:7">
      <c r="A18" s="25"/>
      <c r="B18" s="25"/>
      <c r="C18" s="25"/>
      <c r="D18" s="25"/>
      <c r="E18" s="25"/>
      <c r="F18" s="28"/>
      <c r="G18" s="28"/>
    </row>
    <row r="19" spans="1:7">
      <c r="A19" s="25"/>
      <c r="B19" s="25"/>
      <c r="C19" s="25"/>
      <c r="D19" s="25"/>
      <c r="E19" s="25"/>
      <c r="F19" s="28"/>
      <c r="G19" s="28"/>
    </row>
    <row r="20" spans="1:7">
      <c r="A20" s="25"/>
      <c r="B20" s="25"/>
      <c r="C20" s="25"/>
      <c r="D20" s="25"/>
      <c r="E20" s="25"/>
      <c r="F20" s="28"/>
      <c r="G20" s="28"/>
    </row>
    <row r="21" spans="1:7">
      <c r="A21" s="25"/>
      <c r="B21" s="25"/>
      <c r="C21" s="25"/>
      <c r="D21" s="25"/>
      <c r="E21" s="25"/>
      <c r="F21" s="28"/>
      <c r="G21" s="28"/>
    </row>
    <row r="22" spans="1:7">
      <c r="A22" s="25"/>
      <c r="B22" s="25"/>
      <c r="C22" s="25"/>
      <c r="D22" s="25"/>
      <c r="E22" s="25"/>
      <c r="F22" s="28"/>
      <c r="G22" s="28"/>
    </row>
    <row r="23" spans="1:7">
      <c r="A23" s="28"/>
      <c r="B23" s="28"/>
      <c r="C23" s="28"/>
      <c r="D23" s="28"/>
      <c r="E23" s="28"/>
      <c r="F23" s="28"/>
      <c r="G23" s="28"/>
    </row>
    <row r="24" spans="1:7">
      <c r="A24" s="28"/>
      <c r="B24" s="28"/>
      <c r="C24" s="28"/>
      <c r="D24" s="28"/>
      <c r="E24" s="28"/>
      <c r="F24" s="28"/>
      <c r="G24" s="28"/>
    </row>
    <row r="25" spans="1:7">
      <c r="A25" s="28"/>
      <c r="B25" s="28"/>
      <c r="C25" s="28"/>
      <c r="D25" s="28"/>
      <c r="E25" s="28"/>
      <c r="F25" s="28"/>
      <c r="G25" s="28"/>
    </row>
    <row r="26" spans="1:7">
      <c r="A26" s="29"/>
      <c r="B26" s="29"/>
      <c r="C26" s="29"/>
      <c r="D26" s="29"/>
      <c r="E26" s="29"/>
      <c r="F26" s="29"/>
      <c r="G26" s="29"/>
    </row>
    <row r="27" spans="1:7">
      <c r="A27" s="25"/>
      <c r="B27" s="25"/>
      <c r="C27" s="25"/>
      <c r="D27" s="25"/>
      <c r="E27" s="25"/>
      <c r="F27" s="25"/>
      <c r="G27" s="25"/>
    </row>
    <row r="28" spans="1:7">
      <c r="A28" s="25"/>
      <c r="B28" s="25"/>
      <c r="C28" s="25"/>
      <c r="D28" s="25"/>
      <c r="E28" s="25"/>
      <c r="F28" s="25"/>
      <c r="G28" s="25"/>
    </row>
    <row r="29" spans="1:7">
      <c r="A29" s="25"/>
      <c r="B29" s="25"/>
      <c r="C29" s="25"/>
      <c r="D29" s="25"/>
      <c r="E29" s="25"/>
      <c r="F29" s="25"/>
      <c r="G29" s="25"/>
    </row>
    <row r="30" spans="1:7">
      <c r="A30" s="25"/>
      <c r="B30" s="25"/>
      <c r="C30" s="25"/>
      <c r="D30" s="25"/>
      <c r="E30" s="25"/>
      <c r="F30" s="25"/>
      <c r="G30" s="25"/>
    </row>
    <row r="31" spans="1:7">
      <c r="A31" s="28"/>
      <c r="B31" s="28"/>
      <c r="C31" s="28"/>
      <c r="D31" s="28"/>
      <c r="E31" s="28"/>
      <c r="F31" s="28"/>
      <c r="G31" s="28"/>
    </row>
    <row r="32" spans="1:7">
      <c r="A32" s="28"/>
      <c r="B32" s="28"/>
      <c r="C32" s="28"/>
      <c r="D32" s="28"/>
      <c r="E32" s="28"/>
      <c r="F32" s="28"/>
      <c r="G32" s="28"/>
    </row>
    <row r="33" spans="1:7">
      <c r="A33" s="28"/>
      <c r="B33" s="28"/>
      <c r="C33" s="28"/>
      <c r="D33" s="28"/>
      <c r="E33" s="28"/>
      <c r="F33" s="28"/>
      <c r="G33" s="28"/>
    </row>
    <row r="34" spans="1:7">
      <c r="A34" s="28"/>
      <c r="B34" s="28"/>
      <c r="C34" s="28"/>
      <c r="D34" s="28"/>
      <c r="E34" s="28"/>
      <c r="F34" s="28"/>
      <c r="G34" s="2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pane ySplit="9" topLeftCell="A10" activePane="bottomLeft" state="frozen"/>
      <selection pane="bottomLeft" activeCell="C4" sqref="C4"/>
    </sheetView>
  </sheetViews>
  <sheetFormatPr baseColWidth="10" defaultColWidth="13.5" defaultRowHeight="14" x14ac:dyDescent="0"/>
  <cols>
    <col min="1" max="2" width="17.6640625" style="1" customWidth="1"/>
    <col min="3" max="3" width="13.5" style="2"/>
    <col min="4" max="4" width="15.1640625" style="1" customWidth="1"/>
    <col min="5" max="5" width="16.5" style="1" bestFit="1" customWidth="1"/>
    <col min="6" max="6" width="13.5" style="13"/>
    <col min="7" max="7" width="10.5" style="15" customWidth="1"/>
    <col min="8" max="8" width="7.5" style="6" customWidth="1"/>
    <col min="9" max="9" width="13.5" style="5"/>
    <col min="10" max="12" width="13.5" style="3"/>
    <col min="13" max="13" width="31.83203125" customWidth="1"/>
  </cols>
  <sheetData>
    <row r="1" spans="1:13">
      <c r="C1" s="3"/>
    </row>
    <row r="2" spans="1:13">
      <c r="B2" s="1" t="s">
        <v>10</v>
      </c>
      <c r="C2" s="3">
        <f>SUBTOTAL(1,J10:J289)/SQRT(SUBTOTAL(1,H10:H289))</f>
        <v>2.192223507352736E-2</v>
      </c>
    </row>
    <row r="3" spans="1:13">
      <c r="B3" s="1" t="s">
        <v>13</v>
      </c>
      <c r="C3" s="3">
        <f>SUBTOTAL(1, L10:L289)</f>
        <v>-3.7821833920463366</v>
      </c>
    </row>
    <row r="4" spans="1:13">
      <c r="B4" s="1" t="s">
        <v>11</v>
      </c>
      <c r="C4" s="3">
        <f>SUBTOTAL(7,L10:L289)</f>
        <v>3.4559362421827307</v>
      </c>
    </row>
    <row r="5" spans="1:13">
      <c r="B5" s="1" t="s">
        <v>12</v>
      </c>
      <c r="C5" s="3">
        <f>SQRT(C4^2+C2^2)</f>
        <v>3.4560057717577255</v>
      </c>
    </row>
    <row r="6" spans="1:13">
      <c r="B6" s="1" t="s">
        <v>14</v>
      </c>
      <c r="C6" s="4" t="str">
        <f>IF(2*C5&lt;ABS(C3),"Significant","Insignificant")</f>
        <v>Insignificant</v>
      </c>
    </row>
    <row r="7" spans="1:13">
      <c r="C7" s="3"/>
    </row>
    <row r="8" spans="1:13">
      <c r="C8" s="3"/>
    </row>
    <row r="9" spans="1:13" s="12" customFormat="1" ht="41.25" customHeight="1">
      <c r="A9" s="7" t="s">
        <v>0</v>
      </c>
      <c r="B9" s="7" t="s">
        <v>1</v>
      </c>
      <c r="C9" s="8" t="s">
        <v>2</v>
      </c>
      <c r="D9" s="7" t="s">
        <v>15</v>
      </c>
      <c r="E9" s="7" t="s">
        <v>9</v>
      </c>
      <c r="F9" s="14" t="s">
        <v>37</v>
      </c>
      <c r="G9" s="16" t="s">
        <v>4</v>
      </c>
      <c r="H9" s="9" t="s">
        <v>6</v>
      </c>
      <c r="I9" s="10" t="s">
        <v>16</v>
      </c>
      <c r="J9" s="11" t="s">
        <v>5</v>
      </c>
      <c r="K9" s="11" t="s">
        <v>7</v>
      </c>
      <c r="L9" s="11" t="s">
        <v>8</v>
      </c>
    </row>
    <row r="10" spans="1:13">
      <c r="A10" s="1" t="s">
        <v>51</v>
      </c>
      <c r="B10" s="1" t="s">
        <v>50</v>
      </c>
      <c r="C10" s="2">
        <v>42736</v>
      </c>
      <c r="D10" s="1" t="s">
        <v>49</v>
      </c>
      <c r="E10" s="1" t="s">
        <v>48</v>
      </c>
      <c r="F10" s="24">
        <v>102</v>
      </c>
      <c r="G10" s="24">
        <v>0.1</v>
      </c>
      <c r="H10" s="6">
        <v>20</v>
      </c>
      <c r="I10" s="30">
        <v>98.582421258433314</v>
      </c>
      <c r="J10" s="3">
        <f t="shared" ref="J10" si="0">G10*100/F10</f>
        <v>9.8039215686274508E-2</v>
      </c>
      <c r="K10" s="3">
        <f t="shared" ref="K10" si="1">I10-F10</f>
        <v>-3.4175787415666861</v>
      </c>
      <c r="L10" s="3">
        <f t="shared" ref="L10" si="2">K10*100/F10</f>
        <v>-3.3505673936928293</v>
      </c>
      <c r="M10" s="17"/>
    </row>
    <row r="11" spans="1:13">
      <c r="A11" s="1" t="s">
        <v>51</v>
      </c>
      <c r="B11" s="1" t="s">
        <v>50</v>
      </c>
      <c r="C11" s="2">
        <v>42767</v>
      </c>
      <c r="D11" s="1" t="s">
        <v>49</v>
      </c>
      <c r="E11" s="1" t="s">
        <v>48</v>
      </c>
      <c r="F11" s="24">
        <v>102</v>
      </c>
      <c r="G11" s="24">
        <v>0.1</v>
      </c>
      <c r="H11" s="6">
        <v>20</v>
      </c>
      <c r="I11" s="30">
        <v>96.482917962653588</v>
      </c>
      <c r="J11" s="3">
        <f t="shared" ref="J11:J39" si="3">G11*100/F11</f>
        <v>9.8039215686274508E-2</v>
      </c>
      <c r="K11" s="3">
        <f t="shared" ref="K11:K39" si="4">I11-F11</f>
        <v>-5.5170820373464124</v>
      </c>
      <c r="L11" s="3">
        <f t="shared" ref="L11:L39" si="5">K11*100/F11</f>
        <v>-5.4089039581827576</v>
      </c>
      <c r="M11" s="17"/>
    </row>
    <row r="12" spans="1:13">
      <c r="A12" s="1" t="s">
        <v>51</v>
      </c>
      <c r="B12" s="1" t="s">
        <v>50</v>
      </c>
      <c r="C12" s="2">
        <v>42795</v>
      </c>
      <c r="D12" s="1" t="s">
        <v>49</v>
      </c>
      <c r="E12" s="1" t="s">
        <v>48</v>
      </c>
      <c r="F12" s="24">
        <v>102</v>
      </c>
      <c r="G12" s="24">
        <v>0.1</v>
      </c>
      <c r="H12" s="6">
        <v>20</v>
      </c>
      <c r="I12" s="30">
        <v>105.01342707035411</v>
      </c>
      <c r="J12" s="3">
        <f t="shared" si="3"/>
        <v>9.8039215686274508E-2</v>
      </c>
      <c r="K12" s="3">
        <f t="shared" si="4"/>
        <v>3.0134270703541119</v>
      </c>
      <c r="L12" s="3">
        <f t="shared" si="5"/>
        <v>2.9543402650530508</v>
      </c>
    </row>
    <row r="13" spans="1:13">
      <c r="A13" s="1" t="s">
        <v>51</v>
      </c>
      <c r="B13" s="1" t="s">
        <v>50</v>
      </c>
      <c r="C13" s="2">
        <v>42826</v>
      </c>
      <c r="D13" s="1" t="s">
        <v>49</v>
      </c>
      <c r="E13" s="1" t="s">
        <v>48</v>
      </c>
      <c r="F13" s="24">
        <v>102</v>
      </c>
      <c r="G13" s="24">
        <v>0.1</v>
      </c>
      <c r="H13" s="6">
        <v>20</v>
      </c>
      <c r="I13" s="30">
        <v>91.707126870365954</v>
      </c>
      <c r="J13" s="3">
        <f t="shared" si="3"/>
        <v>9.8039215686274508E-2</v>
      </c>
      <c r="K13" s="3">
        <f t="shared" si="4"/>
        <v>-10.292873129634046</v>
      </c>
      <c r="L13" s="3">
        <f t="shared" si="5"/>
        <v>-10.091052087876514</v>
      </c>
    </row>
    <row r="14" spans="1:13">
      <c r="A14" s="1" t="s">
        <v>51</v>
      </c>
      <c r="B14" s="1" t="s">
        <v>50</v>
      </c>
      <c r="C14" s="2">
        <v>42856</v>
      </c>
      <c r="D14" s="1" t="s">
        <v>49</v>
      </c>
      <c r="E14" s="1" t="s">
        <v>48</v>
      </c>
      <c r="F14" s="24">
        <v>102</v>
      </c>
      <c r="G14" s="24">
        <v>0.1</v>
      </c>
      <c r="H14" s="6">
        <v>20</v>
      </c>
      <c r="I14" s="30">
        <v>98.293003047402692</v>
      </c>
      <c r="J14" s="3">
        <f t="shared" si="3"/>
        <v>9.8039215686274508E-2</v>
      </c>
      <c r="K14" s="3">
        <f t="shared" si="4"/>
        <v>-3.7069969525973079</v>
      </c>
      <c r="L14" s="3">
        <f t="shared" si="5"/>
        <v>-3.6343107378404977</v>
      </c>
    </row>
    <row r="15" spans="1:13">
      <c r="A15" s="1" t="s">
        <v>51</v>
      </c>
      <c r="B15" s="1" t="s">
        <v>50</v>
      </c>
      <c r="C15" s="2">
        <v>42887</v>
      </c>
      <c r="D15" s="1" t="s">
        <v>49</v>
      </c>
      <c r="E15" s="1" t="s">
        <v>48</v>
      </c>
      <c r="F15" s="24">
        <v>102</v>
      </c>
      <c r="G15" s="24">
        <v>0.1</v>
      </c>
      <c r="H15" s="6">
        <v>20</v>
      </c>
      <c r="I15" s="30">
        <v>102.80395206728528</v>
      </c>
      <c r="J15" s="3">
        <f t="shared" si="3"/>
        <v>9.8039215686274508E-2</v>
      </c>
      <c r="K15" s="3">
        <f t="shared" si="4"/>
        <v>0.80395206728528024</v>
      </c>
      <c r="L15" s="3">
        <f t="shared" si="5"/>
        <v>0.78818830126007866</v>
      </c>
    </row>
    <row r="16" spans="1:13">
      <c r="A16" s="1" t="s">
        <v>51</v>
      </c>
      <c r="B16" s="1" t="s">
        <v>50</v>
      </c>
      <c r="C16" s="2">
        <v>42917</v>
      </c>
      <c r="D16" s="1" t="s">
        <v>49</v>
      </c>
      <c r="E16" s="1" t="s">
        <v>48</v>
      </c>
      <c r="F16" s="24">
        <v>102</v>
      </c>
      <c r="G16" s="24">
        <v>0.1</v>
      </c>
      <c r="H16" s="6">
        <v>20</v>
      </c>
      <c r="I16" s="30">
        <v>95.484785252977403</v>
      </c>
      <c r="J16" s="3">
        <f t="shared" si="3"/>
        <v>9.8039215686274508E-2</v>
      </c>
      <c r="K16" s="3">
        <f t="shared" si="4"/>
        <v>-6.515214747022597</v>
      </c>
      <c r="L16" s="3">
        <f t="shared" si="5"/>
        <v>-6.3874654382574478</v>
      </c>
    </row>
    <row r="17" spans="1:12">
      <c r="A17" s="1" t="s">
        <v>51</v>
      </c>
      <c r="B17" s="1" t="s">
        <v>50</v>
      </c>
      <c r="C17" s="2">
        <v>42948</v>
      </c>
      <c r="D17" s="1" t="s">
        <v>49</v>
      </c>
      <c r="E17" s="1" t="s">
        <v>48</v>
      </c>
      <c r="F17" s="24">
        <v>102</v>
      </c>
      <c r="G17" s="24">
        <v>0.1</v>
      </c>
      <c r="H17" s="6">
        <v>20</v>
      </c>
      <c r="I17" s="30">
        <v>101.24656423272468</v>
      </c>
      <c r="J17" s="3">
        <f t="shared" si="3"/>
        <v>9.8039215686274508E-2</v>
      </c>
      <c r="K17" s="3">
        <f t="shared" si="4"/>
        <v>-0.75343576727532025</v>
      </c>
      <c r="L17" s="3">
        <f t="shared" si="5"/>
        <v>-0.73866251693658846</v>
      </c>
    </row>
    <row r="18" spans="1:12">
      <c r="A18" s="1" t="s">
        <v>51</v>
      </c>
      <c r="B18" s="1" t="s">
        <v>50</v>
      </c>
      <c r="C18" s="2">
        <v>42979</v>
      </c>
      <c r="D18" s="1" t="s">
        <v>49</v>
      </c>
      <c r="E18" s="1" t="s">
        <v>48</v>
      </c>
      <c r="F18" s="24">
        <v>102</v>
      </c>
      <c r="G18" s="24">
        <v>0.1</v>
      </c>
      <c r="H18" s="6">
        <v>20</v>
      </c>
      <c r="I18" s="30">
        <v>98.041642920166453</v>
      </c>
      <c r="J18" s="3">
        <f t="shared" si="3"/>
        <v>9.8039215686274508E-2</v>
      </c>
      <c r="K18" s="3">
        <f t="shared" si="4"/>
        <v>-3.9583570798335472</v>
      </c>
      <c r="L18" s="3">
        <f t="shared" si="5"/>
        <v>-3.8807422351309286</v>
      </c>
    </row>
    <row r="19" spans="1:12">
      <c r="A19" s="1" t="s">
        <v>51</v>
      </c>
      <c r="B19" s="1" t="s">
        <v>50</v>
      </c>
      <c r="C19" s="2">
        <v>43009</v>
      </c>
      <c r="D19" s="1" t="s">
        <v>49</v>
      </c>
      <c r="E19" s="1" t="s">
        <v>48</v>
      </c>
      <c r="F19" s="24">
        <v>102</v>
      </c>
      <c r="G19" s="24">
        <v>0.1</v>
      </c>
      <c r="H19" s="6">
        <v>20</v>
      </c>
      <c r="I19" s="30">
        <v>102.2273266015069</v>
      </c>
      <c r="J19" s="3">
        <f t="shared" si="3"/>
        <v>9.8039215686274508E-2</v>
      </c>
      <c r="K19" s="3">
        <f t="shared" si="4"/>
        <v>0.22732660150690265</v>
      </c>
      <c r="L19" s="3">
        <f t="shared" si="5"/>
        <v>0.22286921716363003</v>
      </c>
    </row>
    <row r="20" spans="1:12">
      <c r="A20" s="1" t="s">
        <v>51</v>
      </c>
      <c r="B20" s="1" t="s">
        <v>50</v>
      </c>
      <c r="C20" s="2">
        <v>43040</v>
      </c>
      <c r="D20" s="1" t="s">
        <v>49</v>
      </c>
      <c r="E20" s="1" t="s">
        <v>48</v>
      </c>
      <c r="F20" s="24">
        <v>102</v>
      </c>
      <c r="G20" s="24">
        <v>0.1</v>
      </c>
      <c r="H20" s="6">
        <v>20</v>
      </c>
      <c r="I20" s="30">
        <v>98.613378482517305</v>
      </c>
      <c r="J20" s="3">
        <f t="shared" si="3"/>
        <v>9.8039215686274508E-2</v>
      </c>
      <c r="K20" s="3">
        <f t="shared" si="4"/>
        <v>-3.3866215174826948</v>
      </c>
      <c r="L20" s="3">
        <f t="shared" si="5"/>
        <v>-3.320217174002642</v>
      </c>
    </row>
    <row r="21" spans="1:12">
      <c r="A21" s="1" t="s">
        <v>51</v>
      </c>
      <c r="B21" s="1" t="s">
        <v>50</v>
      </c>
      <c r="C21" s="2">
        <v>43070</v>
      </c>
      <c r="D21" s="1" t="s">
        <v>49</v>
      </c>
      <c r="E21" s="1" t="s">
        <v>48</v>
      </c>
      <c r="F21" s="24">
        <v>102</v>
      </c>
      <c r="G21" s="24">
        <v>0.1</v>
      </c>
      <c r="H21" s="6">
        <v>20</v>
      </c>
      <c r="I21" s="30">
        <v>97.006043252120321</v>
      </c>
      <c r="J21" s="3">
        <f t="shared" si="3"/>
        <v>9.8039215686274508E-2</v>
      </c>
      <c r="K21" s="3">
        <f t="shared" si="4"/>
        <v>-4.9939567478796789</v>
      </c>
      <c r="L21" s="3">
        <f t="shared" si="5"/>
        <v>-4.8960360273330181</v>
      </c>
    </row>
    <row r="22" spans="1:12">
      <c r="A22" s="1" t="s">
        <v>51</v>
      </c>
      <c r="B22" s="1" t="s">
        <v>50</v>
      </c>
      <c r="C22" s="2">
        <v>43101</v>
      </c>
      <c r="D22" s="1" t="s">
        <v>49</v>
      </c>
      <c r="E22" s="1" t="s">
        <v>48</v>
      </c>
      <c r="F22" s="24">
        <v>102</v>
      </c>
      <c r="G22" s="24">
        <v>0.1</v>
      </c>
      <c r="H22" s="6">
        <v>20</v>
      </c>
      <c r="I22" s="30">
        <v>96.65432424708878</v>
      </c>
      <c r="J22" s="3">
        <f t="shared" si="3"/>
        <v>9.8039215686274508E-2</v>
      </c>
      <c r="K22" s="3">
        <f t="shared" si="4"/>
        <v>-5.3456757529112195</v>
      </c>
      <c r="L22" s="3">
        <f t="shared" si="5"/>
        <v>-5.2408585812855097</v>
      </c>
    </row>
    <row r="23" spans="1:12">
      <c r="A23" s="1" t="s">
        <v>51</v>
      </c>
      <c r="B23" s="1" t="s">
        <v>50</v>
      </c>
      <c r="C23" s="2">
        <v>43132</v>
      </c>
      <c r="D23" s="1" t="s">
        <v>49</v>
      </c>
      <c r="E23" s="1" t="s">
        <v>48</v>
      </c>
      <c r="F23" s="24">
        <v>102</v>
      </c>
      <c r="G23" s="24">
        <v>0.1</v>
      </c>
      <c r="H23" s="6">
        <v>20</v>
      </c>
      <c r="I23" s="30">
        <v>95.907967044716642</v>
      </c>
      <c r="J23" s="3">
        <f t="shared" si="3"/>
        <v>9.8039215686274508E-2</v>
      </c>
      <c r="K23" s="3">
        <f t="shared" si="4"/>
        <v>-6.0920329552833579</v>
      </c>
      <c r="L23" s="3">
        <f t="shared" si="5"/>
        <v>-5.9725813287091736</v>
      </c>
    </row>
    <row r="24" spans="1:12">
      <c r="A24" s="1" t="s">
        <v>51</v>
      </c>
      <c r="B24" s="1" t="s">
        <v>50</v>
      </c>
      <c r="C24" s="2">
        <v>43160</v>
      </c>
      <c r="D24" s="1" t="s">
        <v>49</v>
      </c>
      <c r="E24" s="1" t="s">
        <v>48</v>
      </c>
      <c r="F24" s="24">
        <v>102</v>
      </c>
      <c r="G24" s="24">
        <v>0.1</v>
      </c>
      <c r="H24" s="6">
        <v>20</v>
      </c>
      <c r="I24" s="30">
        <v>106.83028067065057</v>
      </c>
      <c r="J24" s="3">
        <f t="shared" si="3"/>
        <v>9.8039215686274508E-2</v>
      </c>
      <c r="K24" s="3">
        <f t="shared" si="4"/>
        <v>4.8302806706505663</v>
      </c>
      <c r="L24" s="3">
        <f t="shared" si="5"/>
        <v>4.7355692849515352</v>
      </c>
    </row>
    <row r="25" spans="1:12">
      <c r="A25" s="1" t="s">
        <v>51</v>
      </c>
      <c r="B25" s="1" t="s">
        <v>50</v>
      </c>
      <c r="C25" s="2">
        <v>43191</v>
      </c>
      <c r="D25" s="1" t="s">
        <v>49</v>
      </c>
      <c r="E25" s="1" t="s">
        <v>48</v>
      </c>
      <c r="F25" s="24">
        <v>102</v>
      </c>
      <c r="G25" s="24">
        <v>0.1</v>
      </c>
      <c r="H25" s="6">
        <v>20</v>
      </c>
      <c r="I25" s="30">
        <v>99.324270030282591</v>
      </c>
      <c r="J25" s="3">
        <f t="shared" si="3"/>
        <v>9.8039215686274508E-2</v>
      </c>
      <c r="K25" s="3">
        <f t="shared" si="4"/>
        <v>-2.6757299697174091</v>
      </c>
      <c r="L25" s="3">
        <f t="shared" si="5"/>
        <v>-2.6232646761935383</v>
      </c>
    </row>
    <row r="26" spans="1:12">
      <c r="A26" s="1" t="s">
        <v>51</v>
      </c>
      <c r="B26" s="1" t="s">
        <v>50</v>
      </c>
      <c r="C26" s="2">
        <v>43221</v>
      </c>
      <c r="D26" s="1" t="s">
        <v>49</v>
      </c>
      <c r="E26" s="1" t="s">
        <v>48</v>
      </c>
      <c r="F26" s="24">
        <v>102</v>
      </c>
      <c r="G26" s="24">
        <v>0.1</v>
      </c>
      <c r="H26" s="6">
        <v>20</v>
      </c>
      <c r="I26" s="30">
        <v>99.040874675490599</v>
      </c>
      <c r="J26" s="3">
        <f t="shared" si="3"/>
        <v>9.8039215686274508E-2</v>
      </c>
      <c r="K26" s="3">
        <f t="shared" si="4"/>
        <v>-2.9591253245094009</v>
      </c>
      <c r="L26" s="3">
        <f t="shared" si="5"/>
        <v>-2.9011032593229422</v>
      </c>
    </row>
    <row r="27" spans="1:12">
      <c r="A27" s="1" t="s">
        <v>51</v>
      </c>
      <c r="B27" s="1" t="s">
        <v>50</v>
      </c>
      <c r="C27" s="2">
        <v>43252</v>
      </c>
      <c r="D27" s="1" t="s">
        <v>49</v>
      </c>
      <c r="E27" s="1" t="s">
        <v>48</v>
      </c>
      <c r="F27" s="24">
        <v>102</v>
      </c>
      <c r="G27" s="24">
        <v>0.1</v>
      </c>
      <c r="H27" s="6">
        <v>20</v>
      </c>
      <c r="I27" s="30">
        <v>99.891979086402358</v>
      </c>
      <c r="J27" s="3">
        <f t="shared" si="3"/>
        <v>9.8039215686274508E-2</v>
      </c>
      <c r="K27" s="3">
        <f t="shared" si="4"/>
        <v>-2.1080209135976418</v>
      </c>
      <c r="L27" s="3">
        <f t="shared" si="5"/>
        <v>-2.0666871701937666</v>
      </c>
    </row>
    <row r="28" spans="1:12">
      <c r="A28" s="1" t="s">
        <v>51</v>
      </c>
      <c r="B28" s="1" t="s">
        <v>50</v>
      </c>
      <c r="C28" s="2">
        <v>43282</v>
      </c>
      <c r="D28" s="1" t="s">
        <v>49</v>
      </c>
      <c r="E28" s="1" t="s">
        <v>48</v>
      </c>
      <c r="F28" s="24">
        <v>102</v>
      </c>
      <c r="G28" s="24">
        <v>0.1</v>
      </c>
      <c r="H28" s="6">
        <v>20</v>
      </c>
      <c r="I28" s="30">
        <v>97.48123331871912</v>
      </c>
      <c r="J28" s="3">
        <f t="shared" si="3"/>
        <v>9.8039215686274508E-2</v>
      </c>
      <c r="K28" s="3">
        <f t="shared" si="4"/>
        <v>-4.51876668128088</v>
      </c>
      <c r="L28" s="3">
        <f t="shared" si="5"/>
        <v>-4.4301634130204706</v>
      </c>
    </row>
    <row r="29" spans="1:12">
      <c r="A29" s="1" t="s">
        <v>51</v>
      </c>
      <c r="B29" s="1" t="s">
        <v>50</v>
      </c>
      <c r="C29" s="2">
        <v>43313</v>
      </c>
      <c r="D29" s="1" t="s">
        <v>49</v>
      </c>
      <c r="E29" s="1" t="s">
        <v>48</v>
      </c>
      <c r="F29" s="24">
        <v>102</v>
      </c>
      <c r="G29" s="24">
        <v>0.1</v>
      </c>
      <c r="H29" s="6">
        <v>20</v>
      </c>
      <c r="I29" s="30">
        <v>100.76885668217827</v>
      </c>
      <c r="J29" s="3">
        <f t="shared" si="3"/>
        <v>9.8039215686274508E-2</v>
      </c>
      <c r="K29" s="3">
        <f t="shared" si="4"/>
        <v>-1.2311433178217328</v>
      </c>
      <c r="L29" s="3">
        <f t="shared" si="5"/>
        <v>-1.2070032527664047</v>
      </c>
    </row>
    <row r="30" spans="1:12">
      <c r="A30" s="1" t="s">
        <v>51</v>
      </c>
      <c r="B30" s="1" t="s">
        <v>50</v>
      </c>
      <c r="C30" s="2">
        <v>43344</v>
      </c>
      <c r="D30" s="1" t="s">
        <v>49</v>
      </c>
      <c r="E30" s="1" t="s">
        <v>48</v>
      </c>
      <c r="F30" s="24">
        <v>102</v>
      </c>
      <c r="G30" s="24">
        <v>0.1</v>
      </c>
      <c r="H30" s="6">
        <v>20</v>
      </c>
      <c r="I30" s="30">
        <v>97.488759242103114</v>
      </c>
      <c r="J30" s="3">
        <f t="shared" si="3"/>
        <v>9.8039215686274508E-2</v>
      </c>
      <c r="K30" s="3">
        <f t="shared" si="4"/>
        <v>-4.5112407578968856</v>
      </c>
      <c r="L30" s="3">
        <f t="shared" si="5"/>
        <v>-4.4227850567616525</v>
      </c>
    </row>
    <row r="31" spans="1:12">
      <c r="A31" s="1" t="s">
        <v>51</v>
      </c>
      <c r="B31" s="1" t="s">
        <v>50</v>
      </c>
      <c r="C31" s="2">
        <v>43374</v>
      </c>
      <c r="D31" s="1" t="s">
        <v>49</v>
      </c>
      <c r="E31" s="1" t="s">
        <v>48</v>
      </c>
      <c r="F31" s="24">
        <v>102</v>
      </c>
      <c r="G31" s="24">
        <v>0.1</v>
      </c>
      <c r="H31" s="6">
        <v>20</v>
      </c>
      <c r="I31" s="30">
        <v>100.23313454430416</v>
      </c>
      <c r="J31" s="3">
        <f t="shared" si="3"/>
        <v>9.8039215686274508E-2</v>
      </c>
      <c r="K31" s="3">
        <f t="shared" si="4"/>
        <v>-1.7668654556958359</v>
      </c>
      <c r="L31" s="3">
        <f t="shared" si="5"/>
        <v>-1.7322210349959175</v>
      </c>
    </row>
    <row r="32" spans="1:12">
      <c r="A32" s="1" t="s">
        <v>51</v>
      </c>
      <c r="B32" s="1" t="s">
        <v>50</v>
      </c>
      <c r="C32" s="2">
        <v>43405</v>
      </c>
      <c r="D32" s="1" t="s">
        <v>49</v>
      </c>
      <c r="E32" s="1" t="s">
        <v>48</v>
      </c>
      <c r="F32" s="24">
        <v>102</v>
      </c>
      <c r="G32" s="24">
        <v>0.1</v>
      </c>
      <c r="H32" s="6">
        <v>20</v>
      </c>
      <c r="I32" s="30">
        <v>96.766297922467899</v>
      </c>
      <c r="J32" s="3">
        <f t="shared" si="3"/>
        <v>9.8039215686274508E-2</v>
      </c>
      <c r="K32" s="3">
        <f t="shared" si="4"/>
        <v>-5.2337020775321008</v>
      </c>
      <c r="L32" s="3">
        <f t="shared" si="5"/>
        <v>-5.1310804681687259</v>
      </c>
    </row>
    <row r="33" spans="1:12">
      <c r="A33" s="1" t="s">
        <v>51</v>
      </c>
      <c r="B33" s="1" t="s">
        <v>50</v>
      </c>
      <c r="C33" s="2">
        <v>43435</v>
      </c>
      <c r="D33" s="1" t="s">
        <v>49</v>
      </c>
      <c r="E33" s="1" t="s">
        <v>48</v>
      </c>
      <c r="F33" s="24">
        <v>102</v>
      </c>
      <c r="G33" s="24">
        <v>0.1</v>
      </c>
      <c r="H33" s="6">
        <v>20</v>
      </c>
      <c r="I33" s="30">
        <v>93.119506626396756</v>
      </c>
      <c r="J33" s="3">
        <f t="shared" si="3"/>
        <v>9.8039215686274508E-2</v>
      </c>
      <c r="K33" s="3">
        <f t="shared" si="4"/>
        <v>-8.8804933736032439</v>
      </c>
      <c r="L33" s="3">
        <f t="shared" si="5"/>
        <v>-8.7063660525522</v>
      </c>
    </row>
    <row r="34" spans="1:12">
      <c r="A34" s="1" t="s">
        <v>51</v>
      </c>
      <c r="B34" s="1" t="s">
        <v>50</v>
      </c>
      <c r="C34" s="2">
        <v>43466</v>
      </c>
      <c r="D34" s="1" t="s">
        <v>49</v>
      </c>
      <c r="E34" s="1" t="s">
        <v>48</v>
      </c>
      <c r="F34" s="24">
        <v>102</v>
      </c>
      <c r="G34" s="24">
        <v>0.1</v>
      </c>
      <c r="H34" s="6">
        <v>20</v>
      </c>
      <c r="I34" s="30">
        <v>96.068934975877397</v>
      </c>
      <c r="J34" s="3">
        <f t="shared" si="3"/>
        <v>9.8039215686274508E-2</v>
      </c>
      <c r="K34" s="3">
        <f t="shared" si="4"/>
        <v>-5.9310650241226028</v>
      </c>
      <c r="L34" s="3">
        <f t="shared" si="5"/>
        <v>-5.8147696314927479</v>
      </c>
    </row>
    <row r="35" spans="1:12">
      <c r="A35" s="1" t="s">
        <v>51</v>
      </c>
      <c r="B35" s="1" t="s">
        <v>50</v>
      </c>
      <c r="C35" s="2">
        <v>43497</v>
      </c>
      <c r="D35" s="1" t="s">
        <v>49</v>
      </c>
      <c r="E35" s="1" t="s">
        <v>48</v>
      </c>
      <c r="F35" s="24">
        <v>102</v>
      </c>
      <c r="G35" s="24">
        <v>0.1</v>
      </c>
      <c r="H35" s="6">
        <v>20</v>
      </c>
      <c r="I35" s="30">
        <v>98.199160740133422</v>
      </c>
      <c r="J35" s="3">
        <f t="shared" si="3"/>
        <v>9.8039215686274508E-2</v>
      </c>
      <c r="K35" s="3">
        <f t="shared" si="4"/>
        <v>-3.8008392598665779</v>
      </c>
      <c r="L35" s="3">
        <f t="shared" si="5"/>
        <v>-3.7263129998691942</v>
      </c>
    </row>
    <row r="36" spans="1:12">
      <c r="A36" s="1" t="s">
        <v>51</v>
      </c>
      <c r="B36" s="1" t="s">
        <v>50</v>
      </c>
      <c r="C36" s="2">
        <v>43525</v>
      </c>
      <c r="D36" s="1" t="s">
        <v>49</v>
      </c>
      <c r="E36" s="1" t="s">
        <v>48</v>
      </c>
      <c r="F36" s="24">
        <v>102</v>
      </c>
      <c r="G36" s="24">
        <v>0.1</v>
      </c>
      <c r="H36" s="6">
        <v>20</v>
      </c>
      <c r="I36" s="30">
        <v>100.81137414227126</v>
      </c>
      <c r="J36" s="3">
        <f t="shared" si="3"/>
        <v>9.8039215686274508E-2</v>
      </c>
      <c r="K36" s="3">
        <f t="shared" si="4"/>
        <v>-1.1886258577287379</v>
      </c>
      <c r="L36" s="3">
        <f t="shared" si="5"/>
        <v>-1.1653194683615078</v>
      </c>
    </row>
    <row r="37" spans="1:12">
      <c r="A37" s="1" t="s">
        <v>51</v>
      </c>
      <c r="B37" s="1" t="s">
        <v>50</v>
      </c>
      <c r="C37" s="2">
        <v>43556</v>
      </c>
      <c r="D37" s="1" t="s">
        <v>49</v>
      </c>
      <c r="E37" s="1" t="s">
        <v>48</v>
      </c>
      <c r="F37" s="24">
        <v>102</v>
      </c>
      <c r="G37" s="24">
        <v>0.1</v>
      </c>
      <c r="H37" s="6">
        <v>20</v>
      </c>
      <c r="I37" s="30">
        <v>91.727354588639486</v>
      </c>
      <c r="J37" s="3">
        <f t="shared" si="3"/>
        <v>9.8039215686274508E-2</v>
      </c>
      <c r="K37" s="3">
        <f t="shared" si="4"/>
        <v>-10.272645411360514</v>
      </c>
      <c r="L37" s="3">
        <f t="shared" si="5"/>
        <v>-10.071220991529914</v>
      </c>
    </row>
    <row r="38" spans="1:12">
      <c r="A38" s="1" t="s">
        <v>51</v>
      </c>
      <c r="B38" s="1" t="s">
        <v>50</v>
      </c>
      <c r="C38" s="2">
        <v>43586</v>
      </c>
      <c r="D38" s="1" t="s">
        <v>49</v>
      </c>
      <c r="E38" s="1" t="s">
        <v>48</v>
      </c>
      <c r="F38" s="24">
        <v>102</v>
      </c>
      <c r="G38" s="24">
        <v>0.1</v>
      </c>
      <c r="H38" s="6">
        <v>20</v>
      </c>
      <c r="I38" s="30">
        <v>93.321599342795622</v>
      </c>
      <c r="J38" s="3">
        <f t="shared" si="3"/>
        <v>9.8039215686274508E-2</v>
      </c>
      <c r="K38" s="3">
        <f t="shared" si="4"/>
        <v>-8.6784006572043779</v>
      </c>
      <c r="L38" s="3">
        <f t="shared" si="5"/>
        <v>-8.5082359384356643</v>
      </c>
    </row>
    <row r="39" spans="1:12">
      <c r="A39" s="1" t="s">
        <v>51</v>
      </c>
      <c r="B39" s="1" t="s">
        <v>50</v>
      </c>
      <c r="C39" s="2">
        <v>43617</v>
      </c>
      <c r="D39" s="1" t="s">
        <v>49</v>
      </c>
      <c r="E39" s="1" t="s">
        <v>48</v>
      </c>
      <c r="F39" s="24">
        <v>102</v>
      </c>
      <c r="G39" s="24">
        <v>0.1</v>
      </c>
      <c r="H39" s="6">
        <v>20</v>
      </c>
      <c r="I39" s="30">
        <v>95.126691304356029</v>
      </c>
      <c r="J39" s="3">
        <f t="shared" si="3"/>
        <v>9.8039215686274508E-2</v>
      </c>
      <c r="K39" s="3">
        <f t="shared" si="4"/>
        <v>-6.8733086956439706</v>
      </c>
      <c r="L39" s="3">
        <f t="shared" si="5"/>
        <v>-6.7385379369058533</v>
      </c>
    </row>
    <row r="40" spans="1:12">
      <c r="F40" s="24"/>
      <c r="G40" s="24"/>
    </row>
    <row r="41" spans="1:12">
      <c r="F41" s="24"/>
      <c r="G41" s="24"/>
    </row>
    <row r="42" spans="1:12">
      <c r="F42" s="24"/>
      <c r="G42" s="24"/>
    </row>
    <row r="43" spans="1:12">
      <c r="F43" s="24"/>
      <c r="G43" s="24"/>
    </row>
  </sheetData>
  <autoFilter ref="A9:L288">
    <sortState ref="A10:L43">
      <sortCondition ref="K9:K288"/>
    </sortState>
  </autoFilter>
  <conditionalFormatting sqref="C6">
    <cfRule type="containsText" dxfId="0" priority="3" operator="containsText" text="Insignificant">
      <formula>NOT(ISERROR(SEARCH("Insignificant",C6)))</formula>
    </cfRule>
  </conditionalFormatting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F8" sqref="F8"/>
    </sheetView>
  </sheetViews>
  <sheetFormatPr baseColWidth="10" defaultColWidth="8.83203125" defaultRowHeight="14" x14ac:dyDescent="0"/>
  <sheetData>
    <row r="1" spans="1:5">
      <c r="A1" t="s">
        <v>43</v>
      </c>
      <c r="B1" t="s">
        <v>64</v>
      </c>
      <c r="C1" t="s">
        <v>66</v>
      </c>
      <c r="D1" t="s">
        <v>65</v>
      </c>
      <c r="E1" t="s">
        <v>67</v>
      </c>
    </row>
    <row r="2" spans="1:5">
      <c r="A2">
        <v>0</v>
      </c>
      <c r="B2">
        <v>0</v>
      </c>
      <c r="C2">
        <v>0</v>
      </c>
      <c r="D2">
        <v>0</v>
      </c>
      <c r="E2">
        <v>0</v>
      </c>
    </row>
    <row r="3" spans="1:5">
      <c r="A3">
        <v>10</v>
      </c>
      <c r="B3">
        <f>A3*1.02+2</f>
        <v>12.2</v>
      </c>
      <c r="C3">
        <v>11</v>
      </c>
      <c r="D3">
        <v>11.5</v>
      </c>
      <c r="E3">
        <v>5</v>
      </c>
    </row>
    <row r="4" spans="1:5">
      <c r="A4">
        <v>20</v>
      </c>
      <c r="B4">
        <f t="shared" ref="B4:B7" si="0">A4*1.02+2</f>
        <v>22.4</v>
      </c>
      <c r="C4">
        <v>23</v>
      </c>
      <c r="D4">
        <v>23</v>
      </c>
      <c r="E4">
        <v>40</v>
      </c>
    </row>
    <row r="5" spans="1:5">
      <c r="A5">
        <v>50</v>
      </c>
      <c r="B5">
        <f t="shared" si="0"/>
        <v>53</v>
      </c>
      <c r="C5">
        <v>55</v>
      </c>
      <c r="D5">
        <v>54</v>
      </c>
      <c r="E5">
        <v>30</v>
      </c>
    </row>
    <row r="6" spans="1:5">
      <c r="A6">
        <v>100</v>
      </c>
      <c r="B6">
        <f t="shared" si="0"/>
        <v>104</v>
      </c>
      <c r="C6">
        <v>100</v>
      </c>
      <c r="D6">
        <v>105</v>
      </c>
      <c r="E6">
        <v>80</v>
      </c>
    </row>
    <row r="7" spans="1:5">
      <c r="A7">
        <v>200</v>
      </c>
      <c r="B7">
        <f t="shared" si="0"/>
        <v>206</v>
      </c>
      <c r="C7">
        <v>201</v>
      </c>
      <c r="D7">
        <v>210</v>
      </c>
      <c r="E7">
        <v>175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I24" sqref="I24"/>
    </sheetView>
  </sheetViews>
  <sheetFormatPr baseColWidth="10" defaultColWidth="11.5" defaultRowHeight="14" x14ac:dyDescent="0"/>
  <sheetData>
    <row r="1" spans="1:5">
      <c r="A1" s="26" t="s">
        <v>4</v>
      </c>
      <c r="B1" s="27">
        <f>STDEV(B6:B15)</f>
        <v>3.8354505794344587E-2</v>
      </c>
      <c r="C1" s="27"/>
      <c r="D1" s="27"/>
      <c r="E1" s="27"/>
    </row>
    <row r="2" spans="1:5">
      <c r="A2" s="26" t="s">
        <v>33</v>
      </c>
      <c r="B2" s="27">
        <f>3*B1</f>
        <v>0.11506351738303376</v>
      </c>
      <c r="C2" s="27"/>
      <c r="D2" s="27"/>
      <c r="E2" s="27"/>
    </row>
    <row r="3" spans="1:5">
      <c r="A3" s="26" t="s">
        <v>34</v>
      </c>
      <c r="B3" s="27">
        <f>10*B1</f>
        <v>0.38354505794344584</v>
      </c>
      <c r="C3" s="27"/>
      <c r="D3" s="27"/>
      <c r="E3" s="27"/>
    </row>
    <row r="5" spans="1:5">
      <c r="A5" t="s">
        <v>45</v>
      </c>
      <c r="B5">
        <v>1</v>
      </c>
    </row>
    <row r="6" spans="1:5">
      <c r="A6">
        <v>1</v>
      </c>
      <c r="B6" s="27">
        <v>2.0245674976438677</v>
      </c>
      <c r="C6" s="27"/>
      <c r="D6" s="27"/>
      <c r="E6" s="27"/>
    </row>
    <row r="7" spans="1:5">
      <c r="A7">
        <v>2</v>
      </c>
      <c r="B7" s="27">
        <v>2.030867733849588</v>
      </c>
      <c r="C7" s="27"/>
      <c r="D7" s="27"/>
      <c r="E7" s="27"/>
    </row>
    <row r="8" spans="1:5">
      <c r="A8">
        <v>3</v>
      </c>
      <c r="B8" s="27">
        <v>2.0299830746606147</v>
      </c>
      <c r="C8" s="27"/>
      <c r="D8" s="27"/>
      <c r="E8" s="27"/>
    </row>
    <row r="9" spans="1:5">
      <c r="A9">
        <v>4</v>
      </c>
      <c r="B9" s="27">
        <v>2.0032650214581369</v>
      </c>
      <c r="C9" s="27"/>
      <c r="D9" s="27"/>
      <c r="E9" s="27"/>
    </row>
    <row r="10" spans="1:5">
      <c r="A10">
        <v>5</v>
      </c>
      <c r="B10" s="27">
        <v>2.0692856420761627</v>
      </c>
      <c r="C10" s="27"/>
      <c r="D10" s="27"/>
      <c r="E10" s="27"/>
    </row>
    <row r="11" spans="1:5">
      <c r="A11">
        <v>6</v>
      </c>
      <c r="B11" s="27">
        <v>2.0052759066710211</v>
      </c>
      <c r="C11" s="27"/>
      <c r="D11" s="27"/>
      <c r="E11" s="27"/>
    </row>
    <row r="12" spans="1:5">
      <c r="A12">
        <v>7</v>
      </c>
      <c r="B12" s="27">
        <v>1.9762571199463508</v>
      </c>
      <c r="C12" s="27"/>
      <c r="D12" s="27"/>
      <c r="E12" s="27"/>
    </row>
    <row r="13" spans="1:5">
      <c r="A13">
        <v>8</v>
      </c>
      <c r="B13" s="27">
        <v>1.9457916824635972</v>
      </c>
      <c r="C13" s="27"/>
      <c r="D13" s="27"/>
      <c r="E13" s="27"/>
    </row>
    <row r="14" spans="1:5">
      <c r="A14">
        <v>9</v>
      </c>
      <c r="B14" s="27">
        <v>1.9500516918265041</v>
      </c>
      <c r="C14" s="27"/>
      <c r="D14" s="27"/>
      <c r="E14" s="27"/>
    </row>
    <row r="15" spans="1:5">
      <c r="A15">
        <v>10</v>
      </c>
      <c r="B15" s="27">
        <v>1.9940973416042165</v>
      </c>
      <c r="C15" s="27"/>
      <c r="D15" s="27"/>
      <c r="E15" s="2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3" sqref="B13"/>
    </sheetView>
  </sheetViews>
  <sheetFormatPr baseColWidth="10" defaultRowHeight="14" x14ac:dyDescent="0"/>
  <cols>
    <col min="1" max="2" width="10.83203125" style="1"/>
  </cols>
  <sheetData>
    <row r="1" spans="1:2">
      <c r="A1" s="31" t="s">
        <v>54</v>
      </c>
      <c r="B1" s="31" t="s">
        <v>55</v>
      </c>
    </row>
    <row r="2" spans="1:2">
      <c r="A2" s="31">
        <v>0</v>
      </c>
      <c r="B2" s="31">
        <v>31</v>
      </c>
    </row>
    <row r="3" spans="1:2">
      <c r="A3" s="31">
        <v>10</v>
      </c>
      <c r="B3" s="31">
        <v>40</v>
      </c>
    </row>
    <row r="4" spans="1:2">
      <c r="A4" s="31">
        <v>20</v>
      </c>
      <c r="B4" s="31">
        <v>51</v>
      </c>
    </row>
    <row r="5" spans="1:2">
      <c r="A5" s="31">
        <v>30</v>
      </c>
      <c r="B5" s="31">
        <v>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 Precision &amp; MU</vt:lpstr>
      <vt:lpstr>Repeatability</vt:lpstr>
      <vt:lpstr>Reproducibility</vt:lpstr>
      <vt:lpstr>ANOVA</vt:lpstr>
      <vt:lpstr>ANOVA (2)</vt:lpstr>
      <vt:lpstr>Bias</vt:lpstr>
      <vt:lpstr>Linearity</vt:lpstr>
      <vt:lpstr>LOD-LOR</vt:lpstr>
      <vt:lpstr>Std_Add</vt:lpstr>
      <vt:lpstr>XY_Comparison</vt:lpstr>
      <vt:lpstr>Raw Data</vt:lpstr>
      <vt:lpstr>Key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cp:lastPrinted>2012-10-08T01:22:15Z</cp:lastPrinted>
  <dcterms:created xsi:type="dcterms:W3CDTF">2012-10-08T00:47:38Z</dcterms:created>
  <dcterms:modified xsi:type="dcterms:W3CDTF">2017-11-21T10:52:40Z</dcterms:modified>
</cp:coreProperties>
</file>