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lisatosti/Documents/GitHub/coding-temple/week-1/lecture_notes/"/>
    </mc:Choice>
  </mc:AlternateContent>
  <xr:revisionPtr revIDLastSave="0" documentId="8_{F88E1E62-E4CE-3444-8D9A-6EBD2CCEE389}" xr6:coauthVersionLast="47" xr6:coauthVersionMax="47" xr10:uidLastSave="{00000000-0000-0000-0000-000000000000}"/>
  <bookViews>
    <workbookView xWindow="-67460" yWindow="-8540" windowWidth="28860" windowHeight="27360" activeTab="1"/>
  </bookViews>
  <sheets>
    <sheet name="Sheet1" sheetId="3" r:id="rId1"/>
    <sheet name="Dashboard" sheetId="4" r:id="rId2"/>
    <sheet name="car_inventory" sheetId="1" r:id="rId3"/>
  </sheets>
  <definedNames>
    <definedName name="_xlnm._FilterDatabase" localSheetId="2" hidden="1">car_inventory!$A$1:$N$53</definedName>
    <definedName name="_xlchart.v1.0" hidden="1">car_inventory!$C$2:$C$53</definedName>
    <definedName name="_xlchart.v1.1" hidden="1">car_inventory!$H$2:$H$53</definedName>
    <definedName name="Slicer_Make__Full_Name">#N/A</definedName>
  </definedNames>
  <calcPr calcId="191029"/>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2" i="1"/>
  <c r="F19" i="1"/>
  <c r="G19" i="1" s="1"/>
  <c r="I19" i="1" s="1"/>
  <c r="F39" i="1"/>
  <c r="G39" i="1" s="1"/>
  <c r="I39" i="1" s="1"/>
  <c r="F40" i="1"/>
  <c r="G40" i="1" s="1"/>
  <c r="I40" i="1" s="1"/>
  <c r="F41" i="1"/>
  <c r="G41" i="1" s="1"/>
  <c r="I41" i="1" s="1"/>
  <c r="F42" i="1"/>
  <c r="G42" i="1" s="1"/>
  <c r="I42" i="1" s="1"/>
  <c r="F30" i="1"/>
  <c r="G30" i="1" s="1"/>
  <c r="I30" i="1" s="1"/>
  <c r="F31" i="1"/>
  <c r="G31" i="1" s="1"/>
  <c r="I31" i="1" s="1"/>
  <c r="F32" i="1"/>
  <c r="G32" i="1" s="1"/>
  <c r="I32" i="1" s="1"/>
  <c r="F33" i="1"/>
  <c r="G33" i="1" s="1"/>
  <c r="I33" i="1" s="1"/>
  <c r="F34" i="1"/>
  <c r="G34" i="1" s="1"/>
  <c r="I34" i="1" s="1"/>
  <c r="F35" i="1"/>
  <c r="G35" i="1" s="1"/>
  <c r="I35" i="1" s="1"/>
  <c r="F36" i="1"/>
  <c r="G36" i="1" s="1"/>
  <c r="I36" i="1" s="1"/>
  <c r="F37" i="1"/>
  <c r="F20" i="1"/>
  <c r="G20" i="1" s="1"/>
  <c r="I20" i="1" s="1"/>
  <c r="F21" i="1"/>
  <c r="G21" i="1" s="1"/>
  <c r="I21" i="1" s="1"/>
  <c r="F51" i="1"/>
  <c r="G51" i="1" s="1"/>
  <c r="I51" i="1" s="1"/>
  <c r="F52" i="1"/>
  <c r="G52" i="1" s="1"/>
  <c r="I52" i="1" s="1"/>
  <c r="F53" i="1"/>
  <c r="G53" i="1" s="1"/>
  <c r="I53" i="1" s="1"/>
  <c r="F2" i="1"/>
  <c r="G2" i="1" s="1"/>
  <c r="I2" i="1" s="1"/>
  <c r="F3" i="1"/>
  <c r="G3" i="1" s="1"/>
  <c r="I3" i="1" s="1"/>
  <c r="F4" i="1"/>
  <c r="G4" i="1" s="1"/>
  <c r="I4" i="1" s="1"/>
  <c r="F5" i="1"/>
  <c r="G5" i="1" s="1"/>
  <c r="I5" i="1" s="1"/>
  <c r="F6" i="1"/>
  <c r="G6" i="1" s="1"/>
  <c r="I6" i="1" s="1"/>
  <c r="F22" i="1"/>
  <c r="G22" i="1" s="1"/>
  <c r="I22" i="1" s="1"/>
  <c r="F23" i="1"/>
  <c r="G23" i="1" s="1"/>
  <c r="I23" i="1" s="1"/>
  <c r="F24" i="1"/>
  <c r="G24" i="1" s="1"/>
  <c r="I24" i="1" s="1"/>
  <c r="F25" i="1"/>
  <c r="G25" i="1" s="1"/>
  <c r="I25" i="1" s="1"/>
  <c r="F7" i="1"/>
  <c r="G7" i="1" s="1"/>
  <c r="I7" i="1" s="1"/>
  <c r="F12" i="1"/>
  <c r="G12" i="1" s="1"/>
  <c r="I12" i="1" s="1"/>
  <c r="F13" i="1"/>
  <c r="G13" i="1" s="1"/>
  <c r="I13" i="1" s="1"/>
  <c r="F14" i="1"/>
  <c r="G14" i="1" s="1"/>
  <c r="I14" i="1" s="1"/>
  <c r="F15" i="1"/>
  <c r="G15" i="1" s="1"/>
  <c r="I15" i="1" s="1"/>
  <c r="F16" i="1"/>
  <c r="G16" i="1" s="1"/>
  <c r="I16" i="1" s="1"/>
  <c r="F17" i="1"/>
  <c r="G17" i="1" s="1"/>
  <c r="I17" i="1" s="1"/>
  <c r="F18" i="1"/>
  <c r="G18" i="1" s="1"/>
  <c r="I18" i="1" s="1"/>
  <c r="F43" i="1"/>
  <c r="G43" i="1" s="1"/>
  <c r="I43" i="1" s="1"/>
  <c r="F44" i="1"/>
  <c r="G44" i="1" s="1"/>
  <c r="I44" i="1" s="1"/>
  <c r="F45" i="1"/>
  <c r="G45" i="1" s="1"/>
  <c r="I45" i="1" s="1"/>
  <c r="F46" i="1"/>
  <c r="G46" i="1" s="1"/>
  <c r="I46" i="1" s="1"/>
  <c r="F47" i="1"/>
  <c r="G47" i="1" s="1"/>
  <c r="I47" i="1" s="1"/>
  <c r="F48" i="1"/>
  <c r="G48" i="1" s="1"/>
  <c r="I48" i="1" s="1"/>
  <c r="F49" i="1"/>
  <c r="G49" i="1" s="1"/>
  <c r="I49" i="1" s="1"/>
  <c r="F50" i="1"/>
  <c r="G50" i="1" s="1"/>
  <c r="I50" i="1" s="1"/>
  <c r="F8" i="1"/>
  <c r="G8" i="1" s="1"/>
  <c r="I8" i="1" s="1"/>
  <c r="F9" i="1"/>
  <c r="G9" i="1" s="1"/>
  <c r="I9" i="1" s="1"/>
  <c r="F10" i="1"/>
  <c r="G10" i="1" s="1"/>
  <c r="I10" i="1" s="1"/>
  <c r="F11" i="1"/>
  <c r="G11" i="1" s="1"/>
  <c r="I11" i="1" s="1"/>
  <c r="F26" i="1"/>
  <c r="G26" i="1" s="1"/>
  <c r="I26" i="1" s="1"/>
  <c r="F27" i="1"/>
  <c r="G27" i="1" s="1"/>
  <c r="I27" i="1" s="1"/>
  <c r="F28" i="1"/>
  <c r="G28" i="1" s="1"/>
  <c r="I28" i="1" s="1"/>
  <c r="F29" i="1"/>
  <c r="G29" i="1" s="1"/>
  <c r="I29" i="1" s="1"/>
  <c r="F38" i="1"/>
  <c r="G38" i="1" s="1"/>
  <c r="I38" i="1" s="1"/>
  <c r="B39" i="1"/>
  <c r="C39" i="1" s="1"/>
  <c r="B40" i="1"/>
  <c r="C40" i="1" s="1"/>
  <c r="B41" i="1"/>
  <c r="C41" i="1" s="1"/>
  <c r="B42" i="1"/>
  <c r="C42" i="1" s="1"/>
  <c r="B30" i="1"/>
  <c r="C30" i="1" s="1"/>
  <c r="B31" i="1"/>
  <c r="C31" i="1" s="1"/>
  <c r="B32" i="1"/>
  <c r="C32" i="1" s="1"/>
  <c r="B33" i="1"/>
  <c r="C33" i="1" s="1"/>
  <c r="B34" i="1"/>
  <c r="C34" i="1" s="1"/>
  <c r="B35" i="1"/>
  <c r="C35" i="1" s="1"/>
  <c r="B36" i="1"/>
  <c r="C36" i="1" s="1"/>
  <c r="B37" i="1"/>
  <c r="C37" i="1" s="1"/>
  <c r="B19" i="1"/>
  <c r="C19" i="1" s="1"/>
  <c r="B20" i="1"/>
  <c r="C20" i="1" s="1"/>
  <c r="B21" i="1"/>
  <c r="C21" i="1" s="1"/>
  <c r="B51" i="1"/>
  <c r="C51" i="1" s="1"/>
  <c r="B52" i="1"/>
  <c r="C52" i="1" s="1"/>
  <c r="B53" i="1"/>
  <c r="C53" i="1" s="1"/>
  <c r="B2" i="1"/>
  <c r="C2" i="1" s="1"/>
  <c r="B3" i="1"/>
  <c r="C3" i="1" s="1"/>
  <c r="B4" i="1"/>
  <c r="C4" i="1" s="1"/>
  <c r="B5" i="1"/>
  <c r="C5" i="1" s="1"/>
  <c r="B6" i="1"/>
  <c r="C6" i="1" s="1"/>
  <c r="B22" i="1"/>
  <c r="C22" i="1" s="1"/>
  <c r="B23" i="1"/>
  <c r="C23" i="1" s="1"/>
  <c r="B24" i="1"/>
  <c r="C24" i="1" s="1"/>
  <c r="B25" i="1"/>
  <c r="C25" i="1" s="1"/>
  <c r="B7" i="1"/>
  <c r="C7" i="1" s="1"/>
  <c r="B12" i="1"/>
  <c r="C12" i="1" s="1"/>
  <c r="B13" i="1"/>
  <c r="C13" i="1" s="1"/>
  <c r="B14" i="1"/>
  <c r="C14" i="1" s="1"/>
  <c r="B15" i="1"/>
  <c r="C15" i="1" s="1"/>
  <c r="B16" i="1"/>
  <c r="C16" i="1" s="1"/>
  <c r="B17" i="1"/>
  <c r="C17" i="1" s="1"/>
  <c r="B18" i="1"/>
  <c r="C18" i="1" s="1"/>
  <c r="B43" i="1"/>
  <c r="C43" i="1" s="1"/>
  <c r="B44" i="1"/>
  <c r="C44" i="1" s="1"/>
  <c r="B45" i="1"/>
  <c r="C45" i="1" s="1"/>
  <c r="B46" i="1"/>
  <c r="C46" i="1" s="1"/>
  <c r="B47" i="1"/>
  <c r="C47" i="1" s="1"/>
  <c r="B48" i="1"/>
  <c r="C48" i="1" s="1"/>
  <c r="B49" i="1"/>
  <c r="C49" i="1" s="1"/>
  <c r="B50" i="1"/>
  <c r="C50" i="1" s="1"/>
  <c r="B8" i="1"/>
  <c r="C8" i="1" s="1"/>
  <c r="B9" i="1"/>
  <c r="C9" i="1" s="1"/>
  <c r="B10" i="1"/>
  <c r="C10" i="1" s="1"/>
  <c r="B11" i="1"/>
  <c r="C11" i="1" s="1"/>
  <c r="B26" i="1"/>
  <c r="C26" i="1" s="1"/>
  <c r="B27" i="1"/>
  <c r="C27" i="1" s="1"/>
  <c r="B28" i="1"/>
  <c r="C28" i="1" s="1"/>
  <c r="B29" i="1"/>
  <c r="C29" i="1" s="1"/>
  <c r="B38" i="1"/>
  <c r="C38" i="1" s="1"/>
  <c r="D39" i="1"/>
  <c r="E39" i="1" s="1"/>
  <c r="D40" i="1"/>
  <c r="E40" i="1" s="1"/>
  <c r="D41" i="1"/>
  <c r="E41" i="1" s="1"/>
  <c r="D42" i="1"/>
  <c r="E42" i="1" s="1"/>
  <c r="D30" i="1"/>
  <c r="E30" i="1" s="1"/>
  <c r="D31" i="1"/>
  <c r="E31" i="1" s="1"/>
  <c r="D32" i="1"/>
  <c r="E32" i="1" s="1"/>
  <c r="D33" i="1"/>
  <c r="E33" i="1" s="1"/>
  <c r="D34" i="1"/>
  <c r="E34" i="1" s="1"/>
  <c r="D35" i="1"/>
  <c r="E35" i="1" s="1"/>
  <c r="D36" i="1"/>
  <c r="E36" i="1" s="1"/>
  <c r="D37" i="1"/>
  <c r="E37" i="1" s="1"/>
  <c r="D19" i="1"/>
  <c r="E19" i="1" s="1"/>
  <c r="D20" i="1"/>
  <c r="E20" i="1" s="1"/>
  <c r="D21" i="1"/>
  <c r="E21" i="1" s="1"/>
  <c r="D51" i="1"/>
  <c r="E51" i="1" s="1"/>
  <c r="D52" i="1"/>
  <c r="E52" i="1" s="1"/>
  <c r="D53" i="1"/>
  <c r="N53" i="1" s="1"/>
  <c r="D2" i="1"/>
  <c r="E2" i="1" s="1"/>
  <c r="D3" i="1"/>
  <c r="E3" i="1" s="1"/>
  <c r="D4" i="1"/>
  <c r="E4" i="1" s="1"/>
  <c r="D5" i="1"/>
  <c r="E5" i="1" s="1"/>
  <c r="D6" i="1"/>
  <c r="E6" i="1" s="1"/>
  <c r="D22" i="1"/>
  <c r="E22" i="1" s="1"/>
  <c r="D23" i="1"/>
  <c r="E23" i="1" s="1"/>
  <c r="D24" i="1"/>
  <c r="E24" i="1" s="1"/>
  <c r="D25" i="1"/>
  <c r="E25" i="1" s="1"/>
  <c r="D7" i="1"/>
  <c r="E7" i="1" s="1"/>
  <c r="D12" i="1"/>
  <c r="E12" i="1" s="1"/>
  <c r="D13" i="1"/>
  <c r="E13" i="1" s="1"/>
  <c r="D14" i="1"/>
  <c r="E14" i="1" s="1"/>
  <c r="D15" i="1"/>
  <c r="E15" i="1" s="1"/>
  <c r="D16" i="1"/>
  <c r="E16" i="1" s="1"/>
  <c r="D17" i="1"/>
  <c r="E17" i="1" s="1"/>
  <c r="D18" i="1"/>
  <c r="E18" i="1" s="1"/>
  <c r="D43" i="1"/>
  <c r="E43" i="1" s="1"/>
  <c r="D44" i="1"/>
  <c r="E44" i="1" s="1"/>
  <c r="D45" i="1"/>
  <c r="E45" i="1" s="1"/>
  <c r="D46" i="1"/>
  <c r="E46" i="1" s="1"/>
  <c r="D47" i="1"/>
  <c r="E47" i="1" s="1"/>
  <c r="D48" i="1"/>
  <c r="E48" i="1" s="1"/>
  <c r="D49" i="1"/>
  <c r="E49" i="1" s="1"/>
  <c r="D50" i="1"/>
  <c r="E50" i="1" s="1"/>
  <c r="D8" i="1"/>
  <c r="E8" i="1" s="1"/>
  <c r="D9" i="1"/>
  <c r="E9" i="1" s="1"/>
  <c r="D10" i="1"/>
  <c r="E10" i="1" s="1"/>
  <c r="D11" i="1"/>
  <c r="E11" i="1" s="1"/>
  <c r="D26" i="1"/>
  <c r="E26" i="1" s="1"/>
  <c r="D27" i="1"/>
  <c r="E27" i="1" s="1"/>
  <c r="D28" i="1"/>
  <c r="E28" i="1" s="1"/>
  <c r="D29" i="1"/>
  <c r="E29" i="1" s="1"/>
  <c r="D38" i="1"/>
  <c r="E38" i="1" s="1"/>
  <c r="N29" i="1" l="1"/>
  <c r="N37" i="1"/>
  <c r="N21" i="1"/>
  <c r="N50" i="1"/>
  <c r="N42" i="1"/>
  <c r="N34" i="1"/>
  <c r="N26" i="1"/>
  <c r="N18" i="1"/>
  <c r="N10" i="1"/>
  <c r="N49" i="1"/>
  <c r="N41" i="1"/>
  <c r="N33" i="1"/>
  <c r="N25" i="1"/>
  <c r="N17" i="1"/>
  <c r="N9" i="1"/>
  <c r="E53" i="1"/>
  <c r="G37" i="1"/>
  <c r="I37" i="1" s="1"/>
  <c r="N48" i="1"/>
  <c r="N40" i="1"/>
  <c r="N32" i="1"/>
  <c r="N24" i="1"/>
  <c r="N16" i="1"/>
  <c r="N8" i="1"/>
  <c r="N47" i="1"/>
  <c r="N39" i="1"/>
  <c r="N31" i="1"/>
  <c r="N23" i="1"/>
  <c r="N15" i="1"/>
  <c r="N7" i="1"/>
  <c r="N2" i="1"/>
  <c r="N46" i="1"/>
  <c r="N38" i="1"/>
  <c r="N30" i="1"/>
  <c r="N22" i="1"/>
  <c r="N14" i="1"/>
  <c r="N6" i="1"/>
  <c r="N5" i="1"/>
  <c r="N45" i="1"/>
  <c r="N13" i="1"/>
  <c r="N52" i="1"/>
  <c r="N44" i="1"/>
  <c r="N36" i="1"/>
  <c r="N28" i="1"/>
  <c r="N20" i="1"/>
  <c r="N12" i="1"/>
  <c r="N4" i="1"/>
  <c r="N51" i="1"/>
  <c r="N43" i="1"/>
  <c r="N35" i="1"/>
  <c r="N27" i="1"/>
  <c r="N19" i="1"/>
  <c r="N11" i="1"/>
  <c r="N3" i="1"/>
</calcChain>
</file>

<file path=xl/sharedStrings.xml><?xml version="1.0" encoding="utf-8"?>
<sst xmlns="http://schemas.openxmlformats.org/spreadsheetml/2006/main" count="213" uniqueCount="125">
  <si>
    <t>Car ID</t>
  </si>
  <si>
    <t>Make</t>
  </si>
  <si>
    <t>Make (Full Name)</t>
  </si>
  <si>
    <t>Model</t>
  </si>
  <si>
    <t>Model (Full Name)</t>
  </si>
  <si>
    <t>Manufacture Year</t>
  </si>
  <si>
    <t>Age</t>
  </si>
  <si>
    <t>Miles</t>
  </si>
  <si>
    <t>Miles / Year</t>
  </si>
  <si>
    <t>Color</t>
  </si>
  <si>
    <t>Driver</t>
  </si>
  <si>
    <t>Warranty</t>
  </si>
  <si>
    <t>Covered?</t>
  </si>
  <si>
    <t>New Car ID</t>
  </si>
  <si>
    <t>FD06MTG001</t>
  </si>
  <si>
    <t>Black</t>
  </si>
  <si>
    <t>Smith</t>
  </si>
  <si>
    <t>FD06MTG002</t>
  </si>
  <si>
    <t>White</t>
  </si>
  <si>
    <t>McCall</t>
  </si>
  <si>
    <t>FD08MTG003</t>
  </si>
  <si>
    <t>Green</t>
  </si>
  <si>
    <t>Lyon</t>
  </si>
  <si>
    <t>FD08MTG004</t>
  </si>
  <si>
    <t>Jones</t>
  </si>
  <si>
    <t>FD08MTG005</t>
  </si>
  <si>
    <t>Ewenty</t>
  </si>
  <si>
    <t>FD06FCS007</t>
  </si>
  <si>
    <t>FD09FCS008</t>
  </si>
  <si>
    <t>Howard</t>
  </si>
  <si>
    <t>FD13FCS009</t>
  </si>
  <si>
    <t>FD13FCS010</t>
  </si>
  <si>
    <t>Praulty</t>
  </si>
  <si>
    <t>FD12FCS011</t>
  </si>
  <si>
    <t>Yousef</t>
  </si>
  <si>
    <t>FD13FCS012</t>
  </si>
  <si>
    <t>Vizzini</t>
  </si>
  <si>
    <t>FD13FCS013</t>
  </si>
  <si>
    <t>Rodriguez</t>
  </si>
  <si>
    <t>Santos</t>
  </si>
  <si>
    <t>GM12CMR015</t>
  </si>
  <si>
    <t>Bard</t>
  </si>
  <si>
    <t>GM14CMR016</t>
  </si>
  <si>
    <t>Torrens</t>
  </si>
  <si>
    <t>GM10SLV017</t>
  </si>
  <si>
    <t>Hulinski</t>
  </si>
  <si>
    <t>GM98SLV018</t>
  </si>
  <si>
    <t>GM00SLV019</t>
  </si>
  <si>
    <t>Blue</t>
  </si>
  <si>
    <t>TY96CAM020</t>
  </si>
  <si>
    <t>Chan</t>
  </si>
  <si>
    <t>TY98CAM021</t>
  </si>
  <si>
    <t>Swartz</t>
  </si>
  <si>
    <t>TY00CAM022</t>
  </si>
  <si>
    <t>TY02CAM023</t>
  </si>
  <si>
    <t>TY09CAM024</t>
  </si>
  <si>
    <t>TY02COR025</t>
  </si>
  <si>
    <t>Red</t>
  </si>
  <si>
    <t>Gaul</t>
  </si>
  <si>
    <t>TY03COR026</t>
  </si>
  <si>
    <t>TY14COR027</t>
  </si>
  <si>
    <t>TY12COR028</t>
  </si>
  <si>
    <t>TY12CAM029</t>
  </si>
  <si>
    <t>HO99CIV030</t>
  </si>
  <si>
    <t>HO01CIV031</t>
  </si>
  <si>
    <t>HO10CIV032</t>
  </si>
  <si>
    <t>HO10CIV033</t>
  </si>
  <si>
    <t>HO11CIV034</t>
  </si>
  <si>
    <t>HO12CIV035</t>
  </si>
  <si>
    <t>HO13CIV036</t>
  </si>
  <si>
    <t>HO07ODY038</t>
  </si>
  <si>
    <t>HO08ODY039</t>
  </si>
  <si>
    <t>HO14ODY041</t>
  </si>
  <si>
    <t>CR04PTC042</t>
  </si>
  <si>
    <t>CR07PTC043</t>
  </si>
  <si>
    <t>CR11PTC044</t>
  </si>
  <si>
    <t>CR99CAR045</t>
  </si>
  <si>
    <t>CR00CAR046</t>
  </si>
  <si>
    <t>CR04CAR047</t>
  </si>
  <si>
    <t>CR04CAR048</t>
  </si>
  <si>
    <t>HY11ELA049</t>
  </si>
  <si>
    <t>HY12ELA050</t>
  </si>
  <si>
    <t>HY13ELA051</t>
  </si>
  <si>
    <t>HY13ELA052</t>
  </si>
  <si>
    <t>HO10ODY040</t>
  </si>
  <si>
    <t>CR</t>
  </si>
  <si>
    <t>FD</t>
  </si>
  <si>
    <t>GM</t>
  </si>
  <si>
    <t>HO</t>
  </si>
  <si>
    <t>HY</t>
  </si>
  <si>
    <t>TY</t>
  </si>
  <si>
    <t>Chrysler</t>
  </si>
  <si>
    <t>Ford</t>
  </si>
  <si>
    <t>General Motors</t>
  </si>
  <si>
    <t>Honda</t>
  </si>
  <si>
    <t>Hyundai</t>
  </si>
  <si>
    <t>Toyota</t>
  </si>
  <si>
    <t>CAM</t>
  </si>
  <si>
    <t>CAR</t>
  </si>
  <si>
    <t>CIV</t>
  </si>
  <si>
    <t>CMR</t>
  </si>
  <si>
    <t>COR</t>
  </si>
  <si>
    <t>ELA</t>
  </si>
  <si>
    <t>FCS</t>
  </si>
  <si>
    <t>MTG</t>
  </si>
  <si>
    <t>ODY</t>
  </si>
  <si>
    <t>PTC</t>
  </si>
  <si>
    <t>SLV</t>
  </si>
  <si>
    <t>Camry</t>
  </si>
  <si>
    <t>Civic</t>
  </si>
  <si>
    <t>Corolla</t>
  </si>
  <si>
    <t>Elantra</t>
  </si>
  <si>
    <t>Mustang</t>
  </si>
  <si>
    <t>Odyssey</t>
  </si>
  <si>
    <t>Silverado</t>
  </si>
  <si>
    <t>Camaro</t>
  </si>
  <si>
    <t>Focus</t>
  </si>
  <si>
    <t>PT Cruiser</t>
  </si>
  <si>
    <t>Caravan</t>
  </si>
  <si>
    <t>GM09CMR014</t>
  </si>
  <si>
    <t>FD06FCS006</t>
  </si>
  <si>
    <t>HO05ODY037</t>
  </si>
  <si>
    <t>Row Labels</t>
  </si>
  <si>
    <t>Grand Total</t>
  </si>
  <si>
    <t>Count of Warranty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</si>
</sst>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[car_inventory.xlsx]Sheet1!PivotTable1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Sheet1!$A$4:$A$10</c:f>
              <c:strCache>
                <c:ptCount val="6"/>
                <c:pt idx="0">
                  <c:v>Chrysler</c:v>
                </c:pt>
                <c:pt idx="1">
                  <c:v>Ford</c:v>
                </c:pt>
                <c:pt idx="2">
                  <c:v>General Motors</c:v>
                </c:pt>
                <c:pt idx="3">
                  <c:v>Honda</c:v>
                </c:pt>
                <c:pt idx="4">
                  <c:v>Hyundai</c:v>
                </c:pt>
                <c:pt idx="5">
                  <c:v>Toyota</c:v>
                </c:pt>
              </c:strCache>
            </c:strRef>
          </c:cat>
          <c:val>
            <c:numRef>
              <c:f>Sheet1!$B$4:$B$10</c:f>
              <c:numCache>
                <c:formatCode>General</c:formatCode>
                <c:ptCount val="6"/>
                <c:pt idx="0">
                  <c:v>7</c:v>
                </c:pt>
                <c:pt idx="1">
                  <c:v>13</c:v>
                </c:pt>
                <c:pt idx="2">
                  <c:v>6</c:v>
                </c:pt>
                <c:pt idx="3">
                  <c:v>12</c:v>
                </c:pt>
                <c:pt idx="4">
                  <c:v>4</c:v>
                </c:pt>
                <c:pt idx="5">
                  <c:v>10</c:v>
                </c:pt>
              </c:numCache>
            </c:numRef>
          </c:val>
          <c:extLst>
            <c:ext xmlns:c16="http://schemas.microsoft.com/office/drawing/2014/chart" uri="{C3380CC4-5D6E-409C-BE32-E72D297353CC}">
              <c16:uniqueId val="{00000002-F336-D749-842B-2AC277608651}"/>
            </c:ext>
          </c:extLst>
        </c:ser>
        <c:dLbls>
          <c:showLegendKey val="0"/>
          <c:showVal val="0"/>
          <c:showCatName val="0"/>
          <c:showSerName val="0"/>
          <c:showPercent val="0"/>
          <c:showBubbleSize val="0"/>
        </c:dLbls>
        <c:gapWidth val="219"/>
        <c:axId val="327715120"/>
        <c:axId val="327466224"/>
      </c:barChart>
      <c:catAx>
        <c:axId val="327715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466224"/>
        <c:crosses val="autoZero"/>
        <c:auto val="1"/>
        <c:lblAlgn val="ctr"/>
        <c:lblOffset val="100"/>
        <c:noMultiLvlLbl val="0"/>
      </c:catAx>
      <c:valAx>
        <c:axId val="327466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71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[car_inventory.xlsx]Sheet1!PivotTable1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of Vehicles Covered by Man.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1.1870868619786019E-2"/>
              <c:y val="-1.870414280601288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3367427222659322E-2"/>
                  <c:h val="6.2443181818181821E-2"/>
                </c:manualLayout>
              </c15:layout>
            </c:ext>
          </c:extLst>
        </c:dLbl>
      </c:pivotFmt>
      <c:pivotFmt>
        <c:idx val="3"/>
        <c:spPr>
          <a:solidFill>
            <a:schemeClr val="accent1"/>
          </a:solidFill>
          <a:ln w="25400">
            <a:solidFill>
              <a:schemeClr val="lt1"/>
            </a:solidFill>
          </a:ln>
          <a:effectLst/>
          <a:sp3d contourW="25400">
            <a:contourClr>
              <a:schemeClr val="lt1"/>
            </a:contourClr>
          </a:sp3d>
        </c:spPr>
        <c:dLbl>
          <c:idx val="0"/>
          <c:layout>
            <c:manualLayout>
              <c:x val="-2.6025201806501176E-2"/>
              <c:y val="-0.2632133589835362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2116443745082605E-2"/>
                  <c:h val="7.6647727272727256E-2"/>
                </c:manualLayout>
              </c15:layout>
            </c:ext>
          </c:extLst>
        </c:dLbl>
      </c:pivotFmt>
      <c:pivotFmt>
        <c:idx val="4"/>
        <c:spPr>
          <a:solidFill>
            <a:schemeClr val="accent1"/>
          </a:solidFill>
          <a:ln w="25400">
            <a:solidFill>
              <a:schemeClr val="lt1"/>
            </a:solidFill>
          </a:ln>
          <a:effectLst/>
          <a:sp3d contourW="25400">
            <a:contourClr>
              <a:schemeClr val="lt1"/>
            </a:contourClr>
          </a:sp3d>
        </c:spPr>
        <c:dLbl>
          <c:idx val="0"/>
          <c:layout>
            <c:manualLayout>
              <c:x val="0.10122019365989952"/>
              <c:y val="-3.444434502505368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6514555468135328E-2"/>
                  <c:h val="6.2443181818181821E-2"/>
                </c:manualLayout>
              </c15:layout>
            </c:ext>
          </c:extLst>
        </c:dLbl>
      </c:pivotFmt>
      <c:pivotFmt>
        <c:idx val="5"/>
        <c:spPr>
          <a:solidFill>
            <a:schemeClr val="accent1"/>
          </a:solidFill>
          <a:ln w="25400">
            <a:solidFill>
              <a:schemeClr val="lt1"/>
            </a:solidFill>
          </a:ln>
          <a:effectLst/>
          <a:sp3d contourW="25400">
            <a:contourClr>
              <a:schemeClr val="lt1"/>
            </a:contourClr>
          </a:sp3d>
        </c:spPr>
        <c:dLbl>
          <c:idx val="0"/>
          <c:layout>
            <c:manualLayout>
              <c:x val="-4.579765452213834E-2"/>
              <c:y val="-2.725930565497504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5263571990558619E-2"/>
                  <c:h val="9.36931818181818E-2"/>
                </c:manualLayout>
              </c15:layout>
            </c:ext>
          </c:extLst>
        </c:dLbl>
      </c:pivotFmt>
      <c:pivotFmt>
        <c:idx val="6"/>
        <c:spPr>
          <a:solidFill>
            <a:schemeClr val="accent1"/>
          </a:solidFill>
          <a:ln w="25400">
            <a:solidFill>
              <a:schemeClr val="lt1"/>
            </a:solidFill>
          </a:ln>
          <a:effectLst/>
          <a:sp3d contourW="25400">
            <a:contourClr>
              <a:schemeClr val="lt1"/>
            </a:contourClr>
          </a:sp3d>
        </c:spPr>
        <c:dLbl>
          <c:idx val="0"/>
          <c:layout>
            <c:manualLayout>
              <c:x val="-3.2258064516129031E-2"/>
              <c:y val="-3.912960808876163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7993705743509051E-2"/>
                  <c:h val="6.8892045454545456E-2"/>
                </c:manualLayout>
              </c15:layout>
            </c:ext>
          </c:extLst>
        </c:dLbl>
      </c:pivotFmt>
      <c:pivotFmt>
        <c:idx val="7"/>
        <c:spPr>
          <a:solidFill>
            <a:schemeClr val="accent1"/>
          </a:solidFill>
          <a:ln w="25400">
            <a:solidFill>
              <a:schemeClr val="lt1"/>
            </a:solidFill>
          </a:ln>
          <a:effectLst/>
          <a:sp3d contourW="25400">
            <a:contourClr>
              <a:schemeClr val="lt1"/>
            </a:contourClr>
          </a:sp3d>
        </c:spPr>
        <c:dLbl>
          <c:idx val="0"/>
          <c:layout>
            <c:manualLayout>
              <c:x val="2.7975244243171438E-2"/>
              <c:y val="-1.838605046528275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5822187254130599E-2"/>
                  <c:h val="6.8124999999999991E-2"/>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182700706864828E-2"/>
          <c:y val="0.17174637616320687"/>
          <c:w val="0.72863192848336911"/>
          <c:h val="0.74765792770221906"/>
        </c:manualLayout>
      </c:layout>
      <c:pie3DChart>
        <c:varyColors val="1"/>
        <c:ser>
          <c:idx val="0"/>
          <c:order val="0"/>
          <c:tx>
            <c:strRef>
              <c:f>Sheet1!$B$3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139-F144-97EB-3DFDB07979C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139-F144-97EB-3DFDB07979C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139-F144-97EB-3DFDB07979C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139-F144-97EB-3DFDB07979C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139-F144-97EB-3DFDB07979C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139-F144-97EB-3DFDB07979C8}"/>
              </c:ext>
            </c:extLst>
          </c:dPt>
          <c:dLbls>
            <c:dLbl>
              <c:idx val="0"/>
              <c:layout>
                <c:manualLayout>
                  <c:x val="1.1870868619786019E-2"/>
                  <c:y val="-1.870414280601288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3367427222659322E-2"/>
                      <c:h val="6.2443181818181821E-2"/>
                    </c:manualLayout>
                  </c15:layout>
                </c:ext>
                <c:ext xmlns:c16="http://schemas.microsoft.com/office/drawing/2014/chart" uri="{C3380CC4-5D6E-409C-BE32-E72D297353CC}">
                  <c16:uniqueId val="{00000001-9139-F144-97EB-3DFDB07979C8}"/>
                </c:ext>
              </c:extLst>
            </c:dLbl>
            <c:dLbl>
              <c:idx val="1"/>
              <c:layout>
                <c:manualLayout>
                  <c:x val="-2.6025201806501176E-2"/>
                  <c:y val="-0.2632133589835362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2116443745082605E-2"/>
                      <c:h val="7.6647727272727256E-2"/>
                    </c:manualLayout>
                  </c15:layout>
                </c:ext>
                <c:ext xmlns:c16="http://schemas.microsoft.com/office/drawing/2014/chart" uri="{C3380CC4-5D6E-409C-BE32-E72D297353CC}">
                  <c16:uniqueId val="{00000003-9139-F144-97EB-3DFDB07979C8}"/>
                </c:ext>
              </c:extLst>
            </c:dLbl>
            <c:dLbl>
              <c:idx val="2"/>
              <c:layout>
                <c:manualLayout>
                  <c:x val="0.10122019365989952"/>
                  <c:y val="-3.444434502505368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6514555468135328E-2"/>
                      <c:h val="6.2443181818181821E-2"/>
                    </c:manualLayout>
                  </c15:layout>
                </c:ext>
                <c:ext xmlns:c16="http://schemas.microsoft.com/office/drawing/2014/chart" uri="{C3380CC4-5D6E-409C-BE32-E72D297353CC}">
                  <c16:uniqueId val="{00000005-9139-F144-97EB-3DFDB07979C8}"/>
                </c:ext>
              </c:extLst>
            </c:dLbl>
            <c:dLbl>
              <c:idx val="3"/>
              <c:layout>
                <c:manualLayout>
                  <c:x val="-4.579765452213834E-2"/>
                  <c:y val="-2.7259305654975044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5263571990558619E-2"/>
                      <c:h val="9.36931818181818E-2"/>
                    </c:manualLayout>
                  </c15:layout>
                </c:ext>
                <c:ext xmlns:c16="http://schemas.microsoft.com/office/drawing/2014/chart" uri="{C3380CC4-5D6E-409C-BE32-E72D297353CC}">
                  <c16:uniqueId val="{00000007-9139-F144-97EB-3DFDB07979C8}"/>
                </c:ext>
              </c:extLst>
            </c:dLbl>
            <c:dLbl>
              <c:idx val="4"/>
              <c:layout>
                <c:manualLayout>
                  <c:x val="-3.2258064516129031E-2"/>
                  <c:y val="-3.912960808876163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7993705743509051E-2"/>
                      <c:h val="6.8892045454545456E-2"/>
                    </c:manualLayout>
                  </c15:layout>
                </c:ext>
                <c:ext xmlns:c16="http://schemas.microsoft.com/office/drawing/2014/chart" uri="{C3380CC4-5D6E-409C-BE32-E72D297353CC}">
                  <c16:uniqueId val="{00000009-9139-F144-97EB-3DFDB07979C8}"/>
                </c:ext>
              </c:extLst>
            </c:dLbl>
            <c:dLbl>
              <c:idx val="5"/>
              <c:layout>
                <c:manualLayout>
                  <c:x val="2.7975244243171438E-2"/>
                  <c:y val="-1.838605046528275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5822187254130599E-2"/>
                      <c:h val="6.8124999999999991E-2"/>
                    </c:manualLayout>
                  </c15:layout>
                </c:ext>
                <c:ext xmlns:c16="http://schemas.microsoft.com/office/drawing/2014/chart" uri="{C3380CC4-5D6E-409C-BE32-E72D297353CC}">
                  <c16:uniqueId val="{0000000B-9139-F144-97EB-3DFDB07979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Sheet1!$A$4:$A$10</c:f>
              <c:strCache>
                <c:ptCount val="6"/>
                <c:pt idx="0">
                  <c:v>Chrysler</c:v>
                </c:pt>
                <c:pt idx="1">
                  <c:v>Ford</c:v>
                </c:pt>
                <c:pt idx="2">
                  <c:v>General Motors</c:v>
                </c:pt>
                <c:pt idx="3">
                  <c:v>Honda</c:v>
                </c:pt>
                <c:pt idx="4">
                  <c:v>Hyundai</c:v>
                </c:pt>
                <c:pt idx="5">
                  <c:v>Toyota</c:v>
                </c:pt>
              </c:strCache>
            </c:strRef>
          </c:cat>
          <c:val>
            <c:numRef>
              <c:f>Sheet1!$B$4:$B$10</c:f>
              <c:numCache>
                <c:formatCode>General</c:formatCode>
                <c:ptCount val="6"/>
                <c:pt idx="0">
                  <c:v>7</c:v>
                </c:pt>
                <c:pt idx="1">
                  <c:v>13</c:v>
                </c:pt>
                <c:pt idx="2">
                  <c:v>6</c:v>
                </c:pt>
                <c:pt idx="3">
                  <c:v>12</c:v>
                </c:pt>
                <c:pt idx="4">
                  <c:v>4</c:v>
                </c:pt>
                <c:pt idx="5">
                  <c:v>10</c:v>
                </c:pt>
              </c:numCache>
            </c:numRef>
          </c:val>
          <c:extLst>
            <c:ext xmlns:c16="http://schemas.microsoft.com/office/drawing/2014/chart" uri="{C3380CC4-5D6E-409C-BE32-E72D297353CC}">
              <c16:uniqueId val="{0000000C-9139-F144-97EB-3DFDB07979C8}"/>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7646309108436207"/>
          <c:y val="0.25493121378695588"/>
          <c:w val="0.21053582549201935"/>
          <c:h val="0.486684593671074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Milage By Make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Milage By Make</a:t>
          </a:r>
        </a:p>
      </cx:txPr>
    </cx:title>
    <cx:plotArea>
      <cx:plotAreaRegion>
        <cx:series layoutId="boxWhisker" uniqueId="{335C7BFB-59CD-3E4B-84BC-EBBA3F1D0912}">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50800</xdr:rowOff>
    </xdr:from>
    <xdr:to>
      <xdr:col>9</xdr:col>
      <xdr:colOff>723900</xdr:colOff>
      <xdr:row>28</xdr:row>
      <xdr:rowOff>127000</xdr:rowOff>
    </xdr:to>
    <xdr:graphicFrame macro="">
      <xdr:nvGraphicFramePr>
        <xdr:cNvPr id="2" name="Chart 1">
          <a:extLst>
            <a:ext uri="{FF2B5EF4-FFF2-40B4-BE49-F238E27FC236}">
              <a16:creationId xmlns:a16="http://schemas.microsoft.com/office/drawing/2014/main" id="{40A8C245-4A6F-96A0-A61D-272EC4DFE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800100</xdr:colOff>
      <xdr:row>0</xdr:row>
      <xdr:rowOff>76200</xdr:rowOff>
    </xdr:from>
    <xdr:to>
      <xdr:col>12</xdr:col>
      <xdr:colOff>152400</xdr:colOff>
      <xdr:row>13</xdr:row>
      <xdr:rowOff>53972</xdr:rowOff>
    </xdr:to>
    <mc:AlternateContent xmlns:mc="http://schemas.openxmlformats.org/markup-compatibility/2006">
      <mc:Choice xmlns:a14="http://schemas.microsoft.com/office/drawing/2010/main" Requires="a14">
        <xdr:graphicFrame macro="">
          <xdr:nvGraphicFramePr>
            <xdr:cNvPr id="3" name="Make (Full Name)">
              <a:extLst>
                <a:ext uri="{FF2B5EF4-FFF2-40B4-BE49-F238E27FC236}">
                  <a16:creationId xmlns:a16="http://schemas.microsoft.com/office/drawing/2014/main" id="{9E773DFB-767B-6694-52E2-E0F0D2B1880C}"/>
                </a:ext>
              </a:extLst>
            </xdr:cNvPr>
            <xdr:cNvGraphicFramePr/>
          </xdr:nvGraphicFramePr>
          <xdr:xfrm>
            <a:off x="0" y="0"/>
            <a:ext cx="0" cy="0"/>
          </xdr:xfrm>
          <a:graphic>
            <a:graphicData uri="http://schemas.microsoft.com/office/drawing/2010/slicer">
              <sle:slicer xmlns:sle="http://schemas.microsoft.com/office/drawing/2010/slicer" name="Make (Full Name)"/>
            </a:graphicData>
          </a:graphic>
        </xdr:graphicFrame>
      </mc:Choice>
      <mc:Fallback>
        <xdr:sp macro="" textlink="">
          <xdr:nvSpPr>
            <xdr:cNvPr id="0" name=""/>
            <xdr:cNvSpPr>
              <a:spLocks noTextEdit="1"/>
            </xdr:cNvSpPr>
          </xdr:nvSpPr>
          <xdr:spPr>
            <a:xfrm>
              <a:off x="8229600" y="762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29</xdr:row>
      <xdr:rowOff>12700</xdr:rowOff>
    </xdr:from>
    <xdr:to>
      <xdr:col>9</xdr:col>
      <xdr:colOff>749300</xdr:colOff>
      <xdr:row>48</xdr:row>
      <xdr:rowOff>88900</xdr:rowOff>
    </xdr:to>
    <mc:AlternateContent xmlns:mc="http://schemas.openxmlformats.org/markup-compatibility/2006">
      <mc:Choice xmlns:cx1="http://schemas.microsoft.com/office/drawing/2015/9/8/chartex" Requires="cx1">
        <xdr:graphicFrame macro="">
          <xdr:nvGraphicFramePr>
            <xdr:cNvPr id="4" name="Chart 2">
              <a:extLst>
                <a:ext uri="{FF2B5EF4-FFF2-40B4-BE49-F238E27FC236}">
                  <a16:creationId xmlns:a16="http://schemas.microsoft.com/office/drawing/2014/main" id="{8CB33D49-2B5E-33B4-C9D7-E203CC540A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6200" y="5905500"/>
              <a:ext cx="8102600" cy="3937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69850</xdr:colOff>
      <xdr:row>49</xdr:row>
      <xdr:rowOff>12700</xdr:rowOff>
    </xdr:from>
    <xdr:to>
      <xdr:col>9</xdr:col>
      <xdr:colOff>711200</xdr:colOff>
      <xdr:row>71</xdr:row>
      <xdr:rowOff>12700</xdr:rowOff>
    </xdr:to>
    <xdr:graphicFrame macro="">
      <xdr:nvGraphicFramePr>
        <xdr:cNvPr id="5" name="Chart 2">
          <a:extLst>
            <a:ext uri="{FF2B5EF4-FFF2-40B4-BE49-F238E27FC236}">
              <a16:creationId xmlns:a16="http://schemas.microsoft.com/office/drawing/2014/main" id="{88E6F1C3-71F8-FE71-D0CB-EC53C9099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5182.480494328702" createdVersion="8" refreshedVersion="8" minRefreshableVersion="3" recordCount="52">
  <cacheSource type="worksheet">
    <worksheetSource ref="A1:N53" sheet="car_inventory"/>
  </cacheSource>
  <cacheFields count="14">
    <cacheField name="Car ID" numFmtId="0">
      <sharedItems count="52">
        <s v="TY96CAM020"/>
        <s v="TY98CAM021"/>
        <s v="TY00CAM022"/>
        <s v="TY02CAM023"/>
        <s v="TY09CAM024"/>
        <s v="TY12CAM029"/>
        <s v="CR99CAR045"/>
        <s v="CR00CAR046"/>
        <s v="CR04CAR047"/>
        <s v="CR04CAR048"/>
        <s v="HO99CIV030"/>
        <s v="HO01CIV031"/>
        <s v="HO10CIV032"/>
        <s v="HO10CIV033"/>
        <s v="HO11CIV034"/>
        <s v="HO12CIV035"/>
        <s v="HO13CIV036"/>
        <s v="GM09CMR014"/>
        <s v="GM12CMR015"/>
        <s v="GM14CMR016"/>
        <s v="TY02COR025"/>
        <s v="TY03COR026"/>
        <s v="TY14COR027"/>
        <s v="TY12COR028"/>
        <s v="HY11ELA049"/>
        <s v="HY12ELA050"/>
        <s v="HY13ELA051"/>
        <s v="HY13ELA052"/>
        <s v="FD06FCS006"/>
        <s v="FD06FCS007"/>
        <s v="FD09FCS008"/>
        <s v="FD13FCS009"/>
        <s v="FD13FCS010"/>
        <s v="FD12FCS011"/>
        <s v="FD13FCS012"/>
        <s v="FD13FCS013"/>
        <s v="FD06MTG001"/>
        <s v="FD06MTG002"/>
        <s v="FD08MTG003"/>
        <s v="FD08MTG004"/>
        <s v="FD08MTG005"/>
        <s v="HO05ODY037"/>
        <s v="HO07ODY038"/>
        <s v="HO08ODY039"/>
        <s v="HO10ODY040"/>
        <s v="HO14ODY041"/>
        <s v="CR04PTC042"/>
        <s v="CR07PTC043"/>
        <s v="CR11PTC044"/>
        <s v="GM10SLV017"/>
        <s v="GM98SLV018"/>
        <s v="GM00SLV019"/>
      </sharedItems>
    </cacheField>
    <cacheField name="Make" numFmtId="0">
      <sharedItems/>
    </cacheField>
    <cacheField name="Make (Full Name)" numFmtId="0">
      <sharedItems count="6">
        <s v="Toyota"/>
        <s v="Chrysler"/>
        <s v="Honda"/>
        <s v="General Motors"/>
        <s v="Hyundai"/>
        <s v="Ford"/>
      </sharedItems>
    </cacheField>
    <cacheField name="Model" numFmtId="0">
      <sharedItems count="11">
        <s v="CAM"/>
        <s v="CAR"/>
        <s v="CIV"/>
        <s v="CMR"/>
        <s v="COR"/>
        <s v="ELA"/>
        <s v="FCS"/>
        <s v="MTG"/>
        <s v="ODY"/>
        <s v="PTC"/>
        <s v="SLV"/>
      </sharedItems>
    </cacheField>
    <cacheField name="Model (Full Name)" numFmtId="0">
      <sharedItems/>
    </cacheField>
    <cacheField name="Manufacture Year" numFmtId="0">
      <sharedItems/>
    </cacheField>
    <cacheField name="Age" numFmtId="0">
      <sharedItems containsSemiMixedTypes="0" containsString="0" containsNumber="1" containsInteger="1" minValue="9" maxValue="27"/>
    </cacheField>
    <cacheField name="Miles" numFmtId="0">
      <sharedItems containsSemiMixedTypes="0" containsString="0" containsNumber="1" minValue="3708.1" maxValue="114660.6"/>
    </cacheField>
    <cacheField name="Miles / Year" numFmtId="164">
      <sharedItems containsSemiMixedTypes="0" containsString="0" containsNumber="1" minValue="412.01111111111112" maxValue="5281.4538461538459"/>
    </cacheField>
    <cacheField name="Color" numFmtId="0">
      <sharedItems/>
    </cacheField>
    <cacheField name="Driver" numFmtId="0">
      <sharedItems/>
    </cacheField>
    <cacheField name="Warranty" numFmtId="0">
      <sharedItems containsSemiMixedTypes="0" containsString="0" containsNumber="1" containsInteger="1" minValue="50000" maxValue="100000"/>
    </cacheField>
    <cacheField name="Covered?" numFmtId="0">
      <sharedItems/>
    </cacheField>
    <cacheField name="New Car ID" numFmtId="0">
      <sharedItems/>
    </cacheField>
  </cacheFields>
  <extLst>
    <ext xmlns:x14="http://schemas.microsoft.com/office/spreadsheetml/2009/9/main" uri="{725AE2AE-9491-48be-B2B4-4EB974FC3084}">
      <x14:pivotCacheDefinition pivotCacheId="2101971043"/>
    </ext>
  </extLst>
</pivotCacheDefinition>
</file>

<file path=xl/pivotCache/pivotCacheRecords1.xml><?xml version="1.0" encoding="utf-8"?>
<pivotCacheRecords xmlns="http://purl.oclc.org/ooxml/spreadsheetml/main" xmlns:r="http://purl.oclc.org/ooxml/officeDocument/relationships" count="52">
  <r>
    <x v="0"/>
    <s v="TY"/>
    <x v="0"/>
    <x v="0"/>
    <s v="Camry"/>
    <s v="96"/>
    <n v="27"/>
    <n v="114660.6"/>
    <n v="4246.6888888888889"/>
    <s v="Green"/>
    <s v="Chan"/>
    <n v="100000"/>
    <b v="0"/>
    <s v="TY96CAMGRE020"/>
  </r>
  <r>
    <x v="1"/>
    <s v="TY"/>
    <x v="0"/>
    <x v="0"/>
    <s v="Camry"/>
    <s v="98"/>
    <n v="25"/>
    <n v="93382.6"/>
    <n v="3735.3040000000001"/>
    <s v="Black"/>
    <s v="Swartz"/>
    <n v="100000"/>
    <b v="1"/>
    <s v="TY98CAMBLA021"/>
  </r>
  <r>
    <x v="2"/>
    <s v="TY"/>
    <x v="0"/>
    <x v="0"/>
    <s v="Camry"/>
    <s v="00"/>
    <n v="23"/>
    <n v="85928"/>
    <n v="3736"/>
    <s v="Green"/>
    <s v="Ewenty"/>
    <n v="100000"/>
    <b v="1"/>
    <s v="TY00CAMGRE022"/>
  </r>
  <r>
    <x v="3"/>
    <s v="TY"/>
    <x v="0"/>
    <x v="0"/>
    <s v="Camry"/>
    <s v="02"/>
    <n v="21"/>
    <n v="67829.100000000006"/>
    <n v="3229.957142857143"/>
    <s v="Black"/>
    <s v="Smith"/>
    <n v="100000"/>
    <b v="1"/>
    <s v="TY02CAMBLA023"/>
  </r>
  <r>
    <x v="4"/>
    <s v="TY"/>
    <x v="0"/>
    <x v="0"/>
    <s v="Camry"/>
    <s v="09"/>
    <n v="14"/>
    <n v="48114.2"/>
    <n v="3436.7285714285713"/>
    <s v="White"/>
    <s v="Howard"/>
    <n v="100000"/>
    <b v="1"/>
    <s v="TY09CAMWHI024"/>
  </r>
  <r>
    <x v="5"/>
    <s v="TY"/>
    <x v="0"/>
    <x v="0"/>
    <s v="Camry"/>
    <s v="12"/>
    <n v="11"/>
    <n v="22128.2"/>
    <n v="2011.6545454545455"/>
    <s v="Blue"/>
    <s v="Chan"/>
    <n v="100000"/>
    <b v="1"/>
    <s v="TY12CAMBLU029"/>
  </r>
  <r>
    <x v="6"/>
    <s v="CR"/>
    <x v="1"/>
    <x v="1"/>
    <s v="Caravan"/>
    <s v="99"/>
    <n v="24"/>
    <n v="79420.600000000006"/>
    <n v="3309.1916666666671"/>
    <s v="Green"/>
    <s v="Hulinski"/>
    <n v="75000"/>
    <b v="0"/>
    <s v="CR99CARGRE045"/>
  </r>
  <r>
    <x v="7"/>
    <s v="CR"/>
    <x v="1"/>
    <x v="1"/>
    <s v="Caravan"/>
    <s v="00"/>
    <n v="23"/>
    <n v="77243.100000000006"/>
    <n v="3358.3956521739133"/>
    <s v="Black"/>
    <s v="Jones"/>
    <n v="75000"/>
    <b v="0"/>
    <s v="CR00CARBLA046"/>
  </r>
  <r>
    <x v="8"/>
    <s v="CR"/>
    <x v="1"/>
    <x v="1"/>
    <s v="Caravan"/>
    <s v="04"/>
    <n v="19"/>
    <n v="72527.199999999997"/>
    <n v="3817.2210526315789"/>
    <s v="White"/>
    <s v="Bard"/>
    <n v="75000"/>
    <b v="1"/>
    <s v="CR04CARWHI047"/>
  </r>
  <r>
    <x v="9"/>
    <s v="CR"/>
    <x v="1"/>
    <x v="1"/>
    <s v="Caravan"/>
    <s v="04"/>
    <n v="19"/>
    <n v="52699.4"/>
    <n v="2773.6526315789474"/>
    <s v="Red"/>
    <s v="Bard"/>
    <n v="75000"/>
    <b v="1"/>
    <s v="CR04CARRED048"/>
  </r>
  <r>
    <x v="10"/>
    <s v="HO"/>
    <x v="2"/>
    <x v="2"/>
    <s v="Civic"/>
    <s v="99"/>
    <n v="24"/>
    <n v="82374"/>
    <n v="3432.25"/>
    <s v="White"/>
    <s v="Rodriguez"/>
    <n v="75000"/>
    <b v="0"/>
    <s v="HO99CIVWHI030"/>
  </r>
  <r>
    <x v="11"/>
    <s v="HO"/>
    <x v="2"/>
    <x v="2"/>
    <s v="Civic"/>
    <s v="01"/>
    <n v="22"/>
    <n v="69891.899999999994"/>
    <n v="3176.9045454545453"/>
    <s v="Blue"/>
    <s v="Jones"/>
    <n v="75000"/>
    <b v="1"/>
    <s v="HO01CIVBLU031"/>
  </r>
  <r>
    <x v="12"/>
    <s v="HO"/>
    <x v="2"/>
    <x v="2"/>
    <s v="Civic"/>
    <s v="10"/>
    <n v="13"/>
    <n v="22573"/>
    <n v="1736.3846153846155"/>
    <s v="Blue"/>
    <s v="Torrens"/>
    <n v="75000"/>
    <b v="1"/>
    <s v="HO10CIVBLU032"/>
  </r>
  <r>
    <x v="13"/>
    <s v="HO"/>
    <x v="2"/>
    <x v="2"/>
    <s v="Civic"/>
    <s v="10"/>
    <n v="13"/>
    <n v="33477.199999999997"/>
    <n v="2575.1692307692306"/>
    <s v="Black"/>
    <s v="Swartz"/>
    <n v="75000"/>
    <b v="1"/>
    <s v="HO10CIVBLA033"/>
  </r>
  <r>
    <x v="14"/>
    <s v="HO"/>
    <x v="2"/>
    <x v="2"/>
    <s v="Civic"/>
    <s v="11"/>
    <n v="12"/>
    <n v="30555.3"/>
    <n v="2546.2750000000001"/>
    <s v="Black"/>
    <s v="Lyon"/>
    <n v="75000"/>
    <b v="1"/>
    <s v="HO11CIVBLA034"/>
  </r>
  <r>
    <x v="15"/>
    <s v="HO"/>
    <x v="2"/>
    <x v="2"/>
    <s v="Civic"/>
    <s v="12"/>
    <n v="11"/>
    <n v="24513.200000000001"/>
    <n v="2228.4727272727273"/>
    <s v="Black"/>
    <s v="Hulinski"/>
    <n v="75000"/>
    <b v="1"/>
    <s v="HO12CIVBLA035"/>
  </r>
  <r>
    <x v="16"/>
    <s v="HO"/>
    <x v="2"/>
    <x v="2"/>
    <s v="Civic"/>
    <s v="13"/>
    <n v="10"/>
    <n v="13867.6"/>
    <n v="1386.76"/>
    <s v="Black"/>
    <s v="Chan"/>
    <n v="75000"/>
    <b v="1"/>
    <s v="HO13CIVBLA036"/>
  </r>
  <r>
    <x v="17"/>
    <s v="GM"/>
    <x v="3"/>
    <x v="3"/>
    <s v="Camaro"/>
    <s v="09"/>
    <n v="14"/>
    <n v="28464.799999999999"/>
    <n v="2033.2"/>
    <s v="White"/>
    <s v="Santos"/>
    <n v="100000"/>
    <b v="1"/>
    <s v="GM09CMRWHI014"/>
  </r>
  <r>
    <x v="18"/>
    <s v="GM"/>
    <x v="3"/>
    <x v="3"/>
    <s v="Camaro"/>
    <s v="12"/>
    <n v="11"/>
    <n v="19421.099999999999"/>
    <n v="1765.5545454545454"/>
    <s v="Black"/>
    <s v="Bard"/>
    <n v="100000"/>
    <b v="1"/>
    <s v="GM12CMRBLA015"/>
  </r>
  <r>
    <x v="19"/>
    <s v="GM"/>
    <x v="3"/>
    <x v="3"/>
    <s v="Camaro"/>
    <s v="14"/>
    <n v="9"/>
    <n v="14289.6"/>
    <n v="1587.7333333333333"/>
    <s v="White"/>
    <s v="Torrens"/>
    <n v="100000"/>
    <b v="1"/>
    <s v="GM14CMRWHI016"/>
  </r>
  <r>
    <x v="20"/>
    <s v="TY"/>
    <x v="0"/>
    <x v="4"/>
    <s v="Corolla"/>
    <s v="02"/>
    <n v="21"/>
    <n v="64467.4"/>
    <n v="3069.8761904761905"/>
    <s v="Red"/>
    <s v="Gaul"/>
    <n v="100000"/>
    <b v="1"/>
    <s v="TY02CORRED025"/>
  </r>
  <r>
    <x v="21"/>
    <s v="TY"/>
    <x v="0"/>
    <x v="4"/>
    <s v="Corolla"/>
    <s v="03"/>
    <n v="20"/>
    <n v="73444.399999999994"/>
    <n v="3672.22"/>
    <s v="Black"/>
    <s v="Gaul"/>
    <n v="100000"/>
    <b v="1"/>
    <s v="TY03CORBLA026"/>
  </r>
  <r>
    <x v="22"/>
    <s v="TY"/>
    <x v="0"/>
    <x v="4"/>
    <s v="Corolla"/>
    <s v="14"/>
    <n v="9"/>
    <n v="17556.3"/>
    <n v="1950.6999999999998"/>
    <s v="Blue"/>
    <s v="Praulty"/>
    <n v="100000"/>
    <b v="1"/>
    <s v="TY14CORBLU027"/>
  </r>
  <r>
    <x v="23"/>
    <s v="TY"/>
    <x v="0"/>
    <x v="4"/>
    <s v="Corolla"/>
    <s v="12"/>
    <n v="11"/>
    <n v="29601.9"/>
    <n v="2691.0818181818181"/>
    <s v="Black"/>
    <s v="Santos"/>
    <n v="100000"/>
    <b v="1"/>
    <s v="TY12CORBLA028"/>
  </r>
  <r>
    <x v="24"/>
    <s v="HY"/>
    <x v="4"/>
    <x v="5"/>
    <s v="Elantra"/>
    <s v="11"/>
    <n v="12"/>
    <n v="29102.3"/>
    <n v="2425.1916666666666"/>
    <s v="Black"/>
    <s v="Torrens"/>
    <n v="100000"/>
    <b v="1"/>
    <s v="HY11ELABLA049"/>
  </r>
  <r>
    <x v="25"/>
    <s v="HY"/>
    <x v="4"/>
    <x v="5"/>
    <s v="Elantra"/>
    <s v="12"/>
    <n v="11"/>
    <n v="22282"/>
    <n v="2025.6363636363637"/>
    <s v="Blue"/>
    <s v="McCall"/>
    <n v="100000"/>
    <b v="1"/>
    <s v="HY12ELABLU050"/>
  </r>
  <r>
    <x v="26"/>
    <s v="HY"/>
    <x v="4"/>
    <x v="5"/>
    <s v="Elantra"/>
    <s v="13"/>
    <n v="10"/>
    <n v="20223.900000000001"/>
    <n v="2022.39"/>
    <s v="Black"/>
    <s v="Praulty"/>
    <n v="100000"/>
    <b v="1"/>
    <s v="HY13ELABLA051"/>
  </r>
  <r>
    <x v="27"/>
    <s v="HY"/>
    <x v="4"/>
    <x v="5"/>
    <s v="Elantra"/>
    <s v="13"/>
    <n v="10"/>
    <n v="22188.5"/>
    <n v="2218.85"/>
    <s v="Blue"/>
    <s v="Ewenty"/>
    <n v="100000"/>
    <b v="1"/>
    <s v="HY13ELABLU052"/>
  </r>
  <r>
    <x v="28"/>
    <s v="FD"/>
    <x v="5"/>
    <x v="6"/>
    <s v="Focus"/>
    <s v="06"/>
    <n v="17"/>
    <n v="46311.4"/>
    <n v="2724.2000000000003"/>
    <s v="Green"/>
    <s v="Ewenty"/>
    <n v="75000"/>
    <b v="1"/>
    <s v="FD06FCSGRE006"/>
  </r>
  <r>
    <x v="29"/>
    <s v="FD"/>
    <x v="5"/>
    <x v="6"/>
    <s v="Focus"/>
    <s v="06"/>
    <n v="17"/>
    <n v="52229.5"/>
    <n v="3072.3235294117649"/>
    <s v="Green"/>
    <s v="Lyon"/>
    <n v="75000"/>
    <b v="1"/>
    <s v="FD06FCSGRE007"/>
  </r>
  <r>
    <x v="30"/>
    <s v="FD"/>
    <x v="5"/>
    <x v="6"/>
    <s v="Focus"/>
    <s v="09"/>
    <n v="14"/>
    <n v="35137"/>
    <n v="2509.7857142857142"/>
    <s v="Black"/>
    <s v="Howard"/>
    <n v="75000"/>
    <b v="1"/>
    <s v="FD09FCSBLA008"/>
  </r>
  <r>
    <x v="31"/>
    <s v="FD"/>
    <x v="5"/>
    <x v="6"/>
    <s v="Focus"/>
    <s v="13"/>
    <n v="10"/>
    <n v="27637.1"/>
    <n v="2763.71"/>
    <s v="Black"/>
    <s v="Smith"/>
    <n v="75000"/>
    <b v="1"/>
    <s v="FD13FCSBLA009"/>
  </r>
  <r>
    <x v="32"/>
    <s v="FD"/>
    <x v="5"/>
    <x v="6"/>
    <s v="Focus"/>
    <s v="13"/>
    <n v="10"/>
    <n v="27534.799999999999"/>
    <n v="2753.48"/>
    <s v="White"/>
    <s v="Praulty"/>
    <n v="75000"/>
    <b v="1"/>
    <s v="FD13FCSWHI010"/>
  </r>
  <r>
    <x v="33"/>
    <s v="FD"/>
    <x v="5"/>
    <x v="6"/>
    <s v="Focus"/>
    <s v="12"/>
    <n v="11"/>
    <n v="19341.7"/>
    <n v="1758.3363636363638"/>
    <s v="White"/>
    <s v="Yousef"/>
    <n v="75000"/>
    <b v="1"/>
    <s v="FD12FCSWHI011"/>
  </r>
  <r>
    <x v="34"/>
    <s v="FD"/>
    <x v="5"/>
    <x v="6"/>
    <s v="Focus"/>
    <s v="13"/>
    <n v="10"/>
    <n v="22521.599999999999"/>
    <n v="2252.16"/>
    <s v="Black"/>
    <s v="Vizzini"/>
    <n v="75000"/>
    <b v="1"/>
    <s v="FD13FCSBLA012"/>
  </r>
  <r>
    <x v="35"/>
    <s v="FD"/>
    <x v="5"/>
    <x v="6"/>
    <s v="Focus"/>
    <s v="13"/>
    <n v="10"/>
    <n v="13682.9"/>
    <n v="1368.29"/>
    <s v="Black"/>
    <s v="Rodriguez"/>
    <n v="75000"/>
    <b v="1"/>
    <s v="FD13FCSBLA013"/>
  </r>
  <r>
    <x v="36"/>
    <s v="FD"/>
    <x v="5"/>
    <x v="7"/>
    <s v="Mustang"/>
    <s v="06"/>
    <n v="17"/>
    <n v="40326.800000000003"/>
    <n v="2372.1647058823532"/>
    <s v="Black"/>
    <s v="Smith"/>
    <n v="50000"/>
    <b v="1"/>
    <s v="FD06MTGBLA001"/>
  </r>
  <r>
    <x v="37"/>
    <s v="FD"/>
    <x v="5"/>
    <x v="7"/>
    <s v="Mustang"/>
    <s v="06"/>
    <n v="17"/>
    <n v="44974.8"/>
    <n v="2645.5764705882357"/>
    <s v="White"/>
    <s v="McCall"/>
    <n v="50000"/>
    <b v="1"/>
    <s v="FD06MTGWHI002"/>
  </r>
  <r>
    <x v="38"/>
    <s v="FD"/>
    <x v="5"/>
    <x v="7"/>
    <s v="Mustang"/>
    <s v="08"/>
    <n v="15"/>
    <n v="44946.5"/>
    <n v="2996.4333333333334"/>
    <s v="Green"/>
    <s v="Lyon"/>
    <n v="50000"/>
    <b v="1"/>
    <s v="FD08MTGGRE003"/>
  </r>
  <r>
    <x v="39"/>
    <s v="FD"/>
    <x v="5"/>
    <x v="7"/>
    <s v="Mustang"/>
    <s v="08"/>
    <n v="15"/>
    <n v="37558.800000000003"/>
    <n v="2503.92"/>
    <s v="Black"/>
    <s v="Jones"/>
    <n v="50000"/>
    <b v="1"/>
    <s v="FD08MTGBLA004"/>
  </r>
  <r>
    <x v="40"/>
    <s v="FD"/>
    <x v="5"/>
    <x v="7"/>
    <s v="Mustang"/>
    <s v="08"/>
    <n v="15"/>
    <n v="36438.5"/>
    <n v="2429.2333333333331"/>
    <s v="White"/>
    <s v="Smith"/>
    <n v="50000"/>
    <b v="1"/>
    <s v="FD08MTGWHI005"/>
  </r>
  <r>
    <x v="41"/>
    <s v="HO"/>
    <x v="2"/>
    <x v="8"/>
    <s v="Odyssey"/>
    <s v="05"/>
    <n v="18"/>
    <n v="60389.5"/>
    <n v="3354.9722222222222"/>
    <s v="White"/>
    <s v="Howard"/>
    <n v="100000"/>
    <b v="1"/>
    <s v="HO05ODYWHI037"/>
  </r>
  <r>
    <x v="42"/>
    <s v="HO"/>
    <x v="2"/>
    <x v="8"/>
    <s v="Odyssey"/>
    <s v="07"/>
    <n v="16"/>
    <n v="50854.1"/>
    <n v="3178.3812499999999"/>
    <s v="Black"/>
    <s v="Swartz"/>
    <n v="100000"/>
    <b v="1"/>
    <s v="HO07ODYBLA038"/>
  </r>
  <r>
    <x v="43"/>
    <s v="HO"/>
    <x v="2"/>
    <x v="8"/>
    <s v="Odyssey"/>
    <s v="08"/>
    <n v="15"/>
    <n v="42504.6"/>
    <n v="2833.64"/>
    <s v="White"/>
    <s v="Rodriguez"/>
    <n v="100000"/>
    <b v="1"/>
    <s v="HO08ODYWHI039"/>
  </r>
  <r>
    <x v="44"/>
    <s v="HO"/>
    <x v="2"/>
    <x v="8"/>
    <s v="Odyssey"/>
    <s v="10"/>
    <n v="13"/>
    <n v="68658.899999999994"/>
    <n v="5281.4538461538459"/>
    <s v="Black"/>
    <s v="Smith"/>
    <n v="100000"/>
    <b v="1"/>
    <s v="HO10ODYBLA040"/>
  </r>
  <r>
    <x v="45"/>
    <s v="HO"/>
    <x v="2"/>
    <x v="8"/>
    <s v="Odyssey"/>
    <s v="14"/>
    <n v="9"/>
    <n v="3708.1"/>
    <n v="412.01111111111112"/>
    <s v="Black"/>
    <s v="McCall"/>
    <n v="100000"/>
    <b v="1"/>
    <s v="HO14ODYBLA041"/>
  </r>
  <r>
    <x v="46"/>
    <s v="CR"/>
    <x v="1"/>
    <x v="9"/>
    <s v="PT Cruiser"/>
    <s v="04"/>
    <n v="19"/>
    <n v="64542"/>
    <n v="3396.9473684210525"/>
    <s v="Blue"/>
    <s v="Smith"/>
    <n v="75000"/>
    <b v="1"/>
    <s v="CR04PTCBLU042"/>
  </r>
  <r>
    <x v="47"/>
    <s v="CR"/>
    <x v="1"/>
    <x v="9"/>
    <s v="PT Cruiser"/>
    <s v="07"/>
    <n v="16"/>
    <n v="42074.2"/>
    <n v="2629.6374999999998"/>
    <s v="Green"/>
    <s v="Gaul"/>
    <n v="75000"/>
    <b v="1"/>
    <s v="CR07PTCGRE043"/>
  </r>
  <r>
    <x v="48"/>
    <s v="CR"/>
    <x v="1"/>
    <x v="9"/>
    <s v="PT Cruiser"/>
    <s v="11"/>
    <n v="12"/>
    <n v="27394.2"/>
    <n v="2282.85"/>
    <s v="Black"/>
    <s v="Vizzini"/>
    <n v="75000"/>
    <b v="1"/>
    <s v="CR11PTCBLA044"/>
  </r>
  <r>
    <x v="49"/>
    <s v="GM"/>
    <x v="3"/>
    <x v="10"/>
    <s v="Silverado"/>
    <s v="10"/>
    <n v="13"/>
    <n v="31144.400000000001"/>
    <n v="2395.7230769230769"/>
    <s v="Black"/>
    <s v="Hulinski"/>
    <n v="100000"/>
    <b v="1"/>
    <s v="GM10SLVBLA017"/>
  </r>
  <r>
    <x v="50"/>
    <s v="GM"/>
    <x v="3"/>
    <x v="10"/>
    <s v="Silverado"/>
    <s v="98"/>
    <n v="25"/>
    <n v="83162.7"/>
    <n v="3326.5079999999998"/>
    <s v="Black"/>
    <s v="Santos"/>
    <n v="100000"/>
    <b v="1"/>
    <s v="GM98SLVBLA018"/>
  </r>
  <r>
    <x v="51"/>
    <s v="GM"/>
    <x v="3"/>
    <x v="10"/>
    <s v="Silverado"/>
    <s v="00"/>
    <n v="23"/>
    <n v="80685.8"/>
    <n v="3508.0782608695654"/>
    <s v="Blue"/>
    <s v="Vizzini"/>
    <n v="100000"/>
    <b v="1"/>
    <s v="GM00SLVBLU0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4">
    <pivotField showAll="0">
      <items count="53">
        <item x="7"/>
        <item x="8"/>
        <item x="9"/>
        <item x="46"/>
        <item x="47"/>
        <item x="48"/>
        <item x="6"/>
        <item x="28"/>
        <item x="29"/>
        <item x="36"/>
        <item x="37"/>
        <item x="38"/>
        <item x="39"/>
        <item x="40"/>
        <item x="30"/>
        <item x="33"/>
        <item x="31"/>
        <item x="32"/>
        <item x="34"/>
        <item x="35"/>
        <item x="51"/>
        <item x="17"/>
        <item x="49"/>
        <item x="18"/>
        <item x="19"/>
        <item x="50"/>
        <item x="11"/>
        <item x="41"/>
        <item x="42"/>
        <item x="43"/>
        <item x="12"/>
        <item x="13"/>
        <item x="44"/>
        <item x="14"/>
        <item x="15"/>
        <item x="16"/>
        <item x="45"/>
        <item x="10"/>
        <item x="24"/>
        <item x="25"/>
        <item x="26"/>
        <item x="27"/>
        <item x="2"/>
        <item x="3"/>
        <item x="20"/>
        <item x="21"/>
        <item x="4"/>
        <item x="5"/>
        <item x="23"/>
        <item x="22"/>
        <item x="0"/>
        <item x="1"/>
        <item t="default"/>
      </items>
    </pivotField>
    <pivotField showAll="0"/>
    <pivotField axis="axisRow" showAll="0">
      <items count="7">
        <item x="1"/>
        <item x="5"/>
        <item x="3"/>
        <item x="2"/>
        <item x="4"/>
        <item x="0"/>
        <item t="default"/>
      </items>
    </pivotField>
    <pivotField showAll="0">
      <items count="12">
        <item x="0"/>
        <item x="1"/>
        <item x="2"/>
        <item x="3"/>
        <item x="4"/>
        <item x="5"/>
        <item x="6"/>
        <item x="7"/>
        <item x="8"/>
        <item x="9"/>
        <item x="10"/>
        <item t="default"/>
      </items>
    </pivotField>
    <pivotField showAll="0"/>
    <pivotField showAll="0"/>
    <pivotField showAll="0"/>
    <pivotField showAll="0"/>
    <pivotField numFmtId="164" showAll="0"/>
    <pivotField showAll="0"/>
    <pivotField showAll="0"/>
    <pivotField dataField="1" showAll="0"/>
    <pivotField showAll="0"/>
    <pivotField showAll="0"/>
  </pivotFields>
  <rowFields count="1">
    <field x="2"/>
  </rowFields>
  <rowItems count="7">
    <i>
      <x/>
    </i>
    <i>
      <x v="1"/>
    </i>
    <i>
      <x v="2"/>
    </i>
    <i>
      <x v="3"/>
    </i>
    <i>
      <x v="4"/>
    </i>
    <i>
      <x v="5"/>
    </i>
    <i t="grand">
      <x/>
    </i>
  </rowItems>
  <colItems count="1">
    <i/>
  </colItems>
  <dataFields count="1">
    <dataField name="Count of Warranty" fld="11" subtotal="count" baseField="0" baseItem="0"/>
  </dataFields>
  <chartFormats count="8">
    <chartFormat chart="1" format="5"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2"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3" format="4">
      <pivotArea type="data" outline="0" fieldPosition="0">
        <references count="2">
          <reference field="4294967294" count="1" selected="0">
            <x v="0"/>
          </reference>
          <reference field="2" count="1" selected="0">
            <x v="2"/>
          </reference>
        </references>
      </pivotArea>
    </chartFormat>
    <chartFormat chart="3" format="5">
      <pivotArea type="data" outline="0" fieldPosition="0">
        <references count="2">
          <reference field="4294967294" count="1" selected="0">
            <x v="0"/>
          </reference>
          <reference field="2" count="1" selected="0">
            <x v="3"/>
          </reference>
        </references>
      </pivotArea>
    </chartFormat>
    <chartFormat chart="3" format="6">
      <pivotArea type="data" outline="0" fieldPosition="0">
        <references count="2">
          <reference field="4294967294" count="1" selected="0">
            <x v="0"/>
          </reference>
          <reference field="2" count="1" selected="0">
            <x v="4"/>
          </reference>
        </references>
      </pivotArea>
    </chartFormat>
    <chartFormat chart="3" format="7">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ke__Full_Name" sourceName="Make (Full Name)">
  <pivotTables>
    <pivotTable tabId="3" name="PivotTable1"/>
  </pivotTables>
  <data>
    <tabular pivotCacheId="2101971043">
      <items count="6">
        <i x="1" s="1"/>
        <i x="5" s="1"/>
        <i x="3"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ke (Full Name)" cache="Slicer_Make__Full_Name" caption="Make (Full Nam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3" sqref="B3:B10"/>
    </sheetView>
  </sheetViews>
  <sheetFormatPr baseColWidth="10" defaultRowHeight="16" x14ac:dyDescent="0.2"/>
  <cols>
    <col min="1" max="1" width="14" bestFit="1" customWidth="1"/>
    <col min="2" max="2" width="16.5" bestFit="1" customWidth="1"/>
    <col min="3" max="3" width="15.1640625" bestFit="1" customWidth="1"/>
  </cols>
  <sheetData>
    <row r="3" spans="1:2" x14ac:dyDescent="0.2">
      <c r="A3" s="2" t="s">
        <v>122</v>
      </c>
      <c r="B3" t="s">
        <v>124</v>
      </c>
    </row>
    <row r="4" spans="1:2" x14ac:dyDescent="0.2">
      <c r="A4" s="3" t="s">
        <v>91</v>
      </c>
      <c r="B4" s="4">
        <v>7</v>
      </c>
    </row>
    <row r="5" spans="1:2" x14ac:dyDescent="0.2">
      <c r="A5" s="3" t="s">
        <v>92</v>
      </c>
      <c r="B5" s="4">
        <v>13</v>
      </c>
    </row>
    <row r="6" spans="1:2" x14ac:dyDescent="0.2">
      <c r="A6" s="3" t="s">
        <v>93</v>
      </c>
      <c r="B6" s="4">
        <v>6</v>
      </c>
    </row>
    <row r="7" spans="1:2" x14ac:dyDescent="0.2">
      <c r="A7" s="3" t="s">
        <v>94</v>
      </c>
      <c r="B7" s="4">
        <v>12</v>
      </c>
    </row>
    <row r="8" spans="1:2" x14ac:dyDescent="0.2">
      <c r="A8" s="3" t="s">
        <v>95</v>
      </c>
      <c r="B8" s="4">
        <v>4</v>
      </c>
    </row>
    <row r="9" spans="1:2" x14ac:dyDescent="0.2">
      <c r="A9" s="3" t="s">
        <v>96</v>
      </c>
      <c r="B9" s="4">
        <v>10</v>
      </c>
    </row>
    <row r="10" spans="1:2" x14ac:dyDescent="0.2">
      <c r="A10" s="3" t="s">
        <v>123</v>
      </c>
      <c r="B10" s="4">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topLeftCell="A4" workbookViewId="0">
      <selection activeCell="M61" sqref="M61"/>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workbookViewId="0">
      <selection sqref="A1:N53"/>
    </sheetView>
  </sheetViews>
  <sheetFormatPr baseColWidth="10" defaultRowHeight="16" x14ac:dyDescent="0.2"/>
  <cols>
    <col min="1" max="1" width="13.33203125" bestFit="1" customWidth="1"/>
    <col min="2" max="2" width="8.33203125" bestFit="1" customWidth="1"/>
    <col min="3" max="3" width="16" bestFit="1" customWidth="1"/>
    <col min="5" max="5" width="16.83203125" bestFit="1" customWidth="1"/>
    <col min="6" max="6" width="15.83203125" bestFit="1" customWidth="1"/>
    <col min="9" max="9" width="10.83203125" style="1"/>
    <col min="14" max="14" width="15.5" bestFit="1" customWidth="1"/>
  </cols>
  <sheetData>
    <row r="1" spans="1:14" x14ac:dyDescent="0.2">
      <c r="A1" t="s">
        <v>0</v>
      </c>
      <c r="B1" t="s">
        <v>1</v>
      </c>
      <c r="C1" t="s">
        <v>2</v>
      </c>
      <c r="D1" t="s">
        <v>3</v>
      </c>
      <c r="E1" t="s">
        <v>4</v>
      </c>
      <c r="F1" t="s">
        <v>5</v>
      </c>
      <c r="G1" t="s">
        <v>6</v>
      </c>
      <c r="H1" t="s">
        <v>7</v>
      </c>
      <c r="I1" s="1" t="s">
        <v>8</v>
      </c>
      <c r="J1" t="s">
        <v>9</v>
      </c>
      <c r="K1" t="s">
        <v>10</v>
      </c>
      <c r="L1" t="s">
        <v>11</v>
      </c>
      <c r="M1" t="s">
        <v>12</v>
      </c>
      <c r="N1" t="s">
        <v>13</v>
      </c>
    </row>
    <row r="2" spans="1:14" x14ac:dyDescent="0.2">
      <c r="A2" t="s">
        <v>49</v>
      </c>
      <c r="B2" t="str">
        <f>LEFT(A2, 2)</f>
        <v>TY</v>
      </c>
      <c r="C2" t="str">
        <f>VLOOKUP(B2, $B$55:$C$60, 2)</f>
        <v>Toyota</v>
      </c>
      <c r="D2" t="str">
        <f>MID(A2,5,3)</f>
        <v>CAM</v>
      </c>
      <c r="E2" t="str">
        <f>VLOOKUP(D2, $D$55:$E$65,2)</f>
        <v>Camry</v>
      </c>
      <c r="F2" t="str">
        <f>MID(A2,3, 2)</f>
        <v>96</v>
      </c>
      <c r="G2">
        <f>IF(23-F2&lt;0, 100-F2 + 23, 23-F2)</f>
        <v>27</v>
      </c>
      <c r="H2">
        <v>114660.6</v>
      </c>
      <c r="I2" s="1">
        <f>H2/G2</f>
        <v>4246.6888888888889</v>
      </c>
      <c r="J2" t="s">
        <v>21</v>
      </c>
      <c r="K2" t="s">
        <v>50</v>
      </c>
      <c r="L2">
        <v>100000</v>
      </c>
      <c r="M2" t="b">
        <f>IF(L2&gt;H2, TRUE, FALSE)</f>
        <v>0</v>
      </c>
      <c r="N2" t="str">
        <f>UPPER(CONCATENATE(B2,F2,D2,LEFT(J2,3),RIGHT(A2,3)))</f>
        <v>TY96CAMGRE020</v>
      </c>
    </row>
    <row r="3" spans="1:14" x14ac:dyDescent="0.2">
      <c r="A3" t="s">
        <v>51</v>
      </c>
      <c r="B3" t="str">
        <f>LEFT(A3, 2)</f>
        <v>TY</v>
      </c>
      <c r="C3" t="str">
        <f>VLOOKUP(B3, $B$55:$C$60, 2)</f>
        <v>Toyota</v>
      </c>
      <c r="D3" t="str">
        <f>MID(A3,5,3)</f>
        <v>CAM</v>
      </c>
      <c r="E3" t="str">
        <f t="shared" ref="E3:E53" si="0">VLOOKUP(D3, $D$55:$E$65,2)</f>
        <v>Camry</v>
      </c>
      <c r="F3" t="str">
        <f>MID(A3,3, 2)</f>
        <v>98</v>
      </c>
      <c r="G3">
        <f t="shared" ref="G3:G53" si="1">IF(23-F3&lt;0, 100-F3 + 23, 23-F3)</f>
        <v>25</v>
      </c>
      <c r="H3">
        <v>93382.6</v>
      </c>
      <c r="I3" s="1">
        <f t="shared" ref="I3:I53" si="2">H3/G3</f>
        <v>3735.3040000000001</v>
      </c>
      <c r="J3" t="s">
        <v>15</v>
      </c>
      <c r="K3" t="s">
        <v>52</v>
      </c>
      <c r="L3">
        <v>100000</v>
      </c>
      <c r="M3" t="b">
        <f>IF(L3&gt;H3, TRUE, FALSE)</f>
        <v>1</v>
      </c>
      <c r="N3" t="str">
        <f t="shared" ref="N3:N53" si="3">UPPER(CONCATENATE(B3,F3,D3,LEFT(J3,3),RIGHT(A3,3)))</f>
        <v>TY98CAMBLA021</v>
      </c>
    </row>
    <row r="4" spans="1:14" x14ac:dyDescent="0.2">
      <c r="A4" t="s">
        <v>53</v>
      </c>
      <c r="B4" t="str">
        <f>LEFT(A4, 2)</f>
        <v>TY</v>
      </c>
      <c r="C4" t="str">
        <f>VLOOKUP(B4, $B$55:$C$60, 2)</f>
        <v>Toyota</v>
      </c>
      <c r="D4" t="str">
        <f>MID(A4,5,3)</f>
        <v>CAM</v>
      </c>
      <c r="E4" t="str">
        <f t="shared" si="0"/>
        <v>Camry</v>
      </c>
      <c r="F4" t="str">
        <f>MID(A4,3, 2)</f>
        <v>00</v>
      </c>
      <c r="G4">
        <f t="shared" si="1"/>
        <v>23</v>
      </c>
      <c r="H4">
        <v>85928</v>
      </c>
      <c r="I4" s="1">
        <f t="shared" si="2"/>
        <v>3736</v>
      </c>
      <c r="J4" t="s">
        <v>21</v>
      </c>
      <c r="K4" t="s">
        <v>26</v>
      </c>
      <c r="L4">
        <v>100000</v>
      </c>
      <c r="M4" t="b">
        <f t="shared" ref="M3:M53" si="4">IF(L4&gt;H4, TRUE, FALSE)</f>
        <v>1</v>
      </c>
      <c r="N4" t="str">
        <f t="shared" si="3"/>
        <v>TY00CAMGRE022</v>
      </c>
    </row>
    <row r="5" spans="1:14" x14ac:dyDescent="0.2">
      <c r="A5" t="s">
        <v>54</v>
      </c>
      <c r="B5" t="str">
        <f>LEFT(A5, 2)</f>
        <v>TY</v>
      </c>
      <c r="C5" t="str">
        <f>VLOOKUP(B5, $B$55:$C$60, 2)</f>
        <v>Toyota</v>
      </c>
      <c r="D5" t="str">
        <f>MID(A5,5,3)</f>
        <v>CAM</v>
      </c>
      <c r="E5" t="str">
        <f t="shared" si="0"/>
        <v>Camry</v>
      </c>
      <c r="F5" t="str">
        <f>MID(A5,3, 2)</f>
        <v>02</v>
      </c>
      <c r="G5">
        <f t="shared" si="1"/>
        <v>21</v>
      </c>
      <c r="H5">
        <v>67829.100000000006</v>
      </c>
      <c r="I5" s="1">
        <f t="shared" si="2"/>
        <v>3229.957142857143</v>
      </c>
      <c r="J5" t="s">
        <v>15</v>
      </c>
      <c r="K5" t="s">
        <v>16</v>
      </c>
      <c r="L5">
        <v>100000</v>
      </c>
      <c r="M5" t="b">
        <f t="shared" si="4"/>
        <v>1</v>
      </c>
      <c r="N5" t="str">
        <f t="shared" si="3"/>
        <v>TY02CAMBLA023</v>
      </c>
    </row>
    <row r="6" spans="1:14" x14ac:dyDescent="0.2">
      <c r="A6" t="s">
        <v>55</v>
      </c>
      <c r="B6" t="str">
        <f>LEFT(A6, 2)</f>
        <v>TY</v>
      </c>
      <c r="C6" t="str">
        <f>VLOOKUP(B6, $B$55:$C$60, 2)</f>
        <v>Toyota</v>
      </c>
      <c r="D6" t="str">
        <f>MID(A6,5,3)</f>
        <v>CAM</v>
      </c>
      <c r="E6" t="str">
        <f t="shared" si="0"/>
        <v>Camry</v>
      </c>
      <c r="F6" t="str">
        <f>MID(A6,3, 2)</f>
        <v>09</v>
      </c>
      <c r="G6">
        <f t="shared" si="1"/>
        <v>14</v>
      </c>
      <c r="H6">
        <v>48114.2</v>
      </c>
      <c r="I6" s="1">
        <f t="shared" si="2"/>
        <v>3436.7285714285713</v>
      </c>
      <c r="J6" t="s">
        <v>18</v>
      </c>
      <c r="K6" t="s">
        <v>29</v>
      </c>
      <c r="L6">
        <v>100000</v>
      </c>
      <c r="M6" t="b">
        <f t="shared" si="4"/>
        <v>1</v>
      </c>
      <c r="N6" t="str">
        <f t="shared" si="3"/>
        <v>TY09CAMWHI024</v>
      </c>
    </row>
    <row r="7" spans="1:14" x14ac:dyDescent="0.2">
      <c r="A7" t="s">
        <v>62</v>
      </c>
      <c r="B7" t="str">
        <f>LEFT(A7, 2)</f>
        <v>TY</v>
      </c>
      <c r="C7" t="str">
        <f>VLOOKUP(B7, $B$55:$C$60, 2)</f>
        <v>Toyota</v>
      </c>
      <c r="D7" t="str">
        <f>MID(A7,5,3)</f>
        <v>CAM</v>
      </c>
      <c r="E7" t="str">
        <f t="shared" si="0"/>
        <v>Camry</v>
      </c>
      <c r="F7" t="str">
        <f>MID(A7,3, 2)</f>
        <v>12</v>
      </c>
      <c r="G7">
        <f t="shared" si="1"/>
        <v>11</v>
      </c>
      <c r="H7">
        <v>22128.2</v>
      </c>
      <c r="I7" s="1">
        <f t="shared" si="2"/>
        <v>2011.6545454545455</v>
      </c>
      <c r="J7" t="s">
        <v>48</v>
      </c>
      <c r="K7" t="s">
        <v>50</v>
      </c>
      <c r="L7">
        <v>100000</v>
      </c>
      <c r="M7" t="b">
        <f t="shared" si="4"/>
        <v>1</v>
      </c>
      <c r="N7" t="str">
        <f t="shared" si="3"/>
        <v>TY12CAMBLU029</v>
      </c>
    </row>
    <row r="8" spans="1:14" x14ac:dyDescent="0.2">
      <c r="A8" t="s">
        <v>76</v>
      </c>
      <c r="B8" t="str">
        <f>LEFT(A8, 2)</f>
        <v>CR</v>
      </c>
      <c r="C8" t="str">
        <f>VLOOKUP(B8, $B$55:$C$60, 2)</f>
        <v>Chrysler</v>
      </c>
      <c r="D8" t="str">
        <f>MID(A8,5,3)</f>
        <v>CAR</v>
      </c>
      <c r="E8" t="str">
        <f t="shared" si="0"/>
        <v>Caravan</v>
      </c>
      <c r="F8" t="str">
        <f>MID(A8,3, 2)</f>
        <v>99</v>
      </c>
      <c r="G8">
        <f t="shared" si="1"/>
        <v>24</v>
      </c>
      <c r="H8">
        <v>79420.600000000006</v>
      </c>
      <c r="I8" s="1">
        <f t="shared" si="2"/>
        <v>3309.1916666666671</v>
      </c>
      <c r="J8" t="s">
        <v>21</v>
      </c>
      <c r="K8" t="s">
        <v>45</v>
      </c>
      <c r="L8">
        <v>75000</v>
      </c>
      <c r="M8" t="b">
        <f t="shared" si="4"/>
        <v>0</v>
      </c>
      <c r="N8" t="str">
        <f t="shared" si="3"/>
        <v>CR99CARGRE045</v>
      </c>
    </row>
    <row r="9" spans="1:14" x14ac:dyDescent="0.2">
      <c r="A9" t="s">
        <v>77</v>
      </c>
      <c r="B9" t="str">
        <f>LEFT(A9, 2)</f>
        <v>CR</v>
      </c>
      <c r="C9" t="str">
        <f>VLOOKUP(B9, $B$55:$C$60, 2)</f>
        <v>Chrysler</v>
      </c>
      <c r="D9" t="str">
        <f>MID(A9,5,3)</f>
        <v>CAR</v>
      </c>
      <c r="E9" t="str">
        <f t="shared" si="0"/>
        <v>Caravan</v>
      </c>
      <c r="F9" t="str">
        <f>MID(A9,3, 2)</f>
        <v>00</v>
      </c>
      <c r="G9">
        <f t="shared" si="1"/>
        <v>23</v>
      </c>
      <c r="H9">
        <v>77243.100000000006</v>
      </c>
      <c r="I9" s="1">
        <f t="shared" si="2"/>
        <v>3358.3956521739133</v>
      </c>
      <c r="J9" t="s">
        <v>15</v>
      </c>
      <c r="K9" t="s">
        <v>24</v>
      </c>
      <c r="L9">
        <v>75000</v>
      </c>
      <c r="M9" t="b">
        <f t="shared" si="4"/>
        <v>0</v>
      </c>
      <c r="N9" t="str">
        <f t="shared" si="3"/>
        <v>CR00CARBLA046</v>
      </c>
    </row>
    <row r="10" spans="1:14" x14ac:dyDescent="0.2">
      <c r="A10" t="s">
        <v>78</v>
      </c>
      <c r="B10" t="str">
        <f>LEFT(A10, 2)</f>
        <v>CR</v>
      </c>
      <c r="C10" t="str">
        <f>VLOOKUP(B10, $B$55:$C$60, 2)</f>
        <v>Chrysler</v>
      </c>
      <c r="D10" t="str">
        <f>MID(A10,5,3)</f>
        <v>CAR</v>
      </c>
      <c r="E10" t="str">
        <f t="shared" si="0"/>
        <v>Caravan</v>
      </c>
      <c r="F10" t="str">
        <f>MID(A10,3, 2)</f>
        <v>04</v>
      </c>
      <c r="G10">
        <f t="shared" si="1"/>
        <v>19</v>
      </c>
      <c r="H10">
        <v>72527.199999999997</v>
      </c>
      <c r="I10" s="1">
        <f t="shared" si="2"/>
        <v>3817.2210526315789</v>
      </c>
      <c r="J10" t="s">
        <v>18</v>
      </c>
      <c r="K10" t="s">
        <v>41</v>
      </c>
      <c r="L10">
        <v>75000</v>
      </c>
      <c r="M10" t="b">
        <f t="shared" si="4"/>
        <v>1</v>
      </c>
      <c r="N10" t="str">
        <f t="shared" si="3"/>
        <v>CR04CARWHI047</v>
      </c>
    </row>
    <row r="11" spans="1:14" x14ac:dyDescent="0.2">
      <c r="A11" t="s">
        <v>79</v>
      </c>
      <c r="B11" t="str">
        <f>LEFT(A11, 2)</f>
        <v>CR</v>
      </c>
      <c r="C11" t="str">
        <f>VLOOKUP(B11, $B$55:$C$60, 2)</f>
        <v>Chrysler</v>
      </c>
      <c r="D11" t="str">
        <f>MID(A11,5,3)</f>
        <v>CAR</v>
      </c>
      <c r="E11" t="str">
        <f t="shared" si="0"/>
        <v>Caravan</v>
      </c>
      <c r="F11" t="str">
        <f>MID(A11,3, 2)</f>
        <v>04</v>
      </c>
      <c r="G11">
        <f t="shared" si="1"/>
        <v>19</v>
      </c>
      <c r="H11">
        <v>52699.4</v>
      </c>
      <c r="I11" s="1">
        <f t="shared" si="2"/>
        <v>2773.6526315789474</v>
      </c>
      <c r="J11" t="s">
        <v>57</v>
      </c>
      <c r="K11" t="s">
        <v>41</v>
      </c>
      <c r="L11">
        <v>75000</v>
      </c>
      <c r="M11" t="b">
        <f t="shared" si="4"/>
        <v>1</v>
      </c>
      <c r="N11" t="str">
        <f t="shared" si="3"/>
        <v>CR04CARRED048</v>
      </c>
    </row>
    <row r="12" spans="1:14" x14ac:dyDescent="0.2">
      <c r="A12" t="s">
        <v>63</v>
      </c>
      <c r="B12" t="str">
        <f>LEFT(A12, 2)</f>
        <v>HO</v>
      </c>
      <c r="C12" t="str">
        <f>VLOOKUP(B12, $B$55:$C$60, 2)</f>
        <v>Honda</v>
      </c>
      <c r="D12" t="str">
        <f>MID(A12,5,3)</f>
        <v>CIV</v>
      </c>
      <c r="E12" t="str">
        <f t="shared" si="0"/>
        <v>Civic</v>
      </c>
      <c r="F12" t="str">
        <f>MID(A12,3, 2)</f>
        <v>99</v>
      </c>
      <c r="G12">
        <f t="shared" si="1"/>
        <v>24</v>
      </c>
      <c r="H12">
        <v>82374</v>
      </c>
      <c r="I12" s="1">
        <f t="shared" si="2"/>
        <v>3432.25</v>
      </c>
      <c r="J12" t="s">
        <v>18</v>
      </c>
      <c r="K12" t="s">
        <v>38</v>
      </c>
      <c r="L12">
        <v>75000</v>
      </c>
      <c r="M12" t="b">
        <f t="shared" si="4"/>
        <v>0</v>
      </c>
      <c r="N12" t="str">
        <f t="shared" si="3"/>
        <v>HO99CIVWHI030</v>
      </c>
    </row>
    <row r="13" spans="1:14" x14ac:dyDescent="0.2">
      <c r="A13" t="s">
        <v>64</v>
      </c>
      <c r="B13" t="str">
        <f>LEFT(A13, 2)</f>
        <v>HO</v>
      </c>
      <c r="C13" t="str">
        <f>VLOOKUP(B13, $B$55:$C$60, 2)</f>
        <v>Honda</v>
      </c>
      <c r="D13" t="str">
        <f>MID(A13,5,3)</f>
        <v>CIV</v>
      </c>
      <c r="E13" t="str">
        <f t="shared" si="0"/>
        <v>Civic</v>
      </c>
      <c r="F13" t="str">
        <f>MID(A13,3, 2)</f>
        <v>01</v>
      </c>
      <c r="G13">
        <f t="shared" si="1"/>
        <v>22</v>
      </c>
      <c r="H13">
        <v>69891.899999999994</v>
      </c>
      <c r="I13" s="1">
        <f t="shared" si="2"/>
        <v>3176.9045454545453</v>
      </c>
      <c r="J13" t="s">
        <v>48</v>
      </c>
      <c r="K13" t="s">
        <v>24</v>
      </c>
      <c r="L13">
        <v>75000</v>
      </c>
      <c r="M13" t="b">
        <f t="shared" si="4"/>
        <v>1</v>
      </c>
      <c r="N13" t="str">
        <f t="shared" si="3"/>
        <v>HO01CIVBLU031</v>
      </c>
    </row>
    <row r="14" spans="1:14" x14ac:dyDescent="0.2">
      <c r="A14" t="s">
        <v>65</v>
      </c>
      <c r="B14" t="str">
        <f>LEFT(A14, 2)</f>
        <v>HO</v>
      </c>
      <c r="C14" t="str">
        <f>VLOOKUP(B14, $B$55:$C$60, 2)</f>
        <v>Honda</v>
      </c>
      <c r="D14" t="str">
        <f>MID(A14,5,3)</f>
        <v>CIV</v>
      </c>
      <c r="E14" t="str">
        <f t="shared" si="0"/>
        <v>Civic</v>
      </c>
      <c r="F14" t="str">
        <f>MID(A14,3, 2)</f>
        <v>10</v>
      </c>
      <c r="G14">
        <f t="shared" si="1"/>
        <v>13</v>
      </c>
      <c r="H14">
        <v>22573</v>
      </c>
      <c r="I14" s="1">
        <f t="shared" si="2"/>
        <v>1736.3846153846155</v>
      </c>
      <c r="J14" t="s">
        <v>48</v>
      </c>
      <c r="K14" t="s">
        <v>43</v>
      </c>
      <c r="L14">
        <v>75000</v>
      </c>
      <c r="M14" t="b">
        <f t="shared" si="4"/>
        <v>1</v>
      </c>
      <c r="N14" t="str">
        <f t="shared" si="3"/>
        <v>HO10CIVBLU032</v>
      </c>
    </row>
    <row r="15" spans="1:14" x14ac:dyDescent="0.2">
      <c r="A15" t="s">
        <v>66</v>
      </c>
      <c r="B15" t="str">
        <f>LEFT(A15, 2)</f>
        <v>HO</v>
      </c>
      <c r="C15" t="str">
        <f>VLOOKUP(B15, $B$55:$C$60, 2)</f>
        <v>Honda</v>
      </c>
      <c r="D15" t="str">
        <f>MID(A15,5,3)</f>
        <v>CIV</v>
      </c>
      <c r="E15" t="str">
        <f t="shared" si="0"/>
        <v>Civic</v>
      </c>
      <c r="F15" t="str">
        <f>MID(A15,3, 2)</f>
        <v>10</v>
      </c>
      <c r="G15">
        <f t="shared" si="1"/>
        <v>13</v>
      </c>
      <c r="H15">
        <v>33477.199999999997</v>
      </c>
      <c r="I15" s="1">
        <f t="shared" si="2"/>
        <v>2575.1692307692306</v>
      </c>
      <c r="J15" t="s">
        <v>15</v>
      </c>
      <c r="K15" t="s">
        <v>52</v>
      </c>
      <c r="L15">
        <v>75000</v>
      </c>
      <c r="M15" t="b">
        <f t="shared" si="4"/>
        <v>1</v>
      </c>
      <c r="N15" t="str">
        <f t="shared" si="3"/>
        <v>HO10CIVBLA033</v>
      </c>
    </row>
    <row r="16" spans="1:14" x14ac:dyDescent="0.2">
      <c r="A16" t="s">
        <v>67</v>
      </c>
      <c r="B16" t="str">
        <f>LEFT(A16, 2)</f>
        <v>HO</v>
      </c>
      <c r="C16" t="str">
        <f>VLOOKUP(B16, $B$55:$C$60, 2)</f>
        <v>Honda</v>
      </c>
      <c r="D16" t="str">
        <f>MID(A16,5,3)</f>
        <v>CIV</v>
      </c>
      <c r="E16" t="str">
        <f t="shared" si="0"/>
        <v>Civic</v>
      </c>
      <c r="F16" t="str">
        <f>MID(A16,3, 2)</f>
        <v>11</v>
      </c>
      <c r="G16">
        <f t="shared" si="1"/>
        <v>12</v>
      </c>
      <c r="H16">
        <v>30555.3</v>
      </c>
      <c r="I16" s="1">
        <f t="shared" si="2"/>
        <v>2546.2750000000001</v>
      </c>
      <c r="J16" t="s">
        <v>15</v>
      </c>
      <c r="K16" t="s">
        <v>22</v>
      </c>
      <c r="L16">
        <v>75000</v>
      </c>
      <c r="M16" t="b">
        <f t="shared" si="4"/>
        <v>1</v>
      </c>
      <c r="N16" t="str">
        <f t="shared" si="3"/>
        <v>HO11CIVBLA034</v>
      </c>
    </row>
    <row r="17" spans="1:14" x14ac:dyDescent="0.2">
      <c r="A17" t="s">
        <v>68</v>
      </c>
      <c r="B17" t="str">
        <f>LEFT(A17, 2)</f>
        <v>HO</v>
      </c>
      <c r="C17" t="str">
        <f>VLOOKUP(B17, $B$55:$C$60, 2)</f>
        <v>Honda</v>
      </c>
      <c r="D17" t="str">
        <f>MID(A17,5,3)</f>
        <v>CIV</v>
      </c>
      <c r="E17" t="str">
        <f t="shared" si="0"/>
        <v>Civic</v>
      </c>
      <c r="F17" t="str">
        <f>MID(A17,3, 2)</f>
        <v>12</v>
      </c>
      <c r="G17">
        <f t="shared" si="1"/>
        <v>11</v>
      </c>
      <c r="H17">
        <v>24513.200000000001</v>
      </c>
      <c r="I17" s="1">
        <f t="shared" si="2"/>
        <v>2228.4727272727273</v>
      </c>
      <c r="J17" t="s">
        <v>15</v>
      </c>
      <c r="K17" t="s">
        <v>45</v>
      </c>
      <c r="L17">
        <v>75000</v>
      </c>
      <c r="M17" t="b">
        <f t="shared" si="4"/>
        <v>1</v>
      </c>
      <c r="N17" t="str">
        <f t="shared" si="3"/>
        <v>HO12CIVBLA035</v>
      </c>
    </row>
    <row r="18" spans="1:14" x14ac:dyDescent="0.2">
      <c r="A18" t="s">
        <v>69</v>
      </c>
      <c r="B18" t="str">
        <f>LEFT(A18, 2)</f>
        <v>HO</v>
      </c>
      <c r="C18" t="str">
        <f>VLOOKUP(B18, $B$55:$C$60, 2)</f>
        <v>Honda</v>
      </c>
      <c r="D18" t="str">
        <f>MID(A18,5,3)</f>
        <v>CIV</v>
      </c>
      <c r="E18" t="str">
        <f t="shared" si="0"/>
        <v>Civic</v>
      </c>
      <c r="F18" t="str">
        <f>MID(A18,3, 2)</f>
        <v>13</v>
      </c>
      <c r="G18">
        <f t="shared" si="1"/>
        <v>10</v>
      </c>
      <c r="H18">
        <v>13867.6</v>
      </c>
      <c r="I18" s="1">
        <f t="shared" si="2"/>
        <v>1386.76</v>
      </c>
      <c r="J18" t="s">
        <v>15</v>
      </c>
      <c r="K18" t="s">
        <v>50</v>
      </c>
      <c r="L18">
        <v>75000</v>
      </c>
      <c r="M18" t="b">
        <f t="shared" si="4"/>
        <v>1</v>
      </c>
      <c r="N18" t="str">
        <f t="shared" si="3"/>
        <v>HO13CIVBLA036</v>
      </c>
    </row>
    <row r="19" spans="1:14" x14ac:dyDescent="0.2">
      <c r="A19" t="s">
        <v>119</v>
      </c>
      <c r="B19" t="str">
        <f>LEFT(A19, 2)</f>
        <v>GM</v>
      </c>
      <c r="C19" t="str">
        <f>VLOOKUP(B19, $B$55:$C$60, 2)</f>
        <v>General Motors</v>
      </c>
      <c r="D19" t="str">
        <f>MID(A19,5,3)</f>
        <v>CMR</v>
      </c>
      <c r="E19" t="str">
        <f t="shared" si="0"/>
        <v>Camaro</v>
      </c>
      <c r="F19" t="str">
        <f>MID(A19,3, 2)</f>
        <v>09</v>
      </c>
      <c r="G19">
        <f t="shared" si="1"/>
        <v>14</v>
      </c>
      <c r="H19">
        <v>28464.799999999999</v>
      </c>
      <c r="I19" s="1">
        <f t="shared" si="2"/>
        <v>2033.2</v>
      </c>
      <c r="J19" t="s">
        <v>18</v>
      </c>
      <c r="K19" t="s">
        <v>39</v>
      </c>
      <c r="L19">
        <v>100000</v>
      </c>
      <c r="M19" t="b">
        <f t="shared" si="4"/>
        <v>1</v>
      </c>
      <c r="N19" t="str">
        <f t="shared" si="3"/>
        <v>GM09CMRWHI014</v>
      </c>
    </row>
    <row r="20" spans="1:14" x14ac:dyDescent="0.2">
      <c r="A20" t="s">
        <v>40</v>
      </c>
      <c r="B20" t="str">
        <f>LEFT(A20, 2)</f>
        <v>GM</v>
      </c>
      <c r="C20" t="str">
        <f>VLOOKUP(B20, $B$55:$C$60, 2)</f>
        <v>General Motors</v>
      </c>
      <c r="D20" t="str">
        <f>MID(A20,5,3)</f>
        <v>CMR</v>
      </c>
      <c r="E20" t="str">
        <f t="shared" si="0"/>
        <v>Camaro</v>
      </c>
      <c r="F20" t="str">
        <f>MID(A20,3, 2)</f>
        <v>12</v>
      </c>
      <c r="G20">
        <f t="shared" si="1"/>
        <v>11</v>
      </c>
      <c r="H20">
        <v>19421.099999999999</v>
      </c>
      <c r="I20" s="1">
        <f t="shared" si="2"/>
        <v>1765.5545454545454</v>
      </c>
      <c r="J20" t="s">
        <v>15</v>
      </c>
      <c r="K20" t="s">
        <v>41</v>
      </c>
      <c r="L20">
        <v>100000</v>
      </c>
      <c r="M20" t="b">
        <f t="shared" si="4"/>
        <v>1</v>
      </c>
      <c r="N20" t="str">
        <f t="shared" si="3"/>
        <v>GM12CMRBLA015</v>
      </c>
    </row>
    <row r="21" spans="1:14" x14ac:dyDescent="0.2">
      <c r="A21" t="s">
        <v>42</v>
      </c>
      <c r="B21" t="str">
        <f>LEFT(A21, 2)</f>
        <v>GM</v>
      </c>
      <c r="C21" t="str">
        <f>VLOOKUP(B21, $B$55:$C$60, 2)</f>
        <v>General Motors</v>
      </c>
      <c r="D21" t="str">
        <f>MID(A21,5,3)</f>
        <v>CMR</v>
      </c>
      <c r="E21" t="str">
        <f t="shared" si="0"/>
        <v>Camaro</v>
      </c>
      <c r="F21" t="str">
        <f>MID(A21,3, 2)</f>
        <v>14</v>
      </c>
      <c r="G21">
        <f t="shared" si="1"/>
        <v>9</v>
      </c>
      <c r="H21">
        <v>14289.6</v>
      </c>
      <c r="I21" s="1">
        <f t="shared" si="2"/>
        <v>1587.7333333333333</v>
      </c>
      <c r="J21" t="s">
        <v>18</v>
      </c>
      <c r="K21" t="s">
        <v>43</v>
      </c>
      <c r="L21">
        <v>100000</v>
      </c>
      <c r="M21" t="b">
        <f t="shared" si="4"/>
        <v>1</v>
      </c>
      <c r="N21" t="str">
        <f t="shared" si="3"/>
        <v>GM14CMRWHI016</v>
      </c>
    </row>
    <row r="22" spans="1:14" x14ac:dyDescent="0.2">
      <c r="A22" t="s">
        <v>56</v>
      </c>
      <c r="B22" t="str">
        <f>LEFT(A22, 2)</f>
        <v>TY</v>
      </c>
      <c r="C22" t="str">
        <f>VLOOKUP(B22, $B$55:$C$60, 2)</f>
        <v>Toyota</v>
      </c>
      <c r="D22" t="str">
        <f>MID(A22,5,3)</f>
        <v>COR</v>
      </c>
      <c r="E22" t="str">
        <f t="shared" si="0"/>
        <v>Corolla</v>
      </c>
      <c r="F22" t="str">
        <f>MID(A22,3, 2)</f>
        <v>02</v>
      </c>
      <c r="G22">
        <f t="shared" si="1"/>
        <v>21</v>
      </c>
      <c r="H22">
        <v>64467.4</v>
      </c>
      <c r="I22" s="1">
        <f t="shared" si="2"/>
        <v>3069.8761904761905</v>
      </c>
      <c r="J22" t="s">
        <v>57</v>
      </c>
      <c r="K22" t="s">
        <v>58</v>
      </c>
      <c r="L22">
        <v>100000</v>
      </c>
      <c r="M22" t="b">
        <f t="shared" si="4"/>
        <v>1</v>
      </c>
      <c r="N22" t="str">
        <f t="shared" si="3"/>
        <v>TY02CORRED025</v>
      </c>
    </row>
    <row r="23" spans="1:14" x14ac:dyDescent="0.2">
      <c r="A23" t="s">
        <v>59</v>
      </c>
      <c r="B23" t="str">
        <f>LEFT(A23, 2)</f>
        <v>TY</v>
      </c>
      <c r="C23" t="str">
        <f>VLOOKUP(B23, $B$55:$C$60, 2)</f>
        <v>Toyota</v>
      </c>
      <c r="D23" t="str">
        <f>MID(A23,5,3)</f>
        <v>COR</v>
      </c>
      <c r="E23" t="str">
        <f t="shared" si="0"/>
        <v>Corolla</v>
      </c>
      <c r="F23" t="str">
        <f>MID(A23,3, 2)</f>
        <v>03</v>
      </c>
      <c r="G23">
        <f t="shared" si="1"/>
        <v>20</v>
      </c>
      <c r="H23">
        <v>73444.399999999994</v>
      </c>
      <c r="I23" s="1">
        <f t="shared" si="2"/>
        <v>3672.22</v>
      </c>
      <c r="J23" t="s">
        <v>15</v>
      </c>
      <c r="K23" t="s">
        <v>58</v>
      </c>
      <c r="L23">
        <v>100000</v>
      </c>
      <c r="M23" t="b">
        <f t="shared" si="4"/>
        <v>1</v>
      </c>
      <c r="N23" t="str">
        <f t="shared" si="3"/>
        <v>TY03CORBLA026</v>
      </c>
    </row>
    <row r="24" spans="1:14" x14ac:dyDescent="0.2">
      <c r="A24" t="s">
        <v>60</v>
      </c>
      <c r="B24" t="str">
        <f>LEFT(A24, 2)</f>
        <v>TY</v>
      </c>
      <c r="C24" t="str">
        <f>VLOOKUP(B24, $B$55:$C$60, 2)</f>
        <v>Toyota</v>
      </c>
      <c r="D24" t="str">
        <f>MID(A24,5,3)</f>
        <v>COR</v>
      </c>
      <c r="E24" t="str">
        <f t="shared" si="0"/>
        <v>Corolla</v>
      </c>
      <c r="F24" t="str">
        <f>MID(A24,3, 2)</f>
        <v>14</v>
      </c>
      <c r="G24">
        <f t="shared" si="1"/>
        <v>9</v>
      </c>
      <c r="H24">
        <v>17556.3</v>
      </c>
      <c r="I24" s="1">
        <f t="shared" si="2"/>
        <v>1950.6999999999998</v>
      </c>
      <c r="J24" t="s">
        <v>48</v>
      </c>
      <c r="K24" t="s">
        <v>32</v>
      </c>
      <c r="L24">
        <v>100000</v>
      </c>
      <c r="M24" t="b">
        <f t="shared" si="4"/>
        <v>1</v>
      </c>
      <c r="N24" t="str">
        <f t="shared" si="3"/>
        <v>TY14CORBLU027</v>
      </c>
    </row>
    <row r="25" spans="1:14" x14ac:dyDescent="0.2">
      <c r="A25" t="s">
        <v>61</v>
      </c>
      <c r="B25" t="str">
        <f>LEFT(A25, 2)</f>
        <v>TY</v>
      </c>
      <c r="C25" t="str">
        <f>VLOOKUP(B25, $B$55:$C$60, 2)</f>
        <v>Toyota</v>
      </c>
      <c r="D25" t="str">
        <f>MID(A25,5,3)</f>
        <v>COR</v>
      </c>
      <c r="E25" t="str">
        <f t="shared" si="0"/>
        <v>Corolla</v>
      </c>
      <c r="F25" t="str">
        <f>MID(A25,3, 2)</f>
        <v>12</v>
      </c>
      <c r="G25">
        <f t="shared" si="1"/>
        <v>11</v>
      </c>
      <c r="H25">
        <v>29601.9</v>
      </c>
      <c r="I25" s="1">
        <f t="shared" si="2"/>
        <v>2691.0818181818181</v>
      </c>
      <c r="J25" t="s">
        <v>15</v>
      </c>
      <c r="K25" t="s">
        <v>39</v>
      </c>
      <c r="L25">
        <v>100000</v>
      </c>
      <c r="M25" t="b">
        <f t="shared" si="4"/>
        <v>1</v>
      </c>
      <c r="N25" t="str">
        <f t="shared" si="3"/>
        <v>TY12CORBLA028</v>
      </c>
    </row>
    <row r="26" spans="1:14" x14ac:dyDescent="0.2">
      <c r="A26" t="s">
        <v>80</v>
      </c>
      <c r="B26" t="str">
        <f>LEFT(A26, 2)</f>
        <v>HY</v>
      </c>
      <c r="C26" t="str">
        <f>VLOOKUP(B26, $B$55:$C$60, 2)</f>
        <v>Hyundai</v>
      </c>
      <c r="D26" t="str">
        <f>MID(A26,5,3)</f>
        <v>ELA</v>
      </c>
      <c r="E26" t="str">
        <f t="shared" si="0"/>
        <v>Elantra</v>
      </c>
      <c r="F26" t="str">
        <f>MID(A26,3, 2)</f>
        <v>11</v>
      </c>
      <c r="G26">
        <f t="shared" si="1"/>
        <v>12</v>
      </c>
      <c r="H26">
        <v>29102.3</v>
      </c>
      <c r="I26" s="1">
        <f t="shared" si="2"/>
        <v>2425.1916666666666</v>
      </c>
      <c r="J26" t="s">
        <v>15</v>
      </c>
      <c r="K26" t="s">
        <v>43</v>
      </c>
      <c r="L26">
        <v>100000</v>
      </c>
      <c r="M26" t="b">
        <f t="shared" si="4"/>
        <v>1</v>
      </c>
      <c r="N26" t="str">
        <f t="shared" si="3"/>
        <v>HY11ELABLA049</v>
      </c>
    </row>
    <row r="27" spans="1:14" x14ac:dyDescent="0.2">
      <c r="A27" t="s">
        <v>81</v>
      </c>
      <c r="B27" t="str">
        <f>LEFT(A27, 2)</f>
        <v>HY</v>
      </c>
      <c r="C27" t="str">
        <f>VLOOKUP(B27, $B$55:$C$60, 2)</f>
        <v>Hyundai</v>
      </c>
      <c r="D27" t="str">
        <f>MID(A27,5,3)</f>
        <v>ELA</v>
      </c>
      <c r="E27" t="str">
        <f t="shared" si="0"/>
        <v>Elantra</v>
      </c>
      <c r="F27" t="str">
        <f>MID(A27,3, 2)</f>
        <v>12</v>
      </c>
      <c r="G27">
        <f t="shared" si="1"/>
        <v>11</v>
      </c>
      <c r="H27">
        <v>22282</v>
      </c>
      <c r="I27" s="1">
        <f t="shared" si="2"/>
        <v>2025.6363636363637</v>
      </c>
      <c r="J27" t="s">
        <v>48</v>
      </c>
      <c r="K27" t="s">
        <v>19</v>
      </c>
      <c r="L27">
        <v>100000</v>
      </c>
      <c r="M27" t="b">
        <f t="shared" si="4"/>
        <v>1</v>
      </c>
      <c r="N27" t="str">
        <f t="shared" si="3"/>
        <v>HY12ELABLU050</v>
      </c>
    </row>
    <row r="28" spans="1:14" x14ac:dyDescent="0.2">
      <c r="A28" t="s">
        <v>82</v>
      </c>
      <c r="B28" t="str">
        <f>LEFT(A28, 2)</f>
        <v>HY</v>
      </c>
      <c r="C28" t="str">
        <f>VLOOKUP(B28, $B$55:$C$60, 2)</f>
        <v>Hyundai</v>
      </c>
      <c r="D28" t="str">
        <f>MID(A28,5,3)</f>
        <v>ELA</v>
      </c>
      <c r="E28" t="str">
        <f t="shared" si="0"/>
        <v>Elantra</v>
      </c>
      <c r="F28" t="str">
        <f>MID(A28,3, 2)</f>
        <v>13</v>
      </c>
      <c r="G28">
        <f t="shared" si="1"/>
        <v>10</v>
      </c>
      <c r="H28">
        <v>20223.900000000001</v>
      </c>
      <c r="I28" s="1">
        <f t="shared" si="2"/>
        <v>2022.39</v>
      </c>
      <c r="J28" t="s">
        <v>15</v>
      </c>
      <c r="K28" t="s">
        <v>32</v>
      </c>
      <c r="L28">
        <v>100000</v>
      </c>
      <c r="M28" t="b">
        <f t="shared" si="4"/>
        <v>1</v>
      </c>
      <c r="N28" t="str">
        <f t="shared" si="3"/>
        <v>HY13ELABLA051</v>
      </c>
    </row>
    <row r="29" spans="1:14" x14ac:dyDescent="0.2">
      <c r="A29" t="s">
        <v>83</v>
      </c>
      <c r="B29" t="str">
        <f>LEFT(A29, 2)</f>
        <v>HY</v>
      </c>
      <c r="C29" t="str">
        <f>VLOOKUP(B29, $B$55:$C$60, 2)</f>
        <v>Hyundai</v>
      </c>
      <c r="D29" t="str">
        <f>MID(A29,5,3)</f>
        <v>ELA</v>
      </c>
      <c r="E29" t="str">
        <f t="shared" si="0"/>
        <v>Elantra</v>
      </c>
      <c r="F29" t="str">
        <f>MID(A29,3, 2)</f>
        <v>13</v>
      </c>
      <c r="G29">
        <f t="shared" si="1"/>
        <v>10</v>
      </c>
      <c r="H29">
        <v>22188.5</v>
      </c>
      <c r="I29" s="1">
        <f t="shared" si="2"/>
        <v>2218.85</v>
      </c>
      <c r="J29" t="s">
        <v>48</v>
      </c>
      <c r="K29" t="s">
        <v>26</v>
      </c>
      <c r="L29">
        <v>100000</v>
      </c>
      <c r="M29" t="b">
        <f t="shared" si="4"/>
        <v>1</v>
      </c>
      <c r="N29" t="str">
        <f t="shared" si="3"/>
        <v>HY13ELABLU052</v>
      </c>
    </row>
    <row r="30" spans="1:14" x14ac:dyDescent="0.2">
      <c r="A30" t="s">
        <v>120</v>
      </c>
      <c r="B30" t="str">
        <f>LEFT(A30, 2)</f>
        <v>FD</v>
      </c>
      <c r="C30" t="str">
        <f>VLOOKUP(B30, $B$55:$C$60, 2)</f>
        <v>Ford</v>
      </c>
      <c r="D30" t="str">
        <f>MID(A30,5,3)</f>
        <v>FCS</v>
      </c>
      <c r="E30" t="str">
        <f t="shared" si="0"/>
        <v>Focus</v>
      </c>
      <c r="F30" t="str">
        <f>MID(A30,3, 2)</f>
        <v>06</v>
      </c>
      <c r="G30">
        <f t="shared" si="1"/>
        <v>17</v>
      </c>
      <c r="H30">
        <v>46311.4</v>
      </c>
      <c r="I30" s="1">
        <f t="shared" si="2"/>
        <v>2724.2000000000003</v>
      </c>
      <c r="J30" t="s">
        <v>21</v>
      </c>
      <c r="K30" t="s">
        <v>26</v>
      </c>
      <c r="L30">
        <v>75000</v>
      </c>
      <c r="M30" t="b">
        <f t="shared" si="4"/>
        <v>1</v>
      </c>
      <c r="N30" t="str">
        <f t="shared" si="3"/>
        <v>FD06FCSGRE006</v>
      </c>
    </row>
    <row r="31" spans="1:14" x14ac:dyDescent="0.2">
      <c r="A31" t="s">
        <v>27</v>
      </c>
      <c r="B31" t="str">
        <f>LEFT(A31, 2)</f>
        <v>FD</v>
      </c>
      <c r="C31" t="str">
        <f>VLOOKUP(B31, $B$55:$C$60, 2)</f>
        <v>Ford</v>
      </c>
      <c r="D31" t="str">
        <f>MID(A31,5,3)</f>
        <v>FCS</v>
      </c>
      <c r="E31" t="str">
        <f t="shared" si="0"/>
        <v>Focus</v>
      </c>
      <c r="F31" t="str">
        <f>MID(A31,3, 2)</f>
        <v>06</v>
      </c>
      <c r="G31">
        <f t="shared" si="1"/>
        <v>17</v>
      </c>
      <c r="H31">
        <v>52229.5</v>
      </c>
      <c r="I31" s="1">
        <f t="shared" si="2"/>
        <v>3072.3235294117649</v>
      </c>
      <c r="J31" t="s">
        <v>21</v>
      </c>
      <c r="K31" t="s">
        <v>22</v>
      </c>
      <c r="L31">
        <v>75000</v>
      </c>
      <c r="M31" t="b">
        <f t="shared" si="4"/>
        <v>1</v>
      </c>
      <c r="N31" t="str">
        <f t="shared" si="3"/>
        <v>FD06FCSGRE007</v>
      </c>
    </row>
    <row r="32" spans="1:14" x14ac:dyDescent="0.2">
      <c r="A32" t="s">
        <v>28</v>
      </c>
      <c r="B32" t="str">
        <f>LEFT(A32, 2)</f>
        <v>FD</v>
      </c>
      <c r="C32" t="str">
        <f>VLOOKUP(B32, $B$55:$C$60, 2)</f>
        <v>Ford</v>
      </c>
      <c r="D32" t="str">
        <f>MID(A32,5,3)</f>
        <v>FCS</v>
      </c>
      <c r="E32" t="str">
        <f t="shared" si="0"/>
        <v>Focus</v>
      </c>
      <c r="F32" t="str">
        <f>MID(A32,3, 2)</f>
        <v>09</v>
      </c>
      <c r="G32">
        <f t="shared" si="1"/>
        <v>14</v>
      </c>
      <c r="H32">
        <v>35137</v>
      </c>
      <c r="I32" s="1">
        <f t="shared" si="2"/>
        <v>2509.7857142857142</v>
      </c>
      <c r="J32" t="s">
        <v>15</v>
      </c>
      <c r="K32" t="s">
        <v>29</v>
      </c>
      <c r="L32">
        <v>75000</v>
      </c>
      <c r="M32" t="b">
        <f t="shared" si="4"/>
        <v>1</v>
      </c>
      <c r="N32" t="str">
        <f t="shared" si="3"/>
        <v>FD09FCSBLA008</v>
      </c>
    </row>
    <row r="33" spans="1:14" x14ac:dyDescent="0.2">
      <c r="A33" t="s">
        <v>30</v>
      </c>
      <c r="B33" t="str">
        <f>LEFT(A33, 2)</f>
        <v>FD</v>
      </c>
      <c r="C33" t="str">
        <f>VLOOKUP(B33, $B$55:$C$60, 2)</f>
        <v>Ford</v>
      </c>
      <c r="D33" t="str">
        <f>MID(A33,5,3)</f>
        <v>FCS</v>
      </c>
      <c r="E33" t="str">
        <f t="shared" si="0"/>
        <v>Focus</v>
      </c>
      <c r="F33" t="str">
        <f>MID(A33,3, 2)</f>
        <v>13</v>
      </c>
      <c r="G33">
        <f t="shared" si="1"/>
        <v>10</v>
      </c>
      <c r="H33">
        <v>27637.1</v>
      </c>
      <c r="I33" s="1">
        <f t="shared" si="2"/>
        <v>2763.71</v>
      </c>
      <c r="J33" t="s">
        <v>15</v>
      </c>
      <c r="K33" t="s">
        <v>16</v>
      </c>
      <c r="L33">
        <v>75000</v>
      </c>
      <c r="M33" t="b">
        <f t="shared" si="4"/>
        <v>1</v>
      </c>
      <c r="N33" t="str">
        <f t="shared" si="3"/>
        <v>FD13FCSBLA009</v>
      </c>
    </row>
    <row r="34" spans="1:14" x14ac:dyDescent="0.2">
      <c r="A34" t="s">
        <v>31</v>
      </c>
      <c r="B34" t="str">
        <f>LEFT(A34, 2)</f>
        <v>FD</v>
      </c>
      <c r="C34" t="str">
        <f>VLOOKUP(B34, $B$55:$C$60, 2)</f>
        <v>Ford</v>
      </c>
      <c r="D34" t="str">
        <f>MID(A34,5,3)</f>
        <v>FCS</v>
      </c>
      <c r="E34" t="str">
        <f t="shared" si="0"/>
        <v>Focus</v>
      </c>
      <c r="F34" t="str">
        <f>MID(A34,3, 2)</f>
        <v>13</v>
      </c>
      <c r="G34">
        <f t="shared" si="1"/>
        <v>10</v>
      </c>
      <c r="H34">
        <v>27534.799999999999</v>
      </c>
      <c r="I34" s="1">
        <f t="shared" si="2"/>
        <v>2753.48</v>
      </c>
      <c r="J34" t="s">
        <v>18</v>
      </c>
      <c r="K34" t="s">
        <v>32</v>
      </c>
      <c r="L34">
        <v>75000</v>
      </c>
      <c r="M34" t="b">
        <f t="shared" si="4"/>
        <v>1</v>
      </c>
      <c r="N34" t="str">
        <f t="shared" si="3"/>
        <v>FD13FCSWHI010</v>
      </c>
    </row>
    <row r="35" spans="1:14" x14ac:dyDescent="0.2">
      <c r="A35" t="s">
        <v>33</v>
      </c>
      <c r="B35" t="str">
        <f>LEFT(A35, 2)</f>
        <v>FD</v>
      </c>
      <c r="C35" t="str">
        <f>VLOOKUP(B35, $B$55:$C$60, 2)</f>
        <v>Ford</v>
      </c>
      <c r="D35" t="str">
        <f>MID(A35,5,3)</f>
        <v>FCS</v>
      </c>
      <c r="E35" t="str">
        <f t="shared" si="0"/>
        <v>Focus</v>
      </c>
      <c r="F35" t="str">
        <f>MID(A35,3, 2)</f>
        <v>12</v>
      </c>
      <c r="G35">
        <f t="shared" si="1"/>
        <v>11</v>
      </c>
      <c r="H35">
        <v>19341.7</v>
      </c>
      <c r="I35" s="1">
        <f t="shared" si="2"/>
        <v>1758.3363636363638</v>
      </c>
      <c r="J35" t="s">
        <v>18</v>
      </c>
      <c r="K35" t="s">
        <v>34</v>
      </c>
      <c r="L35">
        <v>75000</v>
      </c>
      <c r="M35" t="b">
        <f t="shared" si="4"/>
        <v>1</v>
      </c>
      <c r="N35" t="str">
        <f t="shared" si="3"/>
        <v>FD12FCSWHI011</v>
      </c>
    </row>
    <row r="36" spans="1:14" x14ac:dyDescent="0.2">
      <c r="A36" t="s">
        <v>35</v>
      </c>
      <c r="B36" t="str">
        <f>LEFT(A36, 2)</f>
        <v>FD</v>
      </c>
      <c r="C36" t="str">
        <f>VLOOKUP(B36, $B$55:$C$60, 2)</f>
        <v>Ford</v>
      </c>
      <c r="D36" t="str">
        <f>MID(A36,5,3)</f>
        <v>FCS</v>
      </c>
      <c r="E36" t="str">
        <f t="shared" si="0"/>
        <v>Focus</v>
      </c>
      <c r="F36" t="str">
        <f>MID(A36,3, 2)</f>
        <v>13</v>
      </c>
      <c r="G36">
        <f t="shared" si="1"/>
        <v>10</v>
      </c>
      <c r="H36">
        <v>22521.599999999999</v>
      </c>
      <c r="I36" s="1">
        <f t="shared" si="2"/>
        <v>2252.16</v>
      </c>
      <c r="J36" t="s">
        <v>15</v>
      </c>
      <c r="K36" t="s">
        <v>36</v>
      </c>
      <c r="L36">
        <v>75000</v>
      </c>
      <c r="M36" t="b">
        <f t="shared" si="4"/>
        <v>1</v>
      </c>
      <c r="N36" t="str">
        <f t="shared" si="3"/>
        <v>FD13FCSBLA012</v>
      </c>
    </row>
    <row r="37" spans="1:14" x14ac:dyDescent="0.2">
      <c r="A37" t="s">
        <v>37</v>
      </c>
      <c r="B37" t="str">
        <f>LEFT(A37, 2)</f>
        <v>FD</v>
      </c>
      <c r="C37" t="str">
        <f>VLOOKUP(B37, $B$55:$C$60, 2)</f>
        <v>Ford</v>
      </c>
      <c r="D37" t="str">
        <f>MID(A37,5,3)</f>
        <v>FCS</v>
      </c>
      <c r="E37" t="str">
        <f t="shared" si="0"/>
        <v>Focus</v>
      </c>
      <c r="F37" t="str">
        <f>MID(A37,3, 2)</f>
        <v>13</v>
      </c>
      <c r="G37">
        <f t="shared" si="1"/>
        <v>10</v>
      </c>
      <c r="H37">
        <v>13682.9</v>
      </c>
      <c r="I37" s="1">
        <f t="shared" si="2"/>
        <v>1368.29</v>
      </c>
      <c r="J37" t="s">
        <v>15</v>
      </c>
      <c r="K37" t="s">
        <v>38</v>
      </c>
      <c r="L37">
        <v>75000</v>
      </c>
      <c r="M37" t="b">
        <f t="shared" si="4"/>
        <v>1</v>
      </c>
      <c r="N37" t="str">
        <f t="shared" si="3"/>
        <v>FD13FCSBLA013</v>
      </c>
    </row>
    <row r="38" spans="1:14" x14ac:dyDescent="0.2">
      <c r="A38" t="s">
        <v>14</v>
      </c>
      <c r="B38" t="str">
        <f>LEFT(A38, 2)</f>
        <v>FD</v>
      </c>
      <c r="C38" t="str">
        <f>VLOOKUP(B38, $B$55:$C$60, 2)</f>
        <v>Ford</v>
      </c>
      <c r="D38" t="str">
        <f>MID(A38,5,3)</f>
        <v>MTG</v>
      </c>
      <c r="E38" t="str">
        <f t="shared" si="0"/>
        <v>Mustang</v>
      </c>
      <c r="F38" t="str">
        <f>MID(A38,3, 2)</f>
        <v>06</v>
      </c>
      <c r="G38">
        <f t="shared" si="1"/>
        <v>17</v>
      </c>
      <c r="H38">
        <v>40326.800000000003</v>
      </c>
      <c r="I38" s="1">
        <f t="shared" si="2"/>
        <v>2372.1647058823532</v>
      </c>
      <c r="J38" t="s">
        <v>15</v>
      </c>
      <c r="K38" t="s">
        <v>16</v>
      </c>
      <c r="L38">
        <v>50000</v>
      </c>
      <c r="M38" t="b">
        <f t="shared" si="4"/>
        <v>1</v>
      </c>
      <c r="N38" t="str">
        <f t="shared" si="3"/>
        <v>FD06MTGBLA001</v>
      </c>
    </row>
    <row r="39" spans="1:14" x14ac:dyDescent="0.2">
      <c r="A39" t="s">
        <v>17</v>
      </c>
      <c r="B39" t="str">
        <f>LEFT(A39, 2)</f>
        <v>FD</v>
      </c>
      <c r="C39" t="str">
        <f>VLOOKUP(B39, $B$55:$C$60, 2)</f>
        <v>Ford</v>
      </c>
      <c r="D39" t="str">
        <f>MID(A39,5,3)</f>
        <v>MTG</v>
      </c>
      <c r="E39" t="str">
        <f t="shared" si="0"/>
        <v>Mustang</v>
      </c>
      <c r="F39" t="str">
        <f>MID(A39,3, 2)</f>
        <v>06</v>
      </c>
      <c r="G39">
        <f t="shared" si="1"/>
        <v>17</v>
      </c>
      <c r="H39">
        <v>44974.8</v>
      </c>
      <c r="I39" s="1">
        <f t="shared" si="2"/>
        <v>2645.5764705882357</v>
      </c>
      <c r="J39" t="s">
        <v>18</v>
      </c>
      <c r="K39" t="s">
        <v>19</v>
      </c>
      <c r="L39">
        <v>50000</v>
      </c>
      <c r="M39" t="b">
        <f t="shared" si="4"/>
        <v>1</v>
      </c>
      <c r="N39" t="str">
        <f t="shared" si="3"/>
        <v>FD06MTGWHI002</v>
      </c>
    </row>
    <row r="40" spans="1:14" x14ac:dyDescent="0.2">
      <c r="A40" t="s">
        <v>20</v>
      </c>
      <c r="B40" t="str">
        <f>LEFT(A40, 2)</f>
        <v>FD</v>
      </c>
      <c r="C40" t="str">
        <f>VLOOKUP(B40, $B$55:$C$60, 2)</f>
        <v>Ford</v>
      </c>
      <c r="D40" t="str">
        <f>MID(A40,5,3)</f>
        <v>MTG</v>
      </c>
      <c r="E40" t="str">
        <f t="shared" si="0"/>
        <v>Mustang</v>
      </c>
      <c r="F40" t="str">
        <f>MID(A40,3, 2)</f>
        <v>08</v>
      </c>
      <c r="G40">
        <f t="shared" si="1"/>
        <v>15</v>
      </c>
      <c r="H40">
        <v>44946.5</v>
      </c>
      <c r="I40" s="1">
        <f t="shared" si="2"/>
        <v>2996.4333333333334</v>
      </c>
      <c r="J40" t="s">
        <v>21</v>
      </c>
      <c r="K40" t="s">
        <v>22</v>
      </c>
      <c r="L40">
        <v>50000</v>
      </c>
      <c r="M40" t="b">
        <f t="shared" si="4"/>
        <v>1</v>
      </c>
      <c r="N40" t="str">
        <f t="shared" si="3"/>
        <v>FD08MTGGRE003</v>
      </c>
    </row>
    <row r="41" spans="1:14" x14ac:dyDescent="0.2">
      <c r="A41" t="s">
        <v>23</v>
      </c>
      <c r="B41" t="str">
        <f>LEFT(A41, 2)</f>
        <v>FD</v>
      </c>
      <c r="C41" t="str">
        <f>VLOOKUP(B41, $B$55:$C$60, 2)</f>
        <v>Ford</v>
      </c>
      <c r="D41" t="str">
        <f>MID(A41,5,3)</f>
        <v>MTG</v>
      </c>
      <c r="E41" t="str">
        <f t="shared" si="0"/>
        <v>Mustang</v>
      </c>
      <c r="F41" t="str">
        <f>MID(A41,3, 2)</f>
        <v>08</v>
      </c>
      <c r="G41">
        <f t="shared" si="1"/>
        <v>15</v>
      </c>
      <c r="H41">
        <v>37558.800000000003</v>
      </c>
      <c r="I41" s="1">
        <f t="shared" si="2"/>
        <v>2503.92</v>
      </c>
      <c r="J41" t="s">
        <v>15</v>
      </c>
      <c r="K41" t="s">
        <v>24</v>
      </c>
      <c r="L41">
        <v>50000</v>
      </c>
      <c r="M41" t="b">
        <f t="shared" si="4"/>
        <v>1</v>
      </c>
      <c r="N41" t="str">
        <f t="shared" si="3"/>
        <v>FD08MTGBLA004</v>
      </c>
    </row>
    <row r="42" spans="1:14" x14ac:dyDescent="0.2">
      <c r="A42" t="s">
        <v>25</v>
      </c>
      <c r="B42" t="str">
        <f>LEFT(A42, 2)</f>
        <v>FD</v>
      </c>
      <c r="C42" t="str">
        <f>VLOOKUP(B42, $B$55:$C$60, 2)</f>
        <v>Ford</v>
      </c>
      <c r="D42" t="str">
        <f>MID(A42,5,3)</f>
        <v>MTG</v>
      </c>
      <c r="E42" t="str">
        <f t="shared" si="0"/>
        <v>Mustang</v>
      </c>
      <c r="F42" t="str">
        <f>MID(A42,3, 2)</f>
        <v>08</v>
      </c>
      <c r="G42">
        <f t="shared" si="1"/>
        <v>15</v>
      </c>
      <c r="H42">
        <v>36438.5</v>
      </c>
      <c r="I42" s="1">
        <f t="shared" si="2"/>
        <v>2429.2333333333331</v>
      </c>
      <c r="J42" t="s">
        <v>18</v>
      </c>
      <c r="K42" t="s">
        <v>16</v>
      </c>
      <c r="L42">
        <v>50000</v>
      </c>
      <c r="M42" t="b">
        <f t="shared" si="4"/>
        <v>1</v>
      </c>
      <c r="N42" t="str">
        <f t="shared" si="3"/>
        <v>FD08MTGWHI005</v>
      </c>
    </row>
    <row r="43" spans="1:14" x14ac:dyDescent="0.2">
      <c r="A43" t="s">
        <v>121</v>
      </c>
      <c r="B43" t="str">
        <f>LEFT(A43, 2)</f>
        <v>HO</v>
      </c>
      <c r="C43" t="str">
        <f>VLOOKUP(B43, $B$55:$C$60, 2)</f>
        <v>Honda</v>
      </c>
      <c r="D43" t="str">
        <f>MID(A43,5,3)</f>
        <v>ODY</v>
      </c>
      <c r="E43" t="str">
        <f t="shared" si="0"/>
        <v>Odyssey</v>
      </c>
      <c r="F43" t="str">
        <f>MID(A43,3, 2)</f>
        <v>05</v>
      </c>
      <c r="G43">
        <f t="shared" si="1"/>
        <v>18</v>
      </c>
      <c r="H43">
        <v>60389.5</v>
      </c>
      <c r="I43" s="1">
        <f t="shared" si="2"/>
        <v>3354.9722222222222</v>
      </c>
      <c r="J43" t="s">
        <v>18</v>
      </c>
      <c r="K43" t="s">
        <v>29</v>
      </c>
      <c r="L43">
        <v>100000</v>
      </c>
      <c r="M43" t="b">
        <f t="shared" si="4"/>
        <v>1</v>
      </c>
      <c r="N43" t="str">
        <f t="shared" si="3"/>
        <v>HO05ODYWHI037</v>
      </c>
    </row>
    <row r="44" spans="1:14" x14ac:dyDescent="0.2">
      <c r="A44" t="s">
        <v>70</v>
      </c>
      <c r="B44" t="str">
        <f>LEFT(A44, 2)</f>
        <v>HO</v>
      </c>
      <c r="C44" t="str">
        <f>VLOOKUP(B44, $B$55:$C$60, 2)</f>
        <v>Honda</v>
      </c>
      <c r="D44" t="str">
        <f>MID(A44,5,3)</f>
        <v>ODY</v>
      </c>
      <c r="E44" t="str">
        <f t="shared" si="0"/>
        <v>Odyssey</v>
      </c>
      <c r="F44" t="str">
        <f>MID(A44,3, 2)</f>
        <v>07</v>
      </c>
      <c r="G44">
        <f t="shared" si="1"/>
        <v>16</v>
      </c>
      <c r="H44">
        <v>50854.1</v>
      </c>
      <c r="I44" s="1">
        <f t="shared" si="2"/>
        <v>3178.3812499999999</v>
      </c>
      <c r="J44" t="s">
        <v>15</v>
      </c>
      <c r="K44" t="s">
        <v>52</v>
      </c>
      <c r="L44">
        <v>100000</v>
      </c>
      <c r="M44" t="b">
        <f t="shared" si="4"/>
        <v>1</v>
      </c>
      <c r="N44" t="str">
        <f t="shared" si="3"/>
        <v>HO07ODYBLA038</v>
      </c>
    </row>
    <row r="45" spans="1:14" x14ac:dyDescent="0.2">
      <c r="A45" t="s">
        <v>71</v>
      </c>
      <c r="B45" t="str">
        <f>LEFT(A45, 2)</f>
        <v>HO</v>
      </c>
      <c r="C45" t="str">
        <f>VLOOKUP(B45, $B$55:$C$60, 2)</f>
        <v>Honda</v>
      </c>
      <c r="D45" t="str">
        <f>MID(A45,5,3)</f>
        <v>ODY</v>
      </c>
      <c r="E45" t="str">
        <f t="shared" si="0"/>
        <v>Odyssey</v>
      </c>
      <c r="F45" t="str">
        <f>MID(A45,3, 2)</f>
        <v>08</v>
      </c>
      <c r="G45">
        <f t="shared" si="1"/>
        <v>15</v>
      </c>
      <c r="H45">
        <v>42504.6</v>
      </c>
      <c r="I45" s="1">
        <f t="shared" si="2"/>
        <v>2833.64</v>
      </c>
      <c r="J45" t="s">
        <v>18</v>
      </c>
      <c r="K45" t="s">
        <v>38</v>
      </c>
      <c r="L45">
        <v>100000</v>
      </c>
      <c r="M45" t="b">
        <f t="shared" si="4"/>
        <v>1</v>
      </c>
      <c r="N45" t="str">
        <f t="shared" si="3"/>
        <v>HO08ODYWHI039</v>
      </c>
    </row>
    <row r="46" spans="1:14" x14ac:dyDescent="0.2">
      <c r="A46" t="s">
        <v>84</v>
      </c>
      <c r="B46" t="str">
        <f>LEFT(A46, 2)</f>
        <v>HO</v>
      </c>
      <c r="C46" t="str">
        <f>VLOOKUP(B46, $B$55:$C$60, 2)</f>
        <v>Honda</v>
      </c>
      <c r="D46" t="str">
        <f>MID(A46,5,3)</f>
        <v>ODY</v>
      </c>
      <c r="E46" t="str">
        <f t="shared" si="0"/>
        <v>Odyssey</v>
      </c>
      <c r="F46" t="str">
        <f>MID(A46,3, 2)</f>
        <v>10</v>
      </c>
      <c r="G46">
        <f t="shared" si="1"/>
        <v>13</v>
      </c>
      <c r="H46">
        <v>68658.899999999994</v>
      </c>
      <c r="I46" s="1">
        <f t="shared" si="2"/>
        <v>5281.4538461538459</v>
      </c>
      <c r="J46" t="s">
        <v>15</v>
      </c>
      <c r="K46" t="s">
        <v>16</v>
      </c>
      <c r="L46">
        <v>100000</v>
      </c>
      <c r="M46" t="b">
        <f t="shared" si="4"/>
        <v>1</v>
      </c>
      <c r="N46" t="str">
        <f t="shared" si="3"/>
        <v>HO10ODYBLA040</v>
      </c>
    </row>
    <row r="47" spans="1:14" x14ac:dyDescent="0.2">
      <c r="A47" t="s">
        <v>72</v>
      </c>
      <c r="B47" t="str">
        <f>LEFT(A47, 2)</f>
        <v>HO</v>
      </c>
      <c r="C47" t="str">
        <f>VLOOKUP(B47, $B$55:$C$60, 2)</f>
        <v>Honda</v>
      </c>
      <c r="D47" t="str">
        <f>MID(A47,5,3)</f>
        <v>ODY</v>
      </c>
      <c r="E47" t="str">
        <f t="shared" si="0"/>
        <v>Odyssey</v>
      </c>
      <c r="F47" t="str">
        <f>MID(A47,3, 2)</f>
        <v>14</v>
      </c>
      <c r="G47">
        <f t="shared" si="1"/>
        <v>9</v>
      </c>
      <c r="H47">
        <v>3708.1</v>
      </c>
      <c r="I47" s="1">
        <f t="shared" si="2"/>
        <v>412.01111111111112</v>
      </c>
      <c r="J47" t="s">
        <v>15</v>
      </c>
      <c r="K47" t="s">
        <v>19</v>
      </c>
      <c r="L47">
        <v>100000</v>
      </c>
      <c r="M47" t="b">
        <f t="shared" si="4"/>
        <v>1</v>
      </c>
      <c r="N47" t="str">
        <f t="shared" si="3"/>
        <v>HO14ODYBLA041</v>
      </c>
    </row>
    <row r="48" spans="1:14" x14ac:dyDescent="0.2">
      <c r="A48" t="s">
        <v>73</v>
      </c>
      <c r="B48" t="str">
        <f>LEFT(A48, 2)</f>
        <v>CR</v>
      </c>
      <c r="C48" t="str">
        <f>VLOOKUP(B48, $B$55:$C$60, 2)</f>
        <v>Chrysler</v>
      </c>
      <c r="D48" t="str">
        <f>MID(A48,5,3)</f>
        <v>PTC</v>
      </c>
      <c r="E48" t="str">
        <f t="shared" si="0"/>
        <v>PT Cruiser</v>
      </c>
      <c r="F48" t="str">
        <f>MID(A48,3, 2)</f>
        <v>04</v>
      </c>
      <c r="G48">
        <f t="shared" si="1"/>
        <v>19</v>
      </c>
      <c r="H48">
        <v>64542</v>
      </c>
      <c r="I48" s="1">
        <f t="shared" si="2"/>
        <v>3396.9473684210525</v>
      </c>
      <c r="J48" t="s">
        <v>48</v>
      </c>
      <c r="K48" t="s">
        <v>16</v>
      </c>
      <c r="L48">
        <v>75000</v>
      </c>
      <c r="M48" t="b">
        <f t="shared" si="4"/>
        <v>1</v>
      </c>
      <c r="N48" t="str">
        <f t="shared" si="3"/>
        <v>CR04PTCBLU042</v>
      </c>
    </row>
    <row r="49" spans="1:14" x14ac:dyDescent="0.2">
      <c r="A49" t="s">
        <v>74</v>
      </c>
      <c r="B49" t="str">
        <f>LEFT(A49, 2)</f>
        <v>CR</v>
      </c>
      <c r="C49" t="str">
        <f>VLOOKUP(B49, $B$55:$C$60, 2)</f>
        <v>Chrysler</v>
      </c>
      <c r="D49" t="str">
        <f>MID(A49,5,3)</f>
        <v>PTC</v>
      </c>
      <c r="E49" t="str">
        <f t="shared" si="0"/>
        <v>PT Cruiser</v>
      </c>
      <c r="F49" t="str">
        <f>MID(A49,3, 2)</f>
        <v>07</v>
      </c>
      <c r="G49">
        <f t="shared" si="1"/>
        <v>16</v>
      </c>
      <c r="H49">
        <v>42074.2</v>
      </c>
      <c r="I49" s="1">
        <f t="shared" si="2"/>
        <v>2629.6374999999998</v>
      </c>
      <c r="J49" t="s">
        <v>21</v>
      </c>
      <c r="K49" t="s">
        <v>58</v>
      </c>
      <c r="L49">
        <v>75000</v>
      </c>
      <c r="M49" t="b">
        <f t="shared" si="4"/>
        <v>1</v>
      </c>
      <c r="N49" t="str">
        <f t="shared" si="3"/>
        <v>CR07PTCGRE043</v>
      </c>
    </row>
    <row r="50" spans="1:14" x14ac:dyDescent="0.2">
      <c r="A50" t="s">
        <v>75</v>
      </c>
      <c r="B50" t="str">
        <f>LEFT(A50, 2)</f>
        <v>CR</v>
      </c>
      <c r="C50" t="str">
        <f>VLOOKUP(B50, $B$55:$C$60, 2)</f>
        <v>Chrysler</v>
      </c>
      <c r="D50" t="str">
        <f>MID(A50,5,3)</f>
        <v>PTC</v>
      </c>
      <c r="E50" t="str">
        <f t="shared" si="0"/>
        <v>PT Cruiser</v>
      </c>
      <c r="F50" t="str">
        <f>MID(A50,3, 2)</f>
        <v>11</v>
      </c>
      <c r="G50">
        <f t="shared" si="1"/>
        <v>12</v>
      </c>
      <c r="H50">
        <v>27394.2</v>
      </c>
      <c r="I50" s="1">
        <f t="shared" si="2"/>
        <v>2282.85</v>
      </c>
      <c r="J50" t="s">
        <v>15</v>
      </c>
      <c r="K50" t="s">
        <v>36</v>
      </c>
      <c r="L50">
        <v>75000</v>
      </c>
      <c r="M50" t="b">
        <f t="shared" si="4"/>
        <v>1</v>
      </c>
      <c r="N50" t="str">
        <f t="shared" si="3"/>
        <v>CR11PTCBLA044</v>
      </c>
    </row>
    <row r="51" spans="1:14" x14ac:dyDescent="0.2">
      <c r="A51" t="s">
        <v>44</v>
      </c>
      <c r="B51" t="str">
        <f>LEFT(A51, 2)</f>
        <v>GM</v>
      </c>
      <c r="C51" t="str">
        <f>VLOOKUP(B51, $B$55:$C$60, 2)</f>
        <v>General Motors</v>
      </c>
      <c r="D51" t="str">
        <f>MID(A51,5,3)</f>
        <v>SLV</v>
      </c>
      <c r="E51" t="str">
        <f t="shared" si="0"/>
        <v>Silverado</v>
      </c>
      <c r="F51" t="str">
        <f>MID(A51,3, 2)</f>
        <v>10</v>
      </c>
      <c r="G51">
        <f t="shared" si="1"/>
        <v>13</v>
      </c>
      <c r="H51">
        <v>31144.400000000001</v>
      </c>
      <c r="I51" s="1">
        <f t="shared" si="2"/>
        <v>2395.7230769230769</v>
      </c>
      <c r="J51" t="s">
        <v>15</v>
      </c>
      <c r="K51" t="s">
        <v>45</v>
      </c>
      <c r="L51">
        <v>100000</v>
      </c>
      <c r="M51" t="b">
        <f t="shared" si="4"/>
        <v>1</v>
      </c>
      <c r="N51" t="str">
        <f t="shared" si="3"/>
        <v>GM10SLVBLA017</v>
      </c>
    </row>
    <row r="52" spans="1:14" x14ac:dyDescent="0.2">
      <c r="A52" t="s">
        <v>46</v>
      </c>
      <c r="B52" t="str">
        <f>LEFT(A52, 2)</f>
        <v>GM</v>
      </c>
      <c r="C52" t="str">
        <f>VLOOKUP(B52, $B$55:$C$60, 2)</f>
        <v>General Motors</v>
      </c>
      <c r="D52" t="str">
        <f>MID(A52,5,3)</f>
        <v>SLV</v>
      </c>
      <c r="E52" t="str">
        <f t="shared" si="0"/>
        <v>Silverado</v>
      </c>
      <c r="F52" t="str">
        <f>MID(A52,3, 2)</f>
        <v>98</v>
      </c>
      <c r="G52">
        <f t="shared" si="1"/>
        <v>25</v>
      </c>
      <c r="H52">
        <v>83162.7</v>
      </c>
      <c r="I52" s="1">
        <f t="shared" si="2"/>
        <v>3326.5079999999998</v>
      </c>
      <c r="J52" t="s">
        <v>15</v>
      </c>
      <c r="K52" t="s">
        <v>39</v>
      </c>
      <c r="L52">
        <v>100000</v>
      </c>
      <c r="M52" t="b">
        <f t="shared" si="4"/>
        <v>1</v>
      </c>
      <c r="N52" t="str">
        <f t="shared" si="3"/>
        <v>GM98SLVBLA018</v>
      </c>
    </row>
    <row r="53" spans="1:14" x14ac:dyDescent="0.2">
      <c r="A53" t="s">
        <v>47</v>
      </c>
      <c r="B53" t="str">
        <f>LEFT(A53, 2)</f>
        <v>GM</v>
      </c>
      <c r="C53" t="str">
        <f>VLOOKUP(B53, $B$55:$C$60, 2)</f>
        <v>General Motors</v>
      </c>
      <c r="D53" t="str">
        <f>MID(A53,5,3)</f>
        <v>SLV</v>
      </c>
      <c r="E53" t="str">
        <f t="shared" si="0"/>
        <v>Silverado</v>
      </c>
      <c r="F53" t="str">
        <f>MID(A53,3, 2)</f>
        <v>00</v>
      </c>
      <c r="G53">
        <f t="shared" si="1"/>
        <v>23</v>
      </c>
      <c r="H53">
        <v>80685.8</v>
      </c>
      <c r="I53" s="1">
        <f t="shared" si="2"/>
        <v>3508.0782608695654</v>
      </c>
      <c r="J53" t="s">
        <v>48</v>
      </c>
      <c r="K53" t="s">
        <v>36</v>
      </c>
      <c r="L53">
        <v>100000</v>
      </c>
      <c r="M53" t="b">
        <f t="shared" si="4"/>
        <v>1</v>
      </c>
      <c r="N53" t="str">
        <f t="shared" si="3"/>
        <v>GM00SLVBLU019</v>
      </c>
    </row>
    <row r="55" spans="1:14" x14ac:dyDescent="0.2">
      <c r="B55" t="s">
        <v>85</v>
      </c>
      <c r="C55" t="s">
        <v>91</v>
      </c>
      <c r="D55" t="s">
        <v>97</v>
      </c>
      <c r="E55" t="s">
        <v>108</v>
      </c>
    </row>
    <row r="56" spans="1:14" x14ac:dyDescent="0.2">
      <c r="B56" t="s">
        <v>86</v>
      </c>
      <c r="C56" t="s">
        <v>92</v>
      </c>
      <c r="D56" t="s">
        <v>98</v>
      </c>
      <c r="E56" t="s">
        <v>118</v>
      </c>
    </row>
    <row r="57" spans="1:14" x14ac:dyDescent="0.2">
      <c r="B57" t="s">
        <v>87</v>
      </c>
      <c r="C57" t="s">
        <v>93</v>
      </c>
      <c r="D57" t="s">
        <v>99</v>
      </c>
      <c r="E57" t="s">
        <v>109</v>
      </c>
    </row>
    <row r="58" spans="1:14" x14ac:dyDescent="0.2">
      <c r="B58" t="s">
        <v>88</v>
      </c>
      <c r="C58" t="s">
        <v>94</v>
      </c>
      <c r="D58" t="s">
        <v>100</v>
      </c>
      <c r="E58" t="s">
        <v>115</v>
      </c>
    </row>
    <row r="59" spans="1:14" x14ac:dyDescent="0.2">
      <c r="B59" t="s">
        <v>89</v>
      </c>
      <c r="C59" t="s">
        <v>95</v>
      </c>
      <c r="D59" t="s">
        <v>101</v>
      </c>
      <c r="E59" t="s">
        <v>110</v>
      </c>
    </row>
    <row r="60" spans="1:14" x14ac:dyDescent="0.2">
      <c r="B60" t="s">
        <v>90</v>
      </c>
      <c r="C60" t="s">
        <v>96</v>
      </c>
      <c r="D60" t="s">
        <v>102</v>
      </c>
      <c r="E60" t="s">
        <v>111</v>
      </c>
    </row>
    <row r="61" spans="1:14" x14ac:dyDescent="0.2">
      <c r="D61" t="s">
        <v>103</v>
      </c>
      <c r="E61" t="s">
        <v>116</v>
      </c>
    </row>
    <row r="62" spans="1:14" x14ac:dyDescent="0.2">
      <c r="D62" t="s">
        <v>104</v>
      </c>
      <c r="E62" t="s">
        <v>112</v>
      </c>
    </row>
    <row r="63" spans="1:14" x14ac:dyDescent="0.2">
      <c r="D63" t="s">
        <v>105</v>
      </c>
      <c r="E63" t="s">
        <v>113</v>
      </c>
    </row>
    <row r="64" spans="1:14" x14ac:dyDescent="0.2">
      <c r="D64" t="s">
        <v>106</v>
      </c>
      <c r="E64" t="s">
        <v>117</v>
      </c>
    </row>
    <row r="65" spans="4:5" x14ac:dyDescent="0.2">
      <c r="D65" t="s">
        <v>107</v>
      </c>
      <c r="E65" t="s">
        <v>114</v>
      </c>
    </row>
  </sheetData>
  <autoFilter ref="A1:N53"/>
  <sortState xmlns:xlrd2="http://schemas.microsoft.com/office/spreadsheetml/2017/richdata2" ref="A2:N53">
    <sortCondition ref="D1:D53"/>
  </sortState>
  <conditionalFormatting sqref="I2:I53">
    <cfRule type="colorScale" priority="3">
      <colorScale>
        <cfvo type="min"/>
        <cfvo type="max"/>
        <color rgb="FFFCFCFF"/>
        <color rgb="FFF8696B"/>
      </colorScale>
    </cfRule>
  </conditionalFormatting>
  <conditionalFormatting sqref="M2:M53">
    <cfRule type="cellIs" dxfId="1" priority="2" operator="equal">
      <formula>FALSE</formula>
    </cfRule>
    <cfRule type="cellIs" dxfId="0" priority="1" operator="equal">
      <formula>TRUE</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car_inventory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Tosti</dc:creator>
  <cp:lastModifiedBy>Lisa Tosti</cp:lastModifiedBy>
  <dcterms:created xsi:type="dcterms:W3CDTF">2023-09-13T16:49:30Z</dcterms:created>
  <dcterms:modified xsi:type="dcterms:W3CDTF">2023-09-13T16:50:54Z</dcterms:modified>
</cp:coreProperties>
</file>