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封面 " sheetId="5" r:id="rId1"/>
    <sheet name="编制及审核" sheetId="7" r:id="rId2"/>
    <sheet name="T2低压侧短路" sheetId="1" r:id="rId3"/>
    <sheet name="T2高压侧短路" sheetId="2" r:id="rId4"/>
    <sheet name="计算公式" sheetId="3" r:id="rId5"/>
  </sheets>
  <definedNames>
    <definedName name="_xlnm.Print_Area" localSheetId="1">编制及审核!$A$1:$D$10</definedName>
    <definedName name="_xlnm.Print_Area" localSheetId="0">'封面 '!$A$1:$D$11</definedName>
  </definedNames>
  <calcPr calcId="152511"/>
</workbook>
</file>

<file path=xl/calcChain.xml><?xml version="1.0" encoding="utf-8"?>
<calcChain xmlns="http://schemas.openxmlformats.org/spreadsheetml/2006/main">
  <c r="J7" i="1" l="1"/>
  <c r="I14" i="1" l="1"/>
  <c r="F9" i="2"/>
  <c r="B7" i="2"/>
  <c r="J6" i="2"/>
  <c r="B6" i="2"/>
  <c r="F4" i="2" s="1"/>
  <c r="B14" i="2" s="1"/>
  <c r="N5" i="2"/>
  <c r="B5" i="2"/>
  <c r="F16" i="1"/>
  <c r="F15" i="1" s="1"/>
  <c r="J7" i="2" l="1"/>
  <c r="F14" i="2" s="1"/>
  <c r="F16" i="2" s="1"/>
  <c r="F15" i="2" s="1"/>
  <c r="I14" i="2" s="1"/>
  <c r="B15" i="2"/>
  <c r="B16" i="2" s="1"/>
  <c r="F9" i="1"/>
  <c r="N5" i="1"/>
  <c r="F14" i="1" s="1"/>
  <c r="B7" i="1"/>
  <c r="J6" i="1"/>
  <c r="B6" i="1"/>
  <c r="F4" i="1" s="1"/>
  <c r="B5" i="1"/>
  <c r="B14" i="1" l="1"/>
  <c r="B15" i="1" s="1"/>
  <c r="B16" i="1" s="1"/>
</calcChain>
</file>

<file path=xl/sharedStrings.xml><?xml version="1.0" encoding="utf-8"?>
<sst xmlns="http://schemas.openxmlformats.org/spreadsheetml/2006/main" count="191" uniqueCount="104">
  <si>
    <t>基准容量Sj</t>
    <phoneticPr fontId="1" type="noConversion"/>
  </si>
  <si>
    <t>基准电压Uj</t>
    <phoneticPr fontId="1" type="noConversion"/>
  </si>
  <si>
    <t>基准阻抗Xj</t>
    <phoneticPr fontId="1" type="noConversion"/>
  </si>
  <si>
    <t>基准电流Ij</t>
    <phoneticPr fontId="1" type="noConversion"/>
  </si>
  <si>
    <t>单位</t>
    <phoneticPr fontId="1" type="noConversion"/>
  </si>
  <si>
    <t>MVA</t>
    <phoneticPr fontId="1" type="noConversion"/>
  </si>
  <si>
    <t>kV</t>
    <phoneticPr fontId="1" type="noConversion"/>
  </si>
  <si>
    <t>kA</t>
    <phoneticPr fontId="1" type="noConversion"/>
  </si>
  <si>
    <t>Ω</t>
    <phoneticPr fontId="1" type="noConversion"/>
  </si>
  <si>
    <t>升压变压器T1</t>
    <phoneticPr fontId="1" type="noConversion"/>
  </si>
  <si>
    <t>单位</t>
    <phoneticPr fontId="1" type="noConversion"/>
  </si>
  <si>
    <t>kV</t>
    <phoneticPr fontId="1" type="noConversion"/>
  </si>
  <si>
    <t>kA</t>
    <phoneticPr fontId="1" type="noConversion"/>
  </si>
  <si>
    <t>低压侧电压</t>
    <phoneticPr fontId="1" type="noConversion"/>
  </si>
  <si>
    <t>km</t>
    <phoneticPr fontId="1" type="noConversion"/>
  </si>
  <si>
    <t>Ω/km</t>
    <phoneticPr fontId="1" type="noConversion"/>
  </si>
  <si>
    <t>阻抗标幺值</t>
    <phoneticPr fontId="1" type="noConversion"/>
  </si>
  <si>
    <t>阻抗值</t>
    <phoneticPr fontId="1" type="noConversion"/>
  </si>
  <si>
    <t>长度</t>
    <phoneticPr fontId="1" type="noConversion"/>
  </si>
  <si>
    <t>集电线路</t>
    <phoneticPr fontId="1" type="noConversion"/>
  </si>
  <si>
    <t>单位</t>
    <phoneticPr fontId="1" type="noConversion"/>
  </si>
  <si>
    <t>容量</t>
    <phoneticPr fontId="1" type="noConversion"/>
  </si>
  <si>
    <t>高压侧电压</t>
    <phoneticPr fontId="1" type="noConversion"/>
  </si>
  <si>
    <t>kV</t>
    <phoneticPr fontId="1" type="noConversion"/>
  </si>
  <si>
    <t>网侧产生的短路电流</t>
    <phoneticPr fontId="1" type="noConversion"/>
  </si>
  <si>
    <t>单位</t>
    <phoneticPr fontId="1" type="noConversion"/>
  </si>
  <si>
    <t>kA</t>
    <phoneticPr fontId="1" type="noConversion"/>
  </si>
  <si>
    <t>总阻抗标幺值</t>
    <phoneticPr fontId="1" type="noConversion"/>
  </si>
  <si>
    <t>机组变压器T2</t>
    <phoneticPr fontId="1" type="noConversion"/>
  </si>
  <si>
    <t>T2高压侧电流</t>
    <phoneticPr fontId="1" type="noConversion"/>
  </si>
  <si>
    <t>T2低压侧电流</t>
    <phoneticPr fontId="1" type="noConversion"/>
  </si>
  <si>
    <t>基础进线电缆</t>
    <phoneticPr fontId="1" type="noConversion"/>
  </si>
  <si>
    <t>m</t>
    <phoneticPr fontId="1" type="noConversion"/>
  </si>
  <si>
    <t>变流器</t>
    <phoneticPr fontId="1" type="noConversion"/>
  </si>
  <si>
    <t>mH</t>
    <phoneticPr fontId="1" type="noConversion"/>
  </si>
  <si>
    <t>滤波电抗器数量</t>
    <phoneticPr fontId="1" type="noConversion"/>
  </si>
  <si>
    <t>电抗器阻抗</t>
    <phoneticPr fontId="1" type="noConversion"/>
  </si>
  <si>
    <t>Ω</t>
    <phoneticPr fontId="1" type="noConversion"/>
  </si>
  <si>
    <t>Hz</t>
    <phoneticPr fontId="1" type="noConversion"/>
  </si>
  <si>
    <t>滤波电抗器电感</t>
    <phoneticPr fontId="1" type="noConversion"/>
  </si>
  <si>
    <t>额定频率</t>
    <phoneticPr fontId="1" type="noConversion"/>
  </si>
  <si>
    <t>变流器附加阻抗</t>
    <phoneticPr fontId="1" type="noConversion"/>
  </si>
  <si>
    <t>短路阻抗标幺值</t>
    <phoneticPr fontId="1" type="noConversion"/>
  </si>
  <si>
    <t>短路阻抗标幺值</t>
    <phoneticPr fontId="1" type="noConversion"/>
  </si>
  <si>
    <t>短路阻抗Ud1%</t>
    <phoneticPr fontId="1" type="noConversion"/>
  </si>
  <si>
    <t>短路阻抗Ud2%</t>
    <phoneticPr fontId="1" type="noConversion"/>
  </si>
  <si>
    <t>Ω</t>
    <phoneticPr fontId="1" type="noConversion"/>
  </si>
  <si>
    <t>kA</t>
    <phoneticPr fontId="1" type="noConversion"/>
  </si>
  <si>
    <t>T2低压侧电流</t>
    <phoneticPr fontId="1" type="noConversion"/>
  </si>
  <si>
    <t>等效短路阻抗值</t>
    <phoneticPr fontId="1" type="noConversion"/>
  </si>
  <si>
    <t>Ω</t>
    <phoneticPr fontId="1" type="noConversion"/>
  </si>
  <si>
    <t>基准电流：Ij=Sj/(√3*Uj)</t>
    <phoneticPr fontId="1" type="noConversion"/>
  </si>
  <si>
    <t>基准阻抗：Xj=Uj^2/Sj</t>
    <phoneticPr fontId="1" type="noConversion"/>
  </si>
  <si>
    <t>T2低压侧短路</t>
    <phoneticPr fontId="1" type="noConversion"/>
  </si>
  <si>
    <t>T2高压侧短路</t>
    <phoneticPr fontId="1" type="noConversion"/>
  </si>
  <si>
    <t>短路电流：Ik=Id1+Id2</t>
    <phoneticPr fontId="1" type="noConversion"/>
  </si>
  <si>
    <t>短路电流：Ik=Id1+Id2</t>
    <phoneticPr fontId="1" type="noConversion"/>
  </si>
  <si>
    <t>三相短路时，采用cUn/√3作为等效电压源
c=1.1</t>
    <phoneticPr fontId="1" type="noConversion"/>
  </si>
  <si>
    <t>三相短路时，采用cUn/√3作为等效电压源
c=1.1</t>
    <phoneticPr fontId="1" type="noConversion"/>
  </si>
  <si>
    <t>T2变压器变比：U1/U2</t>
    <phoneticPr fontId="1" type="noConversion"/>
  </si>
  <si>
    <t>升压站T1变压器变比：Uj/Un</t>
    <phoneticPr fontId="1" type="noConversion"/>
  </si>
  <si>
    <t>基准阻抗：Xj=Uj^2/Sj</t>
    <phoneticPr fontId="1" type="noConversion"/>
  </si>
  <si>
    <t>Xd1：网侧等效短路阻抗，Xd2：机侧等效短路阻抗</t>
    <phoneticPr fontId="1" type="noConversion"/>
  </si>
  <si>
    <t>网侧短路阻抗标幺值：Xd1#=Xd1/Xj</t>
    <phoneticPr fontId="1" type="noConversion"/>
  </si>
  <si>
    <t>机侧T2低压侧电流：Id2=[cUn/(√3*Xd2)]*(U1/U2)</t>
    <phoneticPr fontId="1" type="noConversion"/>
  </si>
  <si>
    <t>机侧T2高压侧电流：Id2=cUn/(√3*Xd2)</t>
    <phoneticPr fontId="1" type="noConversion"/>
  </si>
  <si>
    <t>网侧T2高压侧电流：Id1=Ij/Xd1#</t>
    <phoneticPr fontId="1" type="noConversion"/>
  </si>
  <si>
    <t>网侧T2低压侧电流：Id1=(Ij/Xd1#)*(U1/U2)</t>
    <phoneticPr fontId="1" type="noConversion"/>
  </si>
  <si>
    <t>变压器等效短路阻抗：Xt=Ud%*(Uj^2/Sj)</t>
    <phoneticPr fontId="1" type="noConversion"/>
  </si>
  <si>
    <t>变压器等效短路阻抗：Xt=Ud%*(Uj^2/Sj)</t>
    <phoneticPr fontId="1" type="noConversion"/>
  </si>
  <si>
    <t>输入电缆阻抗数据（供应商提供）
计算得网侧总短路阻抗Xd1</t>
    <phoneticPr fontId="1" type="noConversion"/>
  </si>
  <si>
    <t>输入机组变压器T2数据
计算得变压器等效阻抗Xt2</t>
    <phoneticPr fontId="1" type="noConversion"/>
  </si>
  <si>
    <t>输入升压变压器T1数据
计算得变压器等效阻抗Xt1
基准电流Ij</t>
    <phoneticPr fontId="1" type="noConversion"/>
  </si>
  <si>
    <t>T2高压侧总短路电流Ik</t>
    <phoneticPr fontId="1" type="noConversion"/>
  </si>
  <si>
    <t>T2低压侧总短路电流Ik</t>
    <phoneticPr fontId="1" type="noConversion"/>
  </si>
  <si>
    <t>总阻抗</t>
    <phoneticPr fontId="1" type="noConversion"/>
  </si>
  <si>
    <t>总阻抗</t>
    <phoneticPr fontId="1" type="noConversion"/>
  </si>
  <si>
    <t>参考资料：
工业与民用配电设计手册第四版-4
GB50217-2018 电力工程电缆设计规范-附录E</t>
    <phoneticPr fontId="1" type="noConversion"/>
  </si>
  <si>
    <t>机侧产生的短路电流</t>
    <phoneticPr fontId="1" type="noConversion"/>
  </si>
  <si>
    <t>网侧产生的短路电流</t>
    <phoneticPr fontId="1" type="noConversion"/>
  </si>
  <si>
    <t>机侧产生的短路电流</t>
    <phoneticPr fontId="1" type="noConversion"/>
  </si>
  <si>
    <t>根据基准电流Ij与网侧总短路阻抗Xd1
计算得T2低压侧短路电流Id1</t>
    <phoneticPr fontId="1" type="noConversion"/>
  </si>
  <si>
    <t>输入机组内部元器件阻抗数据
计算得机侧总短路阻抗Xd2</t>
    <phoneticPr fontId="1" type="noConversion"/>
  </si>
  <si>
    <t>输入机组内部元器件阻抗数据
计算得机侧总短路阻抗Xd2</t>
    <phoneticPr fontId="1" type="noConversion"/>
  </si>
  <si>
    <t>根据三相短路等效电压源
机侧总短路阻抗Xd2
计算得T2低压侧短路电流Id2</t>
    <phoneticPr fontId="1" type="noConversion"/>
  </si>
  <si>
    <t>网侧短路电流Id1与机侧短路电流Id2
相加得总短路电流Ik</t>
    <phoneticPr fontId="1" type="noConversion"/>
  </si>
  <si>
    <t>根据基准电流Ij与网侧总短路阻抗Xd1
计算得T2高压侧短路电流Id1</t>
    <phoneticPr fontId="1" type="noConversion"/>
  </si>
  <si>
    <t>根据三相短路等效电压源
机侧总短路阻抗Xd2
计算得T2高压侧短路电流Id2</t>
    <phoneticPr fontId="1" type="noConversion"/>
  </si>
  <si>
    <t>文件名称:</t>
    <phoneticPr fontId="2" type="noConversion"/>
  </si>
  <si>
    <t>风力发电机组</t>
    <phoneticPr fontId="2" type="noConversion"/>
  </si>
  <si>
    <t>上海电气风电集团股份有限公司</t>
    <phoneticPr fontId="2" type="noConversion"/>
  </si>
  <si>
    <t xml:space="preserve">  FDJL-JS-037</t>
    <phoneticPr fontId="2" type="noConversion"/>
  </si>
  <si>
    <t>风力发电机组短路电流计算</t>
    <phoneticPr fontId="2" type="noConversion"/>
  </si>
  <si>
    <t>编制：</t>
  </si>
  <si>
    <t>日期：</t>
  </si>
  <si>
    <t>校对：</t>
  </si>
  <si>
    <t>审核：</t>
  </si>
  <si>
    <t>标审：</t>
  </si>
  <si>
    <t>审定：</t>
  </si>
  <si>
    <t>黄梦迪</t>
    <phoneticPr fontId="1" type="noConversion"/>
  </si>
  <si>
    <t>宗国萍</t>
    <phoneticPr fontId="1" type="noConversion"/>
  </si>
  <si>
    <t>阮庆洲</t>
    <phoneticPr fontId="1" type="noConversion"/>
  </si>
  <si>
    <t>倪青荣</t>
    <phoneticPr fontId="1" type="noConversion"/>
  </si>
  <si>
    <t>俞庆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</si>
</sst>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36"/>
      <name val="宋体"/>
      <family val="3"/>
      <charset val="134"/>
    </font>
    <font>
      <sz val="36"/>
      <name val="华文琥珀"/>
      <family val="3"/>
      <charset val="134"/>
    </font>
    <font>
      <sz val="16"/>
      <name val="宋体"/>
      <family val="3"/>
      <charset val="134"/>
      <scheme val="minor"/>
    </font>
    <font>
      <sz val="16"/>
      <name val="宋体"/>
      <family val="3"/>
      <charset val="134"/>
    </font>
    <font>
      <sz val="16"/>
      <name val="仿宋_GB2312"/>
      <family val="3"/>
      <charset val="134"/>
    </font>
    <font>
      <sz val="18"/>
      <name val="黑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808080"/>
      <name val="宋体"/>
      <family val="3"/>
      <charset val="134"/>
    </font>
    <font>
      <sz val="14"/>
      <color theme="1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2" fillId="0" borderId="12" xfId="1" applyBorder="1" applyAlignment="1">
      <alignment horizontal="center" vertical="center"/>
    </xf>
    <xf numFmtId="0" fontId="12" fillId="0" borderId="13" xfId="1" applyBorder="1" applyAlignment="1">
      <alignment horizontal="center" vertical="center"/>
    </xf>
    <xf numFmtId="0" fontId="12" fillId="0" borderId="14" xfId="1" applyBorder="1" applyAlignment="1">
      <alignment horizontal="center" vertical="center"/>
    </xf>
    <xf numFmtId="0" fontId="12" fillId="0" borderId="0" xfId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12" fillId="0" borderId="15" xfId="1" applyBorder="1" applyAlignment="1">
      <alignment horizontal="center" vertical="center"/>
    </xf>
    <xf numFmtId="0" fontId="12" fillId="0" borderId="0" xfId="1" applyBorder="1" applyAlignment="1">
      <alignment horizontal="center" vertical="center"/>
    </xf>
    <xf numFmtId="0" fontId="12" fillId="0" borderId="16" xfId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12" fillId="0" borderId="15" xfId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12" fillId="0" borderId="16" xfId="1" applyBorder="1" applyAlignment="1">
      <alignment horizontal="center" vertical="center"/>
    </xf>
    <xf numFmtId="0" fontId="12" fillId="0" borderId="0" xfId="1" applyBorder="1">
      <alignment vertical="center"/>
    </xf>
    <xf numFmtId="0" fontId="12" fillId="0" borderId="15" xfId="1" applyBorder="1">
      <alignment vertical="center"/>
    </xf>
    <xf numFmtId="0" fontId="12" fillId="0" borderId="16" xfId="1" applyBorder="1">
      <alignment vertical="center"/>
    </xf>
    <xf numFmtId="0" fontId="7" fillId="0" borderId="0" xfId="1" applyFont="1" applyBorder="1" applyAlignment="1">
      <alignment horizontal="left" vertical="center"/>
    </xf>
    <xf numFmtId="0" fontId="8" fillId="0" borderId="15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57" fontId="8" fillId="0" borderId="15" xfId="1" applyNumberFormat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top"/>
    </xf>
    <xf numFmtId="0" fontId="8" fillId="0" borderId="16" xfId="1" applyFont="1" applyBorder="1" applyAlignment="1">
      <alignment horizontal="center" vertical="top"/>
    </xf>
    <xf numFmtId="0" fontId="10" fillId="0" borderId="17" xfId="1" applyFont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3"/>
    </xf>
    <xf numFmtId="14" fontId="14" fillId="0" borderId="0" xfId="0" applyNumberFormat="1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112060</xdr:rowOff>
    </xdr:from>
    <xdr:to>
      <xdr:col>0</xdr:col>
      <xdr:colOff>1483658</xdr:colOff>
      <xdr:row>0</xdr:row>
      <xdr:rowOff>477820</xdr:rowOff>
    </xdr:to>
    <xdr:pic>
      <xdr:nvPicPr>
        <xdr:cNvPr id="2" name="图片 1" descr="C:\Users\10700036\AppData\Local\Microsoft\Windows\INetCache\Content.Word\上海电气logo（彩色－左右结构）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" y="112060"/>
          <a:ext cx="1371600" cy="365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112060</xdr:rowOff>
    </xdr:from>
    <xdr:to>
      <xdr:col>0</xdr:col>
      <xdr:colOff>1483658</xdr:colOff>
      <xdr:row>0</xdr:row>
      <xdr:rowOff>477820</xdr:rowOff>
    </xdr:to>
    <xdr:pic>
      <xdr:nvPicPr>
        <xdr:cNvPr id="2" name="图片 1" descr="C:\Users\10700036\AppData\Local\Microsoft\Windows\INetCache\Content.Word\上海电气logo（彩色－左右结构）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" y="112060"/>
          <a:ext cx="1371600" cy="365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8</xdr:row>
      <xdr:rowOff>120650</xdr:rowOff>
    </xdr:from>
    <xdr:ext cx="65" cy="172227"/>
    <xdr:sp macro="" textlink="">
      <xdr:nvSpPr>
        <xdr:cNvPr id="2" name="文本框 1"/>
        <xdr:cNvSpPr txBox="1"/>
      </xdr:nvSpPr>
      <xdr:spPr>
        <a:xfrm>
          <a:off x="5540375" y="157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8</xdr:row>
      <xdr:rowOff>120650</xdr:rowOff>
    </xdr:from>
    <xdr:ext cx="65" cy="172227"/>
    <xdr:sp macro="" textlink="">
      <xdr:nvSpPr>
        <xdr:cNvPr id="2" name="文本框 1"/>
        <xdr:cNvSpPr txBox="1"/>
      </xdr:nvSpPr>
      <xdr:spPr>
        <a:xfrm>
          <a:off x="5692775" y="157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600075</xdr:colOff>
      <xdr:row>8</xdr:row>
      <xdr:rowOff>120650</xdr:rowOff>
    </xdr:from>
    <xdr:ext cx="65" cy="172227"/>
    <xdr:sp macro="" textlink="">
      <xdr:nvSpPr>
        <xdr:cNvPr id="3" name="文本框 2"/>
        <xdr:cNvSpPr txBox="1"/>
      </xdr:nvSpPr>
      <xdr:spPr>
        <a:xfrm>
          <a:off x="6213475" y="157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174625</xdr:colOff>
      <xdr:row>8</xdr:row>
      <xdr:rowOff>152400</xdr:rowOff>
    </xdr:from>
    <xdr:ext cx="65" cy="172227"/>
    <xdr:sp macro="" textlink="">
      <xdr:nvSpPr>
        <xdr:cNvPr id="2" name="文本框 1"/>
        <xdr:cNvSpPr txBox="1"/>
      </xdr:nvSpPr>
      <xdr:spPr>
        <a:xfrm>
          <a:off x="5540375" y="157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view="pageBreakPreview" topLeftCell="A4" zoomScale="85" zoomScaleNormal="100" zoomScaleSheetLayoutView="85" zoomScalePageLayoutView="40" workbookViewId="0">
      <selection activeCell="F6" sqref="F6"/>
    </sheetView>
  </sheetViews>
  <sheetFormatPr defaultRowHeight="15"/>
  <cols>
    <col min="1" max="1" width="22.90625" style="47" customWidth="1"/>
    <col min="2" max="2" width="22" style="47" customWidth="1"/>
    <col min="3" max="3" width="23.453125" style="47" customWidth="1"/>
    <col min="4" max="4" width="22.90625" style="47" customWidth="1"/>
    <col min="5" max="16384" width="8.7265625" style="47"/>
  </cols>
  <sheetData>
    <row r="1" spans="1:16" ht="117" customHeight="1">
      <c r="A1" s="44"/>
      <c r="B1" s="45"/>
      <c r="C1" s="45"/>
      <c r="D1" s="46"/>
    </row>
    <row r="2" spans="1:16" ht="44.25" customHeight="1">
      <c r="A2" s="72"/>
      <c r="B2" s="48"/>
      <c r="C2" s="48"/>
      <c r="D2" s="49"/>
    </row>
    <row r="3" spans="1:16" ht="14" customHeight="1">
      <c r="A3" s="50"/>
      <c r="B3" s="51"/>
      <c r="C3" s="51"/>
      <c r="D3" s="52"/>
    </row>
    <row r="4" spans="1:16" ht="69" customHeight="1">
      <c r="A4" s="53" t="s">
        <v>89</v>
      </c>
      <c r="B4" s="48"/>
      <c r="C4" s="48"/>
      <c r="D4" s="49"/>
    </row>
    <row r="5" spans="1:16" ht="169.5" customHeight="1">
      <c r="A5" s="50"/>
      <c r="B5" s="51"/>
      <c r="C5" s="51"/>
      <c r="D5" s="52"/>
    </row>
    <row r="6" spans="1:16" ht="44.25" customHeight="1">
      <c r="A6" s="54"/>
      <c r="B6" s="55" t="s">
        <v>88</v>
      </c>
      <c r="C6" s="61" t="s">
        <v>92</v>
      </c>
      <c r="D6" s="57"/>
      <c r="I6" s="58"/>
      <c r="J6" s="58"/>
      <c r="K6" s="58"/>
      <c r="L6" s="58"/>
      <c r="M6" s="58"/>
      <c r="N6" s="58"/>
      <c r="O6" s="58"/>
      <c r="P6" s="58"/>
    </row>
    <row r="7" spans="1:16" ht="43.5" customHeight="1">
      <c r="A7" s="59"/>
      <c r="B7" s="55"/>
      <c r="C7" s="56"/>
      <c r="D7" s="60"/>
      <c r="I7" s="58"/>
      <c r="J7" s="58"/>
      <c r="K7" s="58"/>
      <c r="L7" s="58"/>
      <c r="M7" s="58"/>
      <c r="N7" s="58"/>
      <c r="O7" s="58"/>
      <c r="P7" s="58"/>
    </row>
    <row r="8" spans="1:16" ht="43.5" customHeight="1">
      <c r="A8" s="59"/>
      <c r="D8" s="60"/>
      <c r="I8" s="58"/>
      <c r="J8" s="58"/>
      <c r="K8" s="58"/>
      <c r="L8" s="58"/>
      <c r="M8" s="58"/>
      <c r="N8" s="58"/>
      <c r="O8" s="58"/>
      <c r="P8" s="58"/>
    </row>
    <row r="9" spans="1:16" ht="145.4" customHeight="1">
      <c r="A9" s="62" t="s">
        <v>90</v>
      </c>
      <c r="B9" s="63"/>
      <c r="C9" s="63"/>
      <c r="D9" s="64"/>
      <c r="I9" s="58"/>
      <c r="J9" s="58"/>
      <c r="K9" s="58"/>
      <c r="L9" s="58"/>
      <c r="M9" s="58"/>
      <c r="N9" s="58"/>
      <c r="O9" s="58"/>
      <c r="P9" s="58"/>
    </row>
    <row r="10" spans="1:16" ht="67.25" customHeight="1">
      <c r="A10" s="65">
        <v>44326</v>
      </c>
      <c r="B10" s="66"/>
      <c r="C10" s="66"/>
      <c r="D10" s="67"/>
      <c r="I10" s="58"/>
      <c r="J10" s="58"/>
      <c r="K10" s="58"/>
      <c r="L10" s="58"/>
      <c r="M10" s="58"/>
      <c r="N10" s="58"/>
      <c r="O10" s="58"/>
      <c r="P10" s="58"/>
    </row>
    <row r="11" spans="1:16" ht="30" customHeight="1" thickBot="1">
      <c r="A11" s="68" t="s">
        <v>91</v>
      </c>
      <c r="B11" s="69"/>
      <c r="C11" s="70"/>
      <c r="D11" s="71"/>
      <c r="I11" s="58"/>
      <c r="J11" s="58"/>
      <c r="K11" s="58"/>
      <c r="L11" s="58"/>
      <c r="M11" s="58"/>
      <c r="N11" s="58"/>
      <c r="O11" s="58"/>
      <c r="P11" s="58"/>
    </row>
    <row r="12" spans="1:16" ht="69.650000000000006" customHeight="1">
      <c r="A12" s="51"/>
      <c r="B12" s="51"/>
      <c r="C12" s="51"/>
      <c r="D12" s="51"/>
      <c r="I12" s="58"/>
      <c r="J12" s="58"/>
      <c r="K12" s="58"/>
      <c r="L12" s="58"/>
      <c r="M12" s="58"/>
      <c r="N12" s="58"/>
      <c r="O12" s="58"/>
      <c r="P12" s="58"/>
    </row>
    <row r="13" spans="1:16" ht="49.5" customHeight="1">
      <c r="A13" s="58"/>
      <c r="B13" s="58"/>
      <c r="C13" s="58"/>
      <c r="D13" s="58"/>
    </row>
    <row r="14" spans="1:16" ht="90" customHeight="1">
      <c r="A14" s="58"/>
      <c r="B14" s="58"/>
      <c r="C14" s="58"/>
      <c r="D14" s="58"/>
    </row>
    <row r="15" spans="1:16">
      <c r="A15" s="58"/>
      <c r="B15" s="58"/>
      <c r="C15" s="58"/>
      <c r="D15" s="58"/>
    </row>
    <row r="16" spans="1:16">
      <c r="A16" s="58"/>
      <c r="B16" s="58"/>
      <c r="C16" s="58"/>
      <c r="D16" s="58"/>
    </row>
    <row r="17" spans="1:4">
      <c r="A17" s="58"/>
      <c r="B17" s="58"/>
      <c r="C17" s="58"/>
      <c r="D17" s="58"/>
    </row>
    <row r="18" spans="1:4">
      <c r="A18" s="58"/>
      <c r="B18" s="58"/>
      <c r="C18" s="58"/>
      <c r="D18" s="58"/>
    </row>
    <row r="19" spans="1:4">
      <c r="A19" s="58"/>
      <c r="B19" s="58"/>
      <c r="C19" s="58"/>
      <c r="D19" s="58"/>
    </row>
    <row r="20" spans="1:4">
      <c r="A20" s="58"/>
      <c r="B20" s="58"/>
      <c r="C20" s="58"/>
      <c r="D20" s="58"/>
    </row>
    <row r="21" spans="1:4">
      <c r="A21" s="58"/>
      <c r="B21" s="58"/>
      <c r="C21" s="58"/>
      <c r="D21" s="58"/>
    </row>
    <row r="22" spans="1:4">
      <c r="A22" s="58"/>
      <c r="B22" s="58"/>
      <c r="C22" s="58"/>
      <c r="D22" s="58"/>
    </row>
    <row r="23" spans="1:4">
      <c r="A23" s="58"/>
      <c r="B23" s="58"/>
      <c r="C23" s="58"/>
      <c r="D23" s="58"/>
    </row>
    <row r="24" spans="1:4">
      <c r="A24" s="58"/>
      <c r="B24" s="58"/>
      <c r="C24" s="58"/>
      <c r="D24" s="58"/>
    </row>
  </sheetData>
  <protectedRanges>
    <protectedRange sqref="C6:C7" name="区域2_2"/>
    <protectedRange sqref="A2:D2" name="区域1_3"/>
  </protectedRanges>
  <mergeCells count="10">
    <mergeCell ref="A10:D10"/>
    <mergeCell ref="A11:B11"/>
    <mergeCell ref="C11:D11"/>
    <mergeCell ref="A12:D12"/>
    <mergeCell ref="A1:D1"/>
    <mergeCell ref="A2:D2"/>
    <mergeCell ref="A3:D3"/>
    <mergeCell ref="A4:D4"/>
    <mergeCell ref="A5:D5"/>
    <mergeCell ref="A9:D9"/>
  </mergeCells>
  <phoneticPr fontId="1" type="noConversion"/>
  <pageMargins left="0.9842519685039370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view="pageBreakPreview" zoomScale="85" zoomScaleNormal="100" zoomScaleSheetLayoutView="85" zoomScalePageLayoutView="40" workbookViewId="0">
      <selection activeCell="F6" sqref="F6"/>
    </sheetView>
  </sheetViews>
  <sheetFormatPr defaultRowHeight="15"/>
  <cols>
    <col min="1" max="1" width="22.90625" style="47" customWidth="1"/>
    <col min="2" max="2" width="22" style="47" customWidth="1"/>
    <col min="3" max="3" width="23.453125" style="47" customWidth="1"/>
    <col min="4" max="4" width="22.90625" style="47" customWidth="1"/>
    <col min="5" max="16384" width="8.7265625" style="47"/>
  </cols>
  <sheetData>
    <row r="1" spans="1:16" ht="117" customHeight="1">
      <c r="A1" s="75"/>
      <c r="B1"/>
      <c r="C1"/>
      <c r="D1"/>
    </row>
    <row r="2" spans="1:16" ht="44.25" customHeight="1">
      <c r="A2" s="75"/>
      <c r="B2"/>
      <c r="C2"/>
      <c r="D2"/>
    </row>
    <row r="3" spans="1:16" ht="14" customHeight="1">
      <c r="A3" s="75"/>
      <c r="B3"/>
      <c r="C3"/>
      <c r="D3"/>
    </row>
    <row r="4" spans="1:16" ht="38" customHeight="1">
      <c r="A4" s="73" t="s">
        <v>93</v>
      </c>
      <c r="B4" s="74" t="s">
        <v>99</v>
      </c>
      <c r="C4" s="73" t="s">
        <v>94</v>
      </c>
      <c r="D4" s="77">
        <v>44326</v>
      </c>
    </row>
    <row r="5" spans="1:16" ht="39.5" customHeight="1">
      <c r="A5" s="73" t="s">
        <v>95</v>
      </c>
      <c r="B5" s="74" t="s">
        <v>100</v>
      </c>
      <c r="C5" s="73" t="s">
        <v>94</v>
      </c>
      <c r="D5" s="77">
        <v>44326</v>
      </c>
    </row>
    <row r="6" spans="1:16" ht="44.25" customHeight="1">
      <c r="A6" s="73" t="s">
        <v>96</v>
      </c>
      <c r="B6" s="74" t="s">
        <v>102</v>
      </c>
      <c r="C6" s="73" t="s">
        <v>94</v>
      </c>
      <c r="D6" s="77">
        <v>44326</v>
      </c>
      <c r="I6" s="58"/>
      <c r="J6" s="58"/>
      <c r="K6" s="58"/>
      <c r="L6" s="58"/>
      <c r="M6" s="58"/>
      <c r="N6" s="58"/>
      <c r="O6" s="58"/>
      <c r="P6" s="58"/>
    </row>
    <row r="7" spans="1:16" ht="43.5" customHeight="1">
      <c r="A7" s="73" t="s">
        <v>97</v>
      </c>
      <c r="B7" s="74" t="s">
        <v>101</v>
      </c>
      <c r="C7" s="73" t="s">
        <v>94</v>
      </c>
      <c r="D7" s="77">
        <v>44326</v>
      </c>
      <c r="I7" s="58"/>
      <c r="J7" s="58"/>
      <c r="K7" s="58"/>
      <c r="L7" s="58"/>
      <c r="M7" s="58"/>
      <c r="N7" s="58"/>
      <c r="O7" s="58"/>
      <c r="P7" s="58"/>
    </row>
    <row r="8" spans="1:16" ht="45.5" customHeight="1">
      <c r="A8" s="73" t="s">
        <v>98</v>
      </c>
      <c r="B8" s="74" t="s">
        <v>103</v>
      </c>
      <c r="C8" s="73" t="s">
        <v>94</v>
      </c>
      <c r="D8" s="77">
        <v>44326</v>
      </c>
      <c r="I8" s="58"/>
      <c r="J8" s="58"/>
      <c r="K8" s="58"/>
      <c r="L8" s="58"/>
      <c r="M8" s="58"/>
      <c r="N8" s="58"/>
      <c r="O8" s="58"/>
      <c r="P8" s="58"/>
    </row>
    <row r="9" spans="1:16" ht="67.25" customHeight="1">
      <c r="A9" s="76"/>
      <c r="B9"/>
      <c r="C9"/>
      <c r="D9"/>
      <c r="I9" s="58"/>
      <c r="J9" s="58"/>
      <c r="K9" s="58"/>
      <c r="L9" s="58"/>
      <c r="M9" s="58"/>
      <c r="N9" s="58"/>
      <c r="O9" s="58"/>
      <c r="P9" s="58"/>
    </row>
    <row r="10" spans="1:16" ht="30" customHeight="1">
      <c r="A10" s="76"/>
      <c r="B10"/>
      <c r="C10"/>
      <c r="D10"/>
      <c r="I10" s="58"/>
      <c r="J10" s="58"/>
      <c r="K10" s="58"/>
      <c r="L10" s="58"/>
      <c r="M10" s="58"/>
      <c r="N10" s="58"/>
      <c r="O10" s="58"/>
      <c r="P10" s="58"/>
    </row>
    <row r="11" spans="1:16" ht="69.650000000000006" customHeight="1">
      <c r="A11" s="51"/>
      <c r="B11" s="51"/>
      <c r="C11" s="51"/>
      <c r="D11" s="51"/>
      <c r="I11" s="58"/>
      <c r="J11" s="58"/>
      <c r="K11" s="58"/>
      <c r="L11" s="58"/>
      <c r="M11" s="58"/>
      <c r="N11" s="58"/>
      <c r="O11" s="58"/>
      <c r="P11" s="58"/>
    </row>
    <row r="12" spans="1:16" ht="49.5" customHeight="1">
      <c r="A12" s="58"/>
      <c r="B12" s="58"/>
      <c r="C12" s="58"/>
      <c r="D12" s="58"/>
    </row>
    <row r="13" spans="1:16" ht="90" customHeight="1">
      <c r="A13" s="58"/>
      <c r="B13" s="58"/>
      <c r="C13" s="58"/>
      <c r="D13" s="58"/>
    </row>
    <row r="14" spans="1:16">
      <c r="A14" s="58"/>
      <c r="B14" s="58"/>
      <c r="C14" s="58"/>
      <c r="D14" s="58"/>
    </row>
    <row r="15" spans="1:16">
      <c r="A15" s="58"/>
      <c r="B15" s="58"/>
      <c r="C15" s="58"/>
      <c r="D15" s="58"/>
    </row>
    <row r="16" spans="1:16">
      <c r="A16" s="58"/>
      <c r="B16" s="58"/>
      <c r="C16" s="58"/>
      <c r="D16" s="58"/>
    </row>
    <row r="17" spans="1:4">
      <c r="A17" s="58"/>
      <c r="B17" s="58"/>
      <c r="C17" s="58"/>
      <c r="D17" s="58"/>
    </row>
    <row r="18" spans="1:4">
      <c r="A18" s="58"/>
      <c r="B18" s="58"/>
      <c r="C18" s="58"/>
      <c r="D18" s="58"/>
    </row>
    <row r="19" spans="1:4">
      <c r="A19" s="58"/>
      <c r="B19" s="58"/>
      <c r="C19" s="58"/>
      <c r="D19" s="58"/>
    </row>
    <row r="20" spans="1:4">
      <c r="A20" s="58"/>
      <c r="B20" s="58"/>
      <c r="C20" s="58"/>
      <c r="D20" s="58"/>
    </row>
    <row r="21" spans="1:4">
      <c r="A21" s="58"/>
      <c r="B21" s="58"/>
      <c r="C21" s="58"/>
      <c r="D21" s="58"/>
    </row>
    <row r="22" spans="1:4">
      <c r="A22" s="58"/>
      <c r="B22" s="58"/>
      <c r="C22" s="58"/>
      <c r="D22" s="58"/>
    </row>
    <row r="23" spans="1:4">
      <c r="A23" s="58"/>
      <c r="B23" s="58"/>
      <c r="C23" s="58"/>
      <c r="D23" s="58"/>
    </row>
  </sheetData>
  <protectedRanges>
    <protectedRange sqref="C6" name="区域2_2"/>
    <protectedRange sqref="A2:D2" name="区域1_3"/>
  </protectedRanges>
  <mergeCells count="1">
    <mergeCell ref="A11:D11"/>
  </mergeCells>
  <phoneticPr fontId="1" type="noConversion"/>
  <pageMargins left="0.9842519685039370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9" sqref="E19:G21"/>
    </sheetView>
  </sheetViews>
  <sheetFormatPr defaultRowHeight="14"/>
  <cols>
    <col min="1" max="1" width="15.7265625" bestFit="1" customWidth="1"/>
    <col min="2" max="2" width="12.453125" bestFit="1" customWidth="1"/>
    <col min="5" max="5" width="13.54296875" bestFit="1" customWidth="1"/>
    <col min="6" max="6" width="12.453125" bestFit="1" customWidth="1"/>
    <col min="9" max="9" width="22.1796875" bestFit="1" customWidth="1"/>
    <col min="10" max="10" width="12.453125" bestFit="1" customWidth="1"/>
    <col min="13" max="13" width="17.90625" bestFit="1" customWidth="1"/>
    <col min="14" max="14" width="8.26953125" bestFit="1" customWidth="1"/>
  </cols>
  <sheetData>
    <row r="1" spans="1:15" ht="16.5" customHeight="1">
      <c r="A1" s="32" t="s">
        <v>9</v>
      </c>
      <c r="B1" s="32"/>
      <c r="C1" s="1">
        <v>0</v>
      </c>
      <c r="D1" s="2"/>
      <c r="E1" s="32" t="s">
        <v>19</v>
      </c>
      <c r="F1" s="32"/>
      <c r="G1" s="1" t="s">
        <v>20</v>
      </c>
      <c r="H1" s="2"/>
      <c r="I1" s="30" t="s">
        <v>28</v>
      </c>
      <c r="J1" s="31"/>
      <c r="K1" s="1" t="s">
        <v>10</v>
      </c>
      <c r="L1" s="2"/>
      <c r="M1" s="30" t="s">
        <v>33</v>
      </c>
      <c r="N1" s="31"/>
      <c r="O1" s="1" t="s">
        <v>10</v>
      </c>
    </row>
    <row r="2" spans="1:15">
      <c r="A2" s="19" t="s">
        <v>0</v>
      </c>
      <c r="B2" s="3">
        <v>100</v>
      </c>
      <c r="C2" s="4" t="s">
        <v>5</v>
      </c>
      <c r="D2" s="2"/>
      <c r="E2" s="19" t="s">
        <v>17</v>
      </c>
      <c r="F2" s="3">
        <v>0.1048</v>
      </c>
      <c r="G2" s="4" t="s">
        <v>15</v>
      </c>
      <c r="H2" s="2"/>
      <c r="I2" s="19" t="s">
        <v>21</v>
      </c>
      <c r="J2" s="3">
        <v>5.8</v>
      </c>
      <c r="K2" s="4" t="s">
        <v>5</v>
      </c>
      <c r="L2" s="2"/>
      <c r="M2" s="19" t="s">
        <v>39</v>
      </c>
      <c r="N2" s="3">
        <v>0.16</v>
      </c>
      <c r="O2" s="4" t="s">
        <v>34</v>
      </c>
    </row>
    <row r="3" spans="1:15">
      <c r="A3" s="19" t="s">
        <v>44</v>
      </c>
      <c r="B3" s="5">
        <v>0.12</v>
      </c>
      <c r="C3" s="4"/>
      <c r="D3" s="2"/>
      <c r="E3" s="19" t="s">
        <v>18</v>
      </c>
      <c r="F3" s="6">
        <v>15</v>
      </c>
      <c r="G3" s="4" t="s">
        <v>14</v>
      </c>
      <c r="H3" s="2"/>
      <c r="I3" s="19" t="s">
        <v>45</v>
      </c>
      <c r="J3" s="5">
        <v>0.09</v>
      </c>
      <c r="K3" s="4"/>
      <c r="L3" s="2"/>
      <c r="M3" s="19" t="s">
        <v>35</v>
      </c>
      <c r="N3" s="3">
        <v>4</v>
      </c>
      <c r="O3" s="4"/>
    </row>
    <row r="4" spans="1:15">
      <c r="A4" s="19" t="s">
        <v>1</v>
      </c>
      <c r="B4" s="3">
        <v>37</v>
      </c>
      <c r="C4" s="4" t="s">
        <v>6</v>
      </c>
      <c r="D4" s="2"/>
      <c r="E4" s="19" t="s">
        <v>16</v>
      </c>
      <c r="F4" s="21">
        <f>F2*F3/B6</f>
        <v>0.11482834185536889</v>
      </c>
      <c r="G4" s="4"/>
      <c r="H4" s="2"/>
      <c r="I4" s="19" t="s">
        <v>22</v>
      </c>
      <c r="J4" s="3">
        <v>36.75</v>
      </c>
      <c r="K4" s="4" t="s">
        <v>11</v>
      </c>
      <c r="L4" s="2"/>
      <c r="M4" s="19" t="s">
        <v>40</v>
      </c>
      <c r="N4" s="3">
        <v>50</v>
      </c>
      <c r="O4" s="4" t="s">
        <v>38</v>
      </c>
    </row>
    <row r="5" spans="1:15">
      <c r="A5" s="19" t="s">
        <v>3</v>
      </c>
      <c r="B5" s="21">
        <f>B2/(B4*SQRT(3))</f>
        <v>1.5604061329449346</v>
      </c>
      <c r="C5" s="4" t="s">
        <v>7</v>
      </c>
      <c r="D5" s="2"/>
      <c r="E5" s="7"/>
      <c r="F5" s="7"/>
      <c r="G5" s="4"/>
      <c r="H5" s="2"/>
      <c r="I5" s="19" t="s">
        <v>13</v>
      </c>
      <c r="J5" s="3">
        <v>1.1399999999999999</v>
      </c>
      <c r="K5" s="4" t="s">
        <v>23</v>
      </c>
      <c r="L5" s="2"/>
      <c r="M5" s="19" t="s">
        <v>36</v>
      </c>
      <c r="N5" s="3">
        <f>N4*6.28*N2/N3/1000</f>
        <v>1.256E-2</v>
      </c>
      <c r="O5" s="4" t="s">
        <v>37</v>
      </c>
    </row>
    <row r="6" spans="1:15">
      <c r="A6" s="19" t="s">
        <v>2</v>
      </c>
      <c r="B6" s="21">
        <f>B4^2/B2</f>
        <v>13.69</v>
      </c>
      <c r="C6" s="4" t="s">
        <v>8</v>
      </c>
      <c r="D6" s="2"/>
      <c r="E6" s="32" t="s">
        <v>31</v>
      </c>
      <c r="F6" s="32"/>
      <c r="G6" s="1" t="s">
        <v>20</v>
      </c>
      <c r="H6" s="2"/>
      <c r="I6" s="19" t="s">
        <v>43</v>
      </c>
      <c r="J6" s="21">
        <f>B2/J2*J3</f>
        <v>1.5517241379310345</v>
      </c>
      <c r="K6" s="4"/>
      <c r="L6" s="2"/>
      <c r="M6" s="19" t="s">
        <v>41</v>
      </c>
      <c r="N6" s="3">
        <v>0.03</v>
      </c>
      <c r="O6" s="4" t="s">
        <v>37</v>
      </c>
    </row>
    <row r="7" spans="1:15">
      <c r="A7" s="19" t="s">
        <v>42</v>
      </c>
      <c r="B7" s="13">
        <f>B3</f>
        <v>0.12</v>
      </c>
      <c r="C7" s="4"/>
      <c r="D7" s="2"/>
      <c r="E7" s="19" t="s">
        <v>17</v>
      </c>
      <c r="F7" s="3">
        <v>0.08</v>
      </c>
      <c r="G7" s="4" t="s">
        <v>15</v>
      </c>
      <c r="H7" s="2"/>
      <c r="I7" s="19" t="s">
        <v>49</v>
      </c>
      <c r="J7" s="22">
        <f>J6*B6</f>
        <v>21.243103448275861</v>
      </c>
      <c r="K7" s="4" t="s">
        <v>8</v>
      </c>
      <c r="L7" s="2"/>
      <c r="M7" s="4"/>
      <c r="N7" s="4"/>
      <c r="O7" s="4"/>
    </row>
    <row r="8" spans="1:15">
      <c r="A8" s="7"/>
      <c r="B8" s="7"/>
      <c r="C8" s="7"/>
      <c r="D8" s="8"/>
      <c r="E8" s="19" t="s">
        <v>18</v>
      </c>
      <c r="F8" s="9">
        <v>30</v>
      </c>
      <c r="G8" s="4" t="s">
        <v>32</v>
      </c>
      <c r="H8" s="8"/>
      <c r="I8" s="7"/>
      <c r="J8" s="7"/>
      <c r="K8" s="4"/>
      <c r="L8" s="2"/>
      <c r="M8" s="7"/>
      <c r="N8" s="7"/>
      <c r="O8" s="7"/>
    </row>
    <row r="9" spans="1:15">
      <c r="A9" s="7"/>
      <c r="B9" s="7"/>
      <c r="C9" s="7"/>
      <c r="D9" s="8"/>
      <c r="E9" s="19" t="s">
        <v>17</v>
      </c>
      <c r="F9" s="21">
        <f>F7*F8/1000</f>
        <v>2.3999999999999998E-3</v>
      </c>
      <c r="G9" s="4"/>
      <c r="H9" s="8"/>
      <c r="I9" s="7"/>
      <c r="J9" s="7"/>
      <c r="K9" s="4"/>
      <c r="L9" s="2"/>
      <c r="M9" s="2"/>
      <c r="N9" s="2"/>
      <c r="O9" s="2"/>
    </row>
    <row r="10" spans="1:15" ht="15" customHeight="1">
      <c r="A10" s="24" t="s">
        <v>72</v>
      </c>
      <c r="B10" s="24"/>
      <c r="C10" s="24"/>
      <c r="D10" s="8"/>
      <c r="E10" s="7"/>
      <c r="F10" s="7"/>
      <c r="G10" s="7"/>
      <c r="H10" s="8"/>
      <c r="I10" s="7"/>
      <c r="J10" s="7"/>
      <c r="K10" s="4"/>
      <c r="L10" s="2"/>
      <c r="M10" s="2"/>
      <c r="N10" s="2"/>
      <c r="O10" s="2"/>
    </row>
    <row r="11" spans="1:15" ht="16" customHeight="1">
      <c r="A11" s="27"/>
      <c r="B11" s="27"/>
      <c r="C11" s="27"/>
      <c r="E11" s="24" t="s">
        <v>70</v>
      </c>
      <c r="F11" s="25"/>
      <c r="G11" s="25"/>
      <c r="H11" s="23"/>
      <c r="I11" s="24" t="s">
        <v>71</v>
      </c>
      <c r="J11" s="25"/>
      <c r="K11" s="25"/>
      <c r="L11" s="2"/>
      <c r="M11" s="28" t="s">
        <v>82</v>
      </c>
      <c r="N11" s="29"/>
      <c r="O11" s="29"/>
    </row>
    <row r="12" spans="1:15" ht="17" customHeight="1">
      <c r="A12" s="34"/>
      <c r="B12" s="34"/>
      <c r="C12" s="34"/>
      <c r="D12" s="2"/>
      <c r="E12" s="33"/>
      <c r="F12" s="33"/>
      <c r="G12" s="33"/>
      <c r="H12" s="2"/>
      <c r="I12" s="29"/>
      <c r="J12" s="29"/>
      <c r="K12" s="29"/>
      <c r="L12" s="2"/>
      <c r="M12" s="29"/>
      <c r="N12" s="29"/>
      <c r="O12" s="29"/>
    </row>
    <row r="13" spans="1:15">
      <c r="A13" s="30" t="s">
        <v>24</v>
      </c>
      <c r="B13" s="31"/>
      <c r="C13" s="1" t="s">
        <v>25</v>
      </c>
      <c r="D13" s="2"/>
      <c r="E13" s="30" t="s">
        <v>78</v>
      </c>
      <c r="F13" s="31"/>
      <c r="G13" s="1" t="s">
        <v>25</v>
      </c>
      <c r="H13" s="2"/>
      <c r="I13" s="1" t="s">
        <v>74</v>
      </c>
      <c r="J13" s="1" t="s">
        <v>25</v>
      </c>
      <c r="K13" s="2"/>
      <c r="L13" s="2"/>
      <c r="M13" s="2"/>
      <c r="N13" s="2"/>
      <c r="O13" s="2"/>
    </row>
    <row r="14" spans="1:15">
      <c r="A14" s="19" t="s">
        <v>27</v>
      </c>
      <c r="B14" s="10">
        <f>B7+F4+J6</f>
        <v>1.7865524797864034</v>
      </c>
      <c r="C14" s="4"/>
      <c r="D14" s="2"/>
      <c r="E14" s="19" t="s">
        <v>75</v>
      </c>
      <c r="F14" s="22">
        <f>F9+N5+N6</f>
        <v>4.496E-2</v>
      </c>
      <c r="G14" s="4" t="s">
        <v>46</v>
      </c>
      <c r="H14" s="2"/>
      <c r="I14" s="10">
        <f>B16+F16</f>
        <v>44.259362225137991</v>
      </c>
      <c r="J14" s="4" t="s">
        <v>47</v>
      </c>
      <c r="K14" s="11"/>
      <c r="L14" s="2"/>
      <c r="M14" s="2"/>
      <c r="N14" s="2"/>
      <c r="O14" s="2"/>
    </row>
    <row r="15" spans="1:15">
      <c r="A15" s="19" t="s">
        <v>29</v>
      </c>
      <c r="B15" s="10">
        <f>B5/B14</f>
        <v>0.87341746217916505</v>
      </c>
      <c r="C15" s="4" t="s">
        <v>26</v>
      </c>
      <c r="D15" s="2"/>
      <c r="E15" s="19" t="s">
        <v>29</v>
      </c>
      <c r="F15" s="22">
        <f>F16*J5/J4</f>
        <v>0.49952601909042144</v>
      </c>
      <c r="G15" s="4" t="s">
        <v>26</v>
      </c>
      <c r="H15" s="2"/>
      <c r="I15" s="4"/>
      <c r="J15" s="4"/>
      <c r="K15" s="11"/>
      <c r="L15" s="2"/>
      <c r="M15" s="2"/>
      <c r="N15" s="2"/>
      <c r="O15" s="2"/>
    </row>
    <row r="16" spans="1:15">
      <c r="A16" s="19" t="s">
        <v>30</v>
      </c>
      <c r="B16" s="10">
        <f>B15*J4/J5</f>
        <v>28.156220820249402</v>
      </c>
      <c r="C16" s="4" t="s">
        <v>12</v>
      </c>
      <c r="D16" s="2"/>
      <c r="E16" s="19" t="s">
        <v>48</v>
      </c>
      <c r="F16" s="22">
        <f>1.1*J5/F14/SQRT(3)</f>
        <v>16.103141404888586</v>
      </c>
      <c r="G16" s="4" t="s">
        <v>7</v>
      </c>
      <c r="H16" s="2"/>
      <c r="I16" s="4"/>
      <c r="J16" s="4"/>
      <c r="K16" s="11"/>
      <c r="L16" s="2"/>
      <c r="M16" s="2"/>
      <c r="N16" s="2"/>
      <c r="O16" s="2"/>
    </row>
    <row r="17" spans="1:15">
      <c r="A17" s="4"/>
      <c r="B17" s="4"/>
      <c r="C17" s="4"/>
      <c r="D17" s="2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</row>
    <row r="18" spans="1:15">
      <c r="A18" s="4"/>
      <c r="B18" s="4"/>
      <c r="C18" s="4"/>
      <c r="D18" s="2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</row>
    <row r="19" spans="1:15" ht="16" customHeight="1">
      <c r="A19" s="24" t="s">
        <v>81</v>
      </c>
      <c r="B19" s="25"/>
      <c r="C19" s="25"/>
      <c r="D19" s="2"/>
      <c r="E19" s="24" t="s">
        <v>84</v>
      </c>
      <c r="F19" s="24"/>
      <c r="G19" s="24"/>
      <c r="H19" s="2"/>
      <c r="I19" s="28" t="s">
        <v>85</v>
      </c>
      <c r="J19" s="29"/>
      <c r="K19" s="29"/>
      <c r="L19" s="2"/>
      <c r="M19" s="2"/>
      <c r="N19" s="2"/>
      <c r="O19" s="2"/>
    </row>
    <row r="20" spans="1:15" ht="15" customHeight="1">
      <c r="A20" s="26"/>
      <c r="B20" s="26"/>
      <c r="C20" s="26"/>
      <c r="E20" s="27"/>
      <c r="F20" s="27"/>
      <c r="G20" s="27"/>
      <c r="I20" s="29"/>
      <c r="J20" s="29"/>
      <c r="K20" s="29"/>
    </row>
    <row r="21" spans="1:15">
      <c r="E21" s="27"/>
      <c r="F21" s="27"/>
      <c r="G21" s="27"/>
    </row>
    <row r="25" spans="1:15">
      <c r="C25">
        <v>0</v>
      </c>
    </row>
  </sheetData>
  <mergeCells count="14">
    <mergeCell ref="A19:C20"/>
    <mergeCell ref="E19:G21"/>
    <mergeCell ref="I19:K20"/>
    <mergeCell ref="M1:N1"/>
    <mergeCell ref="E13:F13"/>
    <mergeCell ref="A1:B1"/>
    <mergeCell ref="E1:F1"/>
    <mergeCell ref="I1:J1"/>
    <mergeCell ref="A13:B13"/>
    <mergeCell ref="E6:F6"/>
    <mergeCell ref="E11:G12"/>
    <mergeCell ref="A10:C12"/>
    <mergeCell ref="I11:K12"/>
    <mergeCell ref="M11:O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4" workbookViewId="0">
      <selection activeCell="A21" sqref="A21"/>
    </sheetView>
  </sheetViews>
  <sheetFormatPr defaultRowHeight="14"/>
  <cols>
    <col min="1" max="1" width="15.7265625" bestFit="1" customWidth="1"/>
    <col min="2" max="2" width="12.453125" bestFit="1" customWidth="1"/>
    <col min="5" max="5" width="13.54296875" bestFit="1" customWidth="1"/>
    <col min="6" max="6" width="12.453125" bestFit="1" customWidth="1"/>
    <col min="9" max="9" width="22.1796875" bestFit="1" customWidth="1"/>
    <col min="10" max="10" width="12.453125" bestFit="1" customWidth="1"/>
    <col min="13" max="13" width="15.7265625" bestFit="1" customWidth="1"/>
  </cols>
  <sheetData>
    <row r="1" spans="1:15">
      <c r="A1" s="32" t="s">
        <v>9</v>
      </c>
      <c r="B1" s="32"/>
      <c r="C1" s="12" t="s">
        <v>4</v>
      </c>
      <c r="D1" s="2"/>
      <c r="E1" s="32" t="s">
        <v>19</v>
      </c>
      <c r="F1" s="32"/>
      <c r="G1" s="12" t="s">
        <v>4</v>
      </c>
      <c r="H1" s="2"/>
      <c r="I1" s="30" t="s">
        <v>28</v>
      </c>
      <c r="J1" s="31"/>
      <c r="K1" s="12" t="s">
        <v>4</v>
      </c>
      <c r="L1" s="2"/>
      <c r="M1" s="30" t="s">
        <v>33</v>
      </c>
      <c r="N1" s="31"/>
      <c r="O1" s="12" t="s">
        <v>4</v>
      </c>
    </row>
    <row r="2" spans="1:15">
      <c r="A2" s="19" t="s">
        <v>0</v>
      </c>
      <c r="B2" s="3">
        <v>240</v>
      </c>
      <c r="C2" s="4" t="s">
        <v>5</v>
      </c>
      <c r="D2" s="2"/>
      <c r="E2" s="19" t="s">
        <v>17</v>
      </c>
      <c r="F2" s="3">
        <v>0.1048</v>
      </c>
      <c r="G2" s="4" t="s">
        <v>15</v>
      </c>
      <c r="H2" s="2"/>
      <c r="I2" s="19" t="s">
        <v>21</v>
      </c>
      <c r="J2" s="3">
        <v>5.8</v>
      </c>
      <c r="K2" s="4" t="s">
        <v>5</v>
      </c>
      <c r="L2" s="2"/>
      <c r="M2" s="19" t="s">
        <v>39</v>
      </c>
      <c r="N2" s="3">
        <v>0.16</v>
      </c>
      <c r="O2" s="4" t="s">
        <v>34</v>
      </c>
    </row>
    <row r="3" spans="1:15">
      <c r="A3" s="19" t="s">
        <v>44</v>
      </c>
      <c r="B3" s="5">
        <v>0.12</v>
      </c>
      <c r="C3" s="4"/>
      <c r="D3" s="2"/>
      <c r="E3" s="19" t="s">
        <v>18</v>
      </c>
      <c r="F3" s="6">
        <v>15</v>
      </c>
      <c r="G3" s="4" t="s">
        <v>14</v>
      </c>
      <c r="H3" s="2"/>
      <c r="I3" s="19" t="s">
        <v>45</v>
      </c>
      <c r="J3" s="5">
        <v>0.09</v>
      </c>
      <c r="K3" s="4"/>
      <c r="L3" s="2"/>
      <c r="M3" s="19" t="s">
        <v>35</v>
      </c>
      <c r="N3" s="3">
        <v>4</v>
      </c>
      <c r="O3" s="4"/>
    </row>
    <row r="4" spans="1:15">
      <c r="A4" s="19" t="s">
        <v>1</v>
      </c>
      <c r="B4" s="3">
        <v>37.5</v>
      </c>
      <c r="C4" s="4" t="s">
        <v>6</v>
      </c>
      <c r="D4" s="2"/>
      <c r="E4" s="19" t="s">
        <v>16</v>
      </c>
      <c r="F4" s="21">
        <f>F2*F3/B6</f>
        <v>0.26828800000000003</v>
      </c>
      <c r="G4" s="4"/>
      <c r="H4" s="2"/>
      <c r="I4" s="19" t="s">
        <v>22</v>
      </c>
      <c r="J4" s="3">
        <v>36.75</v>
      </c>
      <c r="K4" s="4" t="s">
        <v>6</v>
      </c>
      <c r="L4" s="2"/>
      <c r="M4" s="19" t="s">
        <v>40</v>
      </c>
      <c r="N4" s="3">
        <v>50</v>
      </c>
      <c r="O4" s="4" t="s">
        <v>38</v>
      </c>
    </row>
    <row r="5" spans="1:15">
      <c r="A5" s="19" t="s">
        <v>3</v>
      </c>
      <c r="B5" s="21">
        <f>B2/(B4*SQRT(3))</f>
        <v>3.6950417228136048</v>
      </c>
      <c r="C5" s="4" t="s">
        <v>7</v>
      </c>
      <c r="D5" s="2"/>
      <c r="E5" s="7"/>
      <c r="F5" s="7"/>
      <c r="G5" s="4"/>
      <c r="H5" s="2"/>
      <c r="I5" s="19" t="s">
        <v>13</v>
      </c>
      <c r="J5" s="3">
        <v>1.1399999999999999</v>
      </c>
      <c r="K5" s="4" t="s">
        <v>6</v>
      </c>
      <c r="L5" s="2"/>
      <c r="M5" s="19" t="s">
        <v>36</v>
      </c>
      <c r="N5" s="3">
        <f>N4*6.28*N2/N3/1000</f>
        <v>1.256E-2</v>
      </c>
      <c r="O5" s="4" t="s">
        <v>8</v>
      </c>
    </row>
    <row r="6" spans="1:15">
      <c r="A6" s="19" t="s">
        <v>2</v>
      </c>
      <c r="B6" s="21">
        <f>B4^2/B2</f>
        <v>5.859375</v>
      </c>
      <c r="C6" s="4" t="s">
        <v>8</v>
      </c>
      <c r="D6" s="2"/>
      <c r="E6" s="32" t="s">
        <v>31</v>
      </c>
      <c r="F6" s="32"/>
      <c r="G6" s="12" t="s">
        <v>4</v>
      </c>
      <c r="H6" s="2"/>
      <c r="I6" s="19" t="s">
        <v>42</v>
      </c>
      <c r="J6" s="21">
        <f>B2/J2*J3</f>
        <v>3.7241379310344827</v>
      </c>
      <c r="K6" s="4"/>
      <c r="L6" s="2"/>
      <c r="M6" s="19" t="s">
        <v>41</v>
      </c>
      <c r="N6" s="3">
        <v>0.03</v>
      </c>
      <c r="O6" s="4" t="s">
        <v>8</v>
      </c>
    </row>
    <row r="7" spans="1:15">
      <c r="A7" s="19" t="s">
        <v>42</v>
      </c>
      <c r="B7" s="13">
        <f>B3</f>
        <v>0.12</v>
      </c>
      <c r="C7" s="4"/>
      <c r="D7" s="2"/>
      <c r="E7" s="19" t="s">
        <v>17</v>
      </c>
      <c r="F7" s="3">
        <v>0.08</v>
      </c>
      <c r="G7" s="4" t="s">
        <v>15</v>
      </c>
      <c r="H7" s="2"/>
      <c r="I7" s="19" t="s">
        <v>49</v>
      </c>
      <c r="J7" s="22">
        <f>J6*B6</f>
        <v>21.821120689655171</v>
      </c>
      <c r="K7" s="4" t="s">
        <v>50</v>
      </c>
      <c r="L7" s="2"/>
      <c r="M7" s="4"/>
      <c r="N7" s="4"/>
      <c r="O7" s="4"/>
    </row>
    <row r="8" spans="1:15">
      <c r="A8" s="7"/>
      <c r="B8" s="7"/>
      <c r="C8" s="7"/>
      <c r="D8" s="8"/>
      <c r="E8" s="19" t="s">
        <v>18</v>
      </c>
      <c r="F8" s="9">
        <v>30</v>
      </c>
      <c r="G8" s="4" t="s">
        <v>32</v>
      </c>
      <c r="H8" s="8"/>
      <c r="I8" s="7"/>
      <c r="J8" s="7"/>
      <c r="K8" s="4"/>
      <c r="L8" s="2"/>
      <c r="M8" s="7"/>
      <c r="N8" s="7"/>
      <c r="O8" s="7"/>
    </row>
    <row r="9" spans="1:15">
      <c r="A9" s="7"/>
      <c r="B9" s="7"/>
      <c r="C9" s="7"/>
      <c r="D9" s="8"/>
      <c r="E9" s="19" t="s">
        <v>17</v>
      </c>
      <c r="F9" s="21">
        <f>F7*F8/1000</f>
        <v>2.3999999999999998E-3</v>
      </c>
      <c r="G9" s="4"/>
      <c r="H9" s="8"/>
      <c r="I9" s="7"/>
      <c r="J9" s="7"/>
      <c r="K9" s="4"/>
      <c r="L9" s="2"/>
      <c r="M9" s="2"/>
      <c r="N9" s="2"/>
      <c r="O9" s="2"/>
    </row>
    <row r="10" spans="1:15" ht="15.5" customHeight="1">
      <c r="A10" s="24" t="s">
        <v>72</v>
      </c>
      <c r="B10" s="24"/>
      <c r="C10" s="24"/>
      <c r="D10" s="8"/>
      <c r="E10" s="7"/>
      <c r="F10" s="7"/>
      <c r="G10" s="7"/>
      <c r="H10" s="8"/>
      <c r="I10" s="7"/>
      <c r="J10" s="7"/>
      <c r="K10" s="4"/>
      <c r="L10" s="2"/>
      <c r="M10" s="2"/>
      <c r="N10" s="2"/>
      <c r="O10" s="2"/>
    </row>
    <row r="11" spans="1:15" ht="15.5" customHeight="1">
      <c r="A11" s="27"/>
      <c r="B11" s="27"/>
      <c r="C11" s="27"/>
      <c r="E11" s="24" t="s">
        <v>70</v>
      </c>
      <c r="F11" s="25"/>
      <c r="G11" s="25"/>
      <c r="H11" s="23"/>
      <c r="I11" s="24" t="s">
        <v>71</v>
      </c>
      <c r="J11" s="25"/>
      <c r="K11" s="25"/>
      <c r="L11" s="2"/>
      <c r="M11" s="28" t="s">
        <v>83</v>
      </c>
      <c r="N11" s="29"/>
      <c r="O11" s="29"/>
    </row>
    <row r="12" spans="1:15" ht="16" customHeight="1">
      <c r="A12" s="34"/>
      <c r="B12" s="34"/>
      <c r="C12" s="34"/>
      <c r="D12" s="2"/>
      <c r="E12" s="33"/>
      <c r="F12" s="33"/>
      <c r="G12" s="33"/>
      <c r="H12" s="2"/>
      <c r="I12" s="29"/>
      <c r="J12" s="29"/>
      <c r="K12" s="29"/>
      <c r="L12" s="2"/>
      <c r="M12" s="29"/>
      <c r="N12" s="29"/>
      <c r="O12" s="29"/>
    </row>
    <row r="13" spans="1:15">
      <c r="A13" s="30" t="s">
        <v>79</v>
      </c>
      <c r="B13" s="31"/>
      <c r="C13" s="12" t="s">
        <v>4</v>
      </c>
      <c r="D13" s="2"/>
      <c r="E13" s="30" t="s">
        <v>80</v>
      </c>
      <c r="F13" s="31"/>
      <c r="G13" s="12" t="s">
        <v>4</v>
      </c>
      <c r="H13" s="2"/>
      <c r="I13" s="12" t="s">
        <v>73</v>
      </c>
      <c r="J13" s="12" t="s">
        <v>4</v>
      </c>
      <c r="K13" s="2"/>
      <c r="L13" s="2"/>
      <c r="M13" s="2"/>
      <c r="N13" s="2"/>
      <c r="O13" s="2"/>
    </row>
    <row r="14" spans="1:15">
      <c r="A14" s="19" t="s">
        <v>27</v>
      </c>
      <c r="B14" s="13">
        <f>B7+F4</f>
        <v>0.38828800000000002</v>
      </c>
      <c r="C14" s="4"/>
      <c r="D14" s="2"/>
      <c r="E14" s="19" t="s">
        <v>76</v>
      </c>
      <c r="F14" s="22">
        <f>F9+N5+N6+J7</f>
        <v>21.86608068965517</v>
      </c>
      <c r="G14" s="4" t="s">
        <v>8</v>
      </c>
      <c r="H14" s="2"/>
      <c r="I14" s="13">
        <f>B15+F15</f>
        <v>9.5172669103842082</v>
      </c>
      <c r="J14" s="4" t="s">
        <v>7</v>
      </c>
      <c r="K14" s="11"/>
      <c r="L14" s="2"/>
      <c r="M14" s="2"/>
      <c r="N14" s="2"/>
      <c r="O14" s="2"/>
    </row>
    <row r="15" spans="1:15">
      <c r="A15" s="19" t="s">
        <v>29</v>
      </c>
      <c r="B15" s="10">
        <f>B5/B14</f>
        <v>9.5162398086307185</v>
      </c>
      <c r="C15" s="4" t="s">
        <v>7</v>
      </c>
      <c r="D15" s="2"/>
      <c r="E15" s="19" t="s">
        <v>29</v>
      </c>
      <c r="F15" s="22">
        <f>F16*J5/J4</f>
        <v>1.0271017534903058E-3</v>
      </c>
      <c r="G15" s="4" t="s">
        <v>7</v>
      </c>
      <c r="H15" s="2"/>
      <c r="I15" s="4"/>
      <c r="J15" s="4"/>
      <c r="K15" s="11"/>
      <c r="L15" s="2"/>
      <c r="M15" s="2"/>
      <c r="N15" s="2"/>
      <c r="O15" s="2"/>
    </row>
    <row r="16" spans="1:15">
      <c r="A16" s="19" t="s">
        <v>30</v>
      </c>
      <c r="B16" s="10">
        <f>B15*J4/J5</f>
        <v>306.7735201466482</v>
      </c>
      <c r="C16" s="4" t="s">
        <v>7</v>
      </c>
      <c r="D16" s="2"/>
      <c r="E16" s="19" t="s">
        <v>48</v>
      </c>
      <c r="F16" s="22">
        <f>1.1*J5/F14/SQRT(3)</f>
        <v>3.3110517053305914E-2</v>
      </c>
      <c r="G16" s="4" t="s">
        <v>7</v>
      </c>
      <c r="H16" s="2"/>
      <c r="I16" s="4"/>
      <c r="J16" s="4"/>
      <c r="K16" s="11"/>
      <c r="L16" s="2"/>
      <c r="M16" s="2"/>
      <c r="N16" s="2"/>
      <c r="O16" s="2"/>
    </row>
    <row r="17" spans="1:15">
      <c r="A17" s="4"/>
      <c r="B17" s="4"/>
      <c r="C17" s="4"/>
      <c r="D17" s="2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</row>
    <row r="18" spans="1:15">
      <c r="A18" s="4"/>
      <c r="B18" s="4"/>
      <c r="C18" s="4"/>
      <c r="D18" s="2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</row>
    <row r="19" spans="1:15" ht="18.5" customHeight="1">
      <c r="A19" s="24" t="s">
        <v>86</v>
      </c>
      <c r="B19" s="25"/>
      <c r="C19" s="25"/>
      <c r="D19" s="2"/>
      <c r="E19" s="24" t="s">
        <v>87</v>
      </c>
      <c r="F19" s="24"/>
      <c r="G19" s="24"/>
      <c r="H19" s="2"/>
      <c r="I19" s="28" t="s">
        <v>85</v>
      </c>
      <c r="J19" s="29"/>
      <c r="K19" s="29"/>
      <c r="L19" s="2"/>
      <c r="M19" s="2"/>
      <c r="N19" s="2"/>
      <c r="O19" s="2"/>
    </row>
    <row r="20" spans="1:15" ht="17" customHeight="1">
      <c r="A20" s="26"/>
      <c r="B20" s="26"/>
      <c r="C20" s="26"/>
      <c r="E20" s="27"/>
      <c r="F20" s="27"/>
      <c r="G20" s="27"/>
      <c r="I20" s="29"/>
      <c r="J20" s="29"/>
      <c r="K20" s="29"/>
    </row>
    <row r="21" spans="1:15" ht="15.5" customHeight="1">
      <c r="E21" s="27"/>
      <c r="F21" s="27"/>
      <c r="G21" s="27"/>
    </row>
  </sheetData>
  <mergeCells count="14">
    <mergeCell ref="A19:C20"/>
    <mergeCell ref="E19:G21"/>
    <mergeCell ref="I19:K20"/>
    <mergeCell ref="M1:N1"/>
    <mergeCell ref="E6:F6"/>
    <mergeCell ref="A10:C12"/>
    <mergeCell ref="E11:G12"/>
    <mergeCell ref="I11:K12"/>
    <mergeCell ref="M11:O12"/>
    <mergeCell ref="A13:B13"/>
    <mergeCell ref="E13:F13"/>
    <mergeCell ref="A1:B1"/>
    <mergeCell ref="E1:F1"/>
    <mergeCell ref="I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2" sqref="A12"/>
    </sheetView>
  </sheetViews>
  <sheetFormatPr defaultRowHeight="14"/>
  <cols>
    <col min="1" max="1" width="48.08984375" bestFit="1" customWidth="1"/>
    <col min="3" max="3" width="9.90625" customWidth="1"/>
    <col min="4" max="4" width="48.08984375" bestFit="1" customWidth="1"/>
  </cols>
  <sheetData>
    <row r="1" spans="1:10">
      <c r="A1" s="14" t="s">
        <v>54</v>
      </c>
      <c r="B1" s="15"/>
      <c r="C1" s="16"/>
      <c r="D1" s="14" t="s">
        <v>53</v>
      </c>
      <c r="E1" s="16"/>
      <c r="F1" s="16"/>
      <c r="G1" s="16"/>
      <c r="H1" s="16"/>
      <c r="I1" s="16"/>
      <c r="J1" s="16"/>
    </row>
    <row r="2" spans="1:10">
      <c r="A2" s="17" t="s">
        <v>60</v>
      </c>
      <c r="B2" s="16"/>
      <c r="C2" s="16"/>
      <c r="D2" s="17" t="s">
        <v>60</v>
      </c>
      <c r="E2" s="16"/>
      <c r="F2" s="16"/>
      <c r="G2" s="16"/>
      <c r="H2" s="16"/>
      <c r="I2" s="16"/>
      <c r="J2" s="16"/>
    </row>
    <row r="3" spans="1:10">
      <c r="A3" s="17" t="s">
        <v>68</v>
      </c>
      <c r="B3" s="16"/>
      <c r="C3" s="16"/>
      <c r="D3" s="17" t="s">
        <v>69</v>
      </c>
      <c r="E3" s="16"/>
      <c r="F3" s="16"/>
      <c r="G3" s="16"/>
      <c r="H3" s="16"/>
      <c r="I3" s="16"/>
      <c r="J3" s="16"/>
    </row>
    <row r="4" spans="1:10">
      <c r="A4" s="17" t="s">
        <v>51</v>
      </c>
      <c r="B4" s="16"/>
      <c r="C4" s="16"/>
      <c r="D4" s="17" t="s">
        <v>51</v>
      </c>
      <c r="E4" s="16"/>
      <c r="F4" s="16"/>
      <c r="G4" s="16"/>
      <c r="H4" s="16"/>
      <c r="I4" s="16"/>
      <c r="J4" s="16"/>
    </row>
    <row r="5" spans="1:10">
      <c r="A5" s="17" t="s">
        <v>52</v>
      </c>
      <c r="B5" s="16"/>
      <c r="C5" s="16"/>
      <c r="D5" s="17" t="s">
        <v>61</v>
      </c>
      <c r="E5" s="16"/>
      <c r="F5" s="16"/>
      <c r="G5" s="16"/>
      <c r="H5" s="16"/>
      <c r="I5" s="16"/>
      <c r="J5" s="16"/>
    </row>
    <row r="6" spans="1:10">
      <c r="A6" s="17" t="s">
        <v>63</v>
      </c>
      <c r="B6" s="16"/>
      <c r="C6" s="16"/>
      <c r="D6" s="17" t="s">
        <v>63</v>
      </c>
      <c r="E6" s="16"/>
      <c r="F6" s="16"/>
      <c r="G6" s="16"/>
      <c r="H6" s="16"/>
      <c r="I6" s="16"/>
      <c r="J6" s="16"/>
    </row>
    <row r="7" spans="1:10">
      <c r="A7" s="17" t="s">
        <v>66</v>
      </c>
      <c r="B7" s="16"/>
      <c r="C7" s="16"/>
      <c r="D7" s="17" t="s">
        <v>67</v>
      </c>
      <c r="E7" s="16"/>
      <c r="F7" s="16"/>
      <c r="G7" s="16"/>
      <c r="H7" s="16"/>
      <c r="I7" s="16"/>
      <c r="J7" s="16"/>
    </row>
    <row r="8" spans="1:10" ht="28">
      <c r="A8" s="18" t="s">
        <v>57</v>
      </c>
      <c r="B8" s="16"/>
      <c r="C8" s="16"/>
      <c r="D8" s="18" t="s">
        <v>58</v>
      </c>
      <c r="E8" s="16"/>
      <c r="F8" s="16"/>
      <c r="G8" s="16"/>
      <c r="H8" s="16"/>
      <c r="I8" s="16"/>
      <c r="J8" s="16"/>
    </row>
    <row r="9" spans="1:10">
      <c r="A9" s="17" t="s">
        <v>65</v>
      </c>
      <c r="B9" s="16"/>
      <c r="C9" s="16"/>
      <c r="D9" s="17" t="s">
        <v>64</v>
      </c>
      <c r="E9" s="16"/>
      <c r="F9" s="16"/>
      <c r="G9" s="16"/>
      <c r="H9" s="16"/>
      <c r="I9" s="16"/>
      <c r="J9" s="16"/>
    </row>
    <row r="10" spans="1:10">
      <c r="A10" s="17" t="s">
        <v>62</v>
      </c>
      <c r="B10" s="16"/>
      <c r="C10" s="16"/>
      <c r="D10" s="20" t="s">
        <v>59</v>
      </c>
      <c r="E10" s="16"/>
      <c r="F10" s="16"/>
      <c r="G10" s="16"/>
      <c r="H10" s="16"/>
      <c r="I10" s="16"/>
      <c r="J10" s="16"/>
    </row>
    <row r="11" spans="1:10">
      <c r="A11" s="17" t="s">
        <v>55</v>
      </c>
      <c r="B11" s="16"/>
      <c r="C11" s="16"/>
      <c r="D11" s="17" t="s">
        <v>62</v>
      </c>
      <c r="E11" s="16"/>
      <c r="F11" s="16"/>
      <c r="G11" s="16"/>
      <c r="H11" s="16"/>
      <c r="I11" s="16"/>
      <c r="J11" s="16"/>
    </row>
    <row r="12" spans="1:10" ht="14" customHeight="1">
      <c r="A12" s="16"/>
      <c r="D12" s="17" t="s">
        <v>56</v>
      </c>
      <c r="E12" s="16"/>
      <c r="F12" s="16"/>
      <c r="G12" s="16"/>
      <c r="H12" s="16"/>
      <c r="I12" s="16"/>
      <c r="J12" s="16"/>
    </row>
    <row r="13" spans="1:10" ht="13" customHeight="1">
      <c r="A13" s="35" t="s">
        <v>77</v>
      </c>
      <c r="B13" s="36"/>
      <c r="C13" s="36"/>
      <c r="D13" s="37"/>
      <c r="E13" s="16"/>
      <c r="F13" s="16"/>
      <c r="G13" s="16"/>
      <c r="H13" s="16"/>
      <c r="I13" s="16"/>
      <c r="J13" s="16"/>
    </row>
    <row r="14" spans="1:10">
      <c r="A14" s="38"/>
      <c r="B14" s="39"/>
      <c r="C14" s="39"/>
      <c r="D14" s="40"/>
      <c r="E14" s="16"/>
      <c r="F14" s="16"/>
      <c r="G14" s="16"/>
      <c r="H14" s="16"/>
      <c r="I14" s="16"/>
      <c r="J14" s="16"/>
    </row>
    <row r="15" spans="1:10">
      <c r="A15" s="38"/>
      <c r="B15" s="39"/>
      <c r="C15" s="39"/>
      <c r="D15" s="40"/>
      <c r="E15" s="16"/>
      <c r="F15" s="16"/>
      <c r="G15" s="16"/>
      <c r="H15" s="16"/>
      <c r="I15" s="16"/>
      <c r="J15" s="16"/>
    </row>
    <row r="16" spans="1:10">
      <c r="A16" s="38"/>
      <c r="B16" s="39"/>
      <c r="C16" s="39"/>
      <c r="D16" s="40"/>
      <c r="E16" s="16"/>
      <c r="F16" s="16"/>
      <c r="G16" s="16"/>
      <c r="H16" s="16"/>
      <c r="I16" s="16"/>
      <c r="J16" s="16"/>
    </row>
    <row r="17" spans="1:10">
      <c r="A17" s="41"/>
      <c r="B17" s="42"/>
      <c r="C17" s="42"/>
      <c r="D17" s="43"/>
      <c r="E17" s="16"/>
      <c r="F17" s="16"/>
      <c r="G17" s="16"/>
      <c r="H17" s="16"/>
      <c r="I17" s="16"/>
      <c r="J17" s="16"/>
    </row>
    <row r="18" spans="1:10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>
      <c r="A19" s="16"/>
      <c r="B19" s="16"/>
      <c r="C19" s="16"/>
      <c r="D19" s="16"/>
      <c r="E19" s="16"/>
      <c r="F19" s="16"/>
      <c r="G19" s="16"/>
      <c r="H19" s="16"/>
      <c r="I19" s="16"/>
      <c r="J19" s="16"/>
    </row>
  </sheetData>
  <mergeCells count="1">
    <mergeCell ref="A13:D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封面 </vt:lpstr>
      <vt:lpstr>编制及审核</vt:lpstr>
      <vt:lpstr>T2低压侧短路</vt:lpstr>
      <vt:lpstr>T2高压侧短路</vt:lpstr>
      <vt:lpstr>计算公式</vt:lpstr>
      <vt:lpstr>编制及审核!Print_Area</vt:lpstr>
      <vt:lpstr>'封面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2021-12-15T01:21:50Z</dcterms:modified>
</cp:coreProperties>
</file>