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felic\Downloads\"/>
    </mc:Choice>
  </mc:AlternateContent>
  <xr:revisionPtr revIDLastSave="0" documentId="13_ncr:1_{EC5B01EA-EA6C-4A57-95AF-B5B461B1927A}" xr6:coauthVersionLast="47" xr6:coauthVersionMax="47" xr10:uidLastSave="{00000000-0000-0000-0000-000000000000}"/>
  <bookViews>
    <workbookView xWindow="-108" yWindow="-108" windowWidth="23256" windowHeight="12576" activeTab="3" xr2:uid="{00000000-000D-0000-FFFF-FFFF00000000}"/>
  </bookViews>
  <sheets>
    <sheet name="Services" sheetId="1" r:id="rId1"/>
    <sheet name="Service Dash" sheetId="2" r:id="rId2"/>
    <sheet name="data_services" sheetId="3" r:id="rId3"/>
    <sheet name="Sheet2" sheetId="6" r:id="rId4"/>
    <sheet name="Sheet3" sheetId="7" r:id="rId5"/>
    <sheet name="Sheet1" sheetId="5" r:id="rId6"/>
    <sheet name="Pivot Table 1" sheetId="4" state="hidden" r:id="rId7"/>
  </sheets>
  <definedNames>
    <definedName name="_xlnm._FilterDatabase" localSheetId="2" hidden="1">data_services!$A$1:$AS$306</definedName>
  </definedNames>
  <calcPr calcId="191029"/>
  <pivotCaches>
    <pivotCache cacheId="11" r:id="rId8"/>
    <pivotCache cacheId="2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T3L74ZRrGmgn2KHh1zU2IwZznZQ=="/>
    </ext>
  </extLst>
</workbook>
</file>

<file path=xl/calcChain.xml><?xml version="1.0" encoding="utf-8"?>
<calcChain xmlns="http://schemas.openxmlformats.org/spreadsheetml/2006/main">
  <c r="AE306" i="5" l="1"/>
  <c r="AD306" i="5"/>
  <c r="AC306" i="5"/>
  <c r="AB306" i="5"/>
  <c r="AE305" i="5"/>
  <c r="AD305" i="5"/>
  <c r="AC305" i="5"/>
  <c r="AB305" i="5"/>
  <c r="AE304" i="5"/>
  <c r="AD304" i="5"/>
  <c r="AC304" i="5"/>
  <c r="AB304" i="5"/>
  <c r="AE303" i="5"/>
  <c r="AD303" i="5"/>
  <c r="AC303" i="5"/>
  <c r="AB303" i="5"/>
  <c r="AE302" i="5"/>
  <c r="AD302" i="5"/>
  <c r="AC302" i="5"/>
  <c r="AB302" i="5"/>
  <c r="AE301" i="5"/>
  <c r="AD301" i="5"/>
  <c r="AC301" i="5"/>
  <c r="AB301" i="5"/>
  <c r="AE300" i="5"/>
  <c r="AD300" i="5"/>
  <c r="AC300" i="5"/>
  <c r="AB300" i="5"/>
  <c r="AE299" i="5"/>
  <c r="AD299" i="5"/>
  <c r="AC299" i="5"/>
  <c r="AB299" i="5"/>
  <c r="AE298" i="5"/>
  <c r="AD298" i="5"/>
  <c r="AC298" i="5"/>
  <c r="AB298" i="5"/>
  <c r="AE297" i="5"/>
  <c r="AD297" i="5"/>
  <c r="AC297" i="5"/>
  <c r="AB297" i="5"/>
  <c r="AE296" i="5"/>
  <c r="AD296" i="5"/>
  <c r="AC296" i="5"/>
  <c r="AB296" i="5"/>
  <c r="AE295" i="5"/>
  <c r="AD295" i="5"/>
  <c r="AC295" i="5"/>
  <c r="AB295" i="5"/>
  <c r="AE294" i="5"/>
  <c r="AD294" i="5"/>
  <c r="AC294" i="5"/>
  <c r="AB294" i="5"/>
  <c r="AE293" i="5"/>
  <c r="AD293" i="5"/>
  <c r="AC293" i="5"/>
  <c r="AB293" i="5"/>
  <c r="AE292" i="5"/>
  <c r="AD292" i="5"/>
  <c r="AC292" i="5"/>
  <c r="AB292" i="5"/>
  <c r="AE291" i="5"/>
  <c r="AD291" i="5"/>
  <c r="AC291" i="5"/>
  <c r="AB291" i="5"/>
  <c r="AE290" i="5"/>
  <c r="AD290" i="5"/>
  <c r="AC290" i="5"/>
  <c r="AB290" i="5"/>
  <c r="AE289" i="5"/>
  <c r="AD289" i="5"/>
  <c r="AC289" i="5"/>
  <c r="AB289" i="5"/>
  <c r="AE288" i="5"/>
  <c r="AD288" i="5"/>
  <c r="AC288" i="5"/>
  <c r="AB288" i="5"/>
  <c r="AE287" i="5"/>
  <c r="AD287" i="5"/>
  <c r="AC287" i="5"/>
  <c r="AB287" i="5"/>
  <c r="AE286" i="5"/>
  <c r="AD286" i="5"/>
  <c r="AC286" i="5"/>
  <c r="AB286" i="5"/>
  <c r="AE285" i="5"/>
  <c r="AD285" i="5"/>
  <c r="AC285" i="5"/>
  <c r="AB285" i="5"/>
  <c r="AE284" i="5"/>
  <c r="AD284" i="5"/>
  <c r="AC284" i="5"/>
  <c r="AB284" i="5"/>
  <c r="AE283" i="5"/>
  <c r="AD283" i="5"/>
  <c r="AC283" i="5"/>
  <c r="AB283" i="5"/>
  <c r="AE282" i="5"/>
  <c r="AD282" i="5"/>
  <c r="AC282" i="5"/>
  <c r="AB282" i="5"/>
  <c r="AE281" i="5"/>
  <c r="AD281" i="5"/>
  <c r="AC281" i="5"/>
  <c r="AB281" i="5"/>
  <c r="AE280" i="5"/>
  <c r="AD280" i="5"/>
  <c r="AC280" i="5"/>
  <c r="AB280" i="5"/>
  <c r="AE279" i="5"/>
  <c r="AD279" i="5"/>
  <c r="AC279" i="5"/>
  <c r="AB279" i="5"/>
  <c r="AE278" i="5"/>
  <c r="AD278" i="5"/>
  <c r="AC278" i="5"/>
  <c r="AB278" i="5"/>
  <c r="AE277" i="5"/>
  <c r="AD277" i="5"/>
  <c r="AC277" i="5"/>
  <c r="AB277" i="5"/>
  <c r="AE276" i="5"/>
  <c r="AD276" i="5"/>
  <c r="AC276" i="5"/>
  <c r="AB276" i="5"/>
  <c r="AE275" i="5"/>
  <c r="AD275" i="5"/>
  <c r="AC275" i="5"/>
  <c r="AB275" i="5"/>
  <c r="AE274" i="5"/>
  <c r="AD274" i="5"/>
  <c r="AC274" i="5"/>
  <c r="AB274" i="5"/>
  <c r="AE273" i="5"/>
  <c r="AD273" i="5"/>
  <c r="AC273" i="5"/>
  <c r="AB273" i="5"/>
  <c r="AE272" i="5"/>
  <c r="AD272" i="5"/>
  <c r="AC272" i="5"/>
  <c r="AB272" i="5"/>
  <c r="AE271" i="5"/>
  <c r="AD271" i="5"/>
  <c r="AC271" i="5"/>
  <c r="AB271" i="5"/>
  <c r="AE270" i="5"/>
  <c r="AD270" i="5"/>
  <c r="AC270" i="5"/>
  <c r="AB270" i="5"/>
  <c r="AE269" i="5"/>
  <c r="AD269" i="5"/>
  <c r="AC269" i="5"/>
  <c r="AB269" i="5"/>
  <c r="AE268" i="5"/>
  <c r="AD268" i="5"/>
  <c r="AC268" i="5"/>
  <c r="AB268" i="5"/>
  <c r="AE267" i="5"/>
  <c r="AD267" i="5"/>
  <c r="AC267" i="5"/>
  <c r="AB267" i="5"/>
  <c r="AE266" i="5"/>
  <c r="AD266" i="5"/>
  <c r="AC266" i="5"/>
  <c r="AB266" i="5"/>
  <c r="AE265" i="5"/>
  <c r="AD265" i="5"/>
  <c r="AC265" i="5"/>
  <c r="AB265" i="5"/>
  <c r="AE264" i="5"/>
  <c r="AD264" i="5"/>
  <c r="AC264" i="5"/>
  <c r="AB264" i="5"/>
  <c r="AE263" i="5"/>
  <c r="AD263" i="5"/>
  <c r="AC263" i="5"/>
  <c r="AB263" i="5"/>
  <c r="AE262" i="5"/>
  <c r="AD262" i="5"/>
  <c r="AC262" i="5"/>
  <c r="AB262" i="5"/>
  <c r="AE261" i="5"/>
  <c r="AD261" i="5"/>
  <c r="AC261" i="5"/>
  <c r="AB261" i="5"/>
  <c r="AE260" i="5"/>
  <c r="AD260" i="5"/>
  <c r="AC260" i="5"/>
  <c r="AB260" i="5"/>
  <c r="AE259" i="5"/>
  <c r="AD259" i="5"/>
  <c r="AC259" i="5"/>
  <c r="AB259" i="5"/>
  <c r="AE258" i="5"/>
  <c r="AD258" i="5"/>
  <c r="AC258" i="5"/>
  <c r="AB258" i="5"/>
  <c r="AE257" i="5"/>
  <c r="AD257" i="5"/>
  <c r="AC257" i="5"/>
  <c r="AB257" i="5"/>
  <c r="AE256" i="5"/>
  <c r="AD256" i="5"/>
  <c r="AC256" i="5"/>
  <c r="AB256" i="5"/>
  <c r="AE255" i="5"/>
  <c r="AD255" i="5"/>
  <c r="AC255" i="5"/>
  <c r="AB255" i="5"/>
  <c r="AE254" i="5"/>
  <c r="AD254" i="5"/>
  <c r="AC254" i="5"/>
  <c r="AB254" i="5"/>
  <c r="AE253" i="5"/>
  <c r="AD253" i="5"/>
  <c r="AC253" i="5"/>
  <c r="AB253" i="5"/>
  <c r="AE252" i="5"/>
  <c r="AD252" i="5"/>
  <c r="AC252" i="5"/>
  <c r="AB252" i="5"/>
  <c r="AE251" i="5"/>
  <c r="AD251" i="5"/>
  <c r="AC251" i="5"/>
  <c r="AB251" i="5"/>
  <c r="AE250" i="5"/>
  <c r="AD250" i="5"/>
  <c r="AC250" i="5"/>
  <c r="AB250" i="5"/>
  <c r="AE249" i="5"/>
  <c r="AD249" i="5"/>
  <c r="AC249" i="5"/>
  <c r="AB249" i="5"/>
  <c r="AE248" i="5"/>
  <c r="AD248" i="5"/>
  <c r="AC248" i="5"/>
  <c r="AB248" i="5"/>
  <c r="AE247" i="5"/>
  <c r="AD247" i="5"/>
  <c r="AC247" i="5"/>
  <c r="AB247" i="5"/>
  <c r="AE246" i="5"/>
  <c r="AD246" i="5"/>
  <c r="AC246" i="5"/>
  <c r="AB246" i="5"/>
  <c r="AE245" i="5"/>
  <c r="AD245" i="5"/>
  <c r="AC245" i="5"/>
  <c r="AB245" i="5"/>
  <c r="AE244" i="5"/>
  <c r="AD244" i="5"/>
  <c r="AC244" i="5"/>
  <c r="AB244" i="5"/>
  <c r="AE243" i="5"/>
  <c r="AD243" i="5"/>
  <c r="AC243" i="5"/>
  <c r="AB243" i="5"/>
  <c r="AE242" i="5"/>
  <c r="AD242" i="5"/>
  <c r="AC242" i="5"/>
  <c r="AB242" i="5"/>
  <c r="AE241" i="5"/>
  <c r="AD241" i="5"/>
  <c r="AC241" i="5"/>
  <c r="AB241" i="5"/>
  <c r="AE240" i="5"/>
  <c r="AD240" i="5"/>
  <c r="AC240" i="5"/>
  <c r="AB240" i="5"/>
  <c r="AE239" i="5"/>
  <c r="AD239" i="5"/>
  <c r="AC239" i="5"/>
  <c r="AB239" i="5"/>
  <c r="AE238" i="5"/>
  <c r="AD238" i="5"/>
  <c r="AC238" i="5"/>
  <c r="AB238" i="5"/>
  <c r="AE237" i="5"/>
  <c r="AD237" i="5"/>
  <c r="AC237" i="5"/>
  <c r="AB237" i="5"/>
  <c r="AE236" i="5"/>
  <c r="AD236" i="5"/>
  <c r="AC236" i="5"/>
  <c r="AB236" i="5"/>
  <c r="AE235" i="5"/>
  <c r="AD235" i="5"/>
  <c r="AC235" i="5"/>
  <c r="AB235" i="5"/>
  <c r="AE234" i="5"/>
  <c r="AD234" i="5"/>
  <c r="AC234" i="5"/>
  <c r="AB234" i="5"/>
  <c r="AE233" i="5"/>
  <c r="AD233" i="5"/>
  <c r="AC233" i="5"/>
  <c r="AB233" i="5"/>
  <c r="AE232" i="5"/>
  <c r="AD232" i="5"/>
  <c r="AC232" i="5"/>
  <c r="AB232" i="5"/>
  <c r="AE231" i="5"/>
  <c r="AD231" i="5"/>
  <c r="AC231" i="5"/>
  <c r="AB231" i="5"/>
  <c r="AE230" i="5"/>
  <c r="AD230" i="5"/>
  <c r="AC230" i="5"/>
  <c r="AB230" i="5"/>
  <c r="AE229" i="5"/>
  <c r="AD229" i="5"/>
  <c r="AC229" i="5"/>
  <c r="AB229" i="5"/>
  <c r="AE228" i="5"/>
  <c r="AD228" i="5"/>
  <c r="AC228" i="5"/>
  <c r="AB228" i="5"/>
  <c r="AE227" i="5"/>
  <c r="AD227" i="5"/>
  <c r="AC227" i="5"/>
  <c r="AB227" i="5"/>
  <c r="AE226" i="5"/>
  <c r="AD226" i="5"/>
  <c r="AC226" i="5"/>
  <c r="AB226" i="5"/>
  <c r="AE225" i="5"/>
  <c r="AD225" i="5"/>
  <c r="AC225" i="5"/>
  <c r="AB225" i="5"/>
  <c r="AE224" i="5"/>
  <c r="AD224" i="5"/>
  <c r="AC224" i="5"/>
  <c r="AB224" i="5"/>
  <c r="AE223" i="5"/>
  <c r="AD223" i="5"/>
  <c r="AC223" i="5"/>
  <c r="AB223" i="5"/>
  <c r="AE222" i="5"/>
  <c r="AD222" i="5"/>
  <c r="AC222" i="5"/>
  <c r="AB222" i="5"/>
  <c r="AE221" i="5"/>
  <c r="AD221" i="5"/>
  <c r="AC221" i="5"/>
  <c r="AB221" i="5"/>
  <c r="AE220" i="5"/>
  <c r="AD220" i="5"/>
  <c r="AC220" i="5"/>
  <c r="AB220" i="5"/>
  <c r="AE219" i="5"/>
  <c r="AD219" i="5"/>
  <c r="AC219" i="5"/>
  <c r="AB219" i="5"/>
  <c r="AE218" i="5"/>
  <c r="AD218" i="5"/>
  <c r="AC218" i="5"/>
  <c r="AB218" i="5"/>
  <c r="AE217" i="5"/>
  <c r="AD217" i="5"/>
  <c r="AC217" i="5"/>
  <c r="AB217" i="5"/>
  <c r="AE216" i="5"/>
  <c r="AD216" i="5"/>
  <c r="AC216" i="5"/>
  <c r="AB216" i="5"/>
  <c r="AE215" i="5"/>
  <c r="AD215" i="5"/>
  <c r="AC215" i="5"/>
  <c r="AB215" i="5"/>
  <c r="AE214" i="5"/>
  <c r="AD214" i="5"/>
  <c r="AC214" i="5"/>
  <c r="AB214" i="5"/>
  <c r="AE213" i="5"/>
  <c r="AD213" i="5"/>
  <c r="AC213" i="5"/>
  <c r="AB213" i="5"/>
  <c r="AE212" i="5"/>
  <c r="AD212" i="5"/>
  <c r="AC212" i="5"/>
  <c r="AB212" i="5"/>
  <c r="AE211" i="5"/>
  <c r="AD211" i="5"/>
  <c r="AC211" i="5"/>
  <c r="AB211" i="5"/>
  <c r="AE210" i="5"/>
  <c r="AD210" i="5"/>
  <c r="AC210" i="5"/>
  <c r="AB210" i="5"/>
  <c r="AE209" i="5"/>
  <c r="AD209" i="5"/>
  <c r="AC209" i="5"/>
  <c r="AB209" i="5"/>
  <c r="AE208" i="5"/>
  <c r="AD208" i="5"/>
  <c r="AC208" i="5"/>
  <c r="AB208" i="5"/>
  <c r="AE207" i="5"/>
  <c r="AD207" i="5"/>
  <c r="AC207" i="5"/>
  <c r="AB207" i="5"/>
  <c r="AE206" i="5"/>
  <c r="AD206" i="5"/>
  <c r="AC206" i="5"/>
  <c r="AB206" i="5"/>
  <c r="AE205" i="5"/>
  <c r="AD205" i="5"/>
  <c r="AC205" i="5"/>
  <c r="AB205" i="5"/>
  <c r="AE204" i="5"/>
  <c r="AD204" i="5"/>
  <c r="AC204" i="5"/>
  <c r="AB204" i="5"/>
  <c r="AE203" i="5"/>
  <c r="AD203" i="5"/>
  <c r="AC203" i="5"/>
  <c r="AB203" i="5"/>
  <c r="AE202" i="5"/>
  <c r="AD202" i="5"/>
  <c r="AC202" i="5"/>
  <c r="AB202" i="5"/>
  <c r="AE201" i="5"/>
  <c r="AD201" i="5"/>
  <c r="AC201" i="5"/>
  <c r="AB201" i="5"/>
  <c r="AE200" i="5"/>
  <c r="AD200" i="5"/>
  <c r="AC200" i="5"/>
  <c r="AB200" i="5"/>
  <c r="AE199" i="5"/>
  <c r="AD199" i="5"/>
  <c r="AC199" i="5"/>
  <c r="AB199" i="5"/>
  <c r="AE198" i="5"/>
  <c r="AD198" i="5"/>
  <c r="AC198" i="5"/>
  <c r="AB198" i="5"/>
  <c r="AE197" i="5"/>
  <c r="AD197" i="5"/>
  <c r="AC197" i="5"/>
  <c r="AB197" i="5"/>
  <c r="AE196" i="5"/>
  <c r="AD196" i="5"/>
  <c r="AC196" i="5"/>
  <c r="AB196" i="5"/>
  <c r="AE195" i="5"/>
  <c r="AD195" i="5"/>
  <c r="AC195" i="5"/>
  <c r="AB195" i="5"/>
  <c r="AE194" i="5"/>
  <c r="AD194" i="5"/>
  <c r="AC194" i="5"/>
  <c r="AB194" i="5"/>
  <c r="AE193" i="5"/>
  <c r="AD193" i="5"/>
  <c r="AC193" i="5"/>
  <c r="AB193" i="5"/>
  <c r="AE192" i="5"/>
  <c r="AD192" i="5"/>
  <c r="AC192" i="5"/>
  <c r="AB192" i="5"/>
  <c r="AE191" i="5"/>
  <c r="AD191" i="5"/>
  <c r="AC191" i="5"/>
  <c r="AB191" i="5"/>
  <c r="AE190" i="5"/>
  <c r="AD190" i="5"/>
  <c r="AC190" i="5"/>
  <c r="AB190" i="5"/>
  <c r="AE189" i="5"/>
  <c r="AD189" i="5"/>
  <c r="AC189" i="5"/>
  <c r="AB189" i="5"/>
  <c r="AE188" i="5"/>
  <c r="AD188" i="5"/>
  <c r="AC188" i="5"/>
  <c r="AB188" i="5"/>
  <c r="AE187" i="5"/>
  <c r="AD187" i="5"/>
  <c r="AC187" i="5"/>
  <c r="AB187" i="5"/>
  <c r="AE186" i="5"/>
  <c r="AD186" i="5"/>
  <c r="AC186" i="5"/>
  <c r="AB186" i="5"/>
  <c r="AE185" i="5"/>
  <c r="AD185" i="5"/>
  <c r="AC185" i="5"/>
  <c r="AB185" i="5"/>
  <c r="AE184" i="5"/>
  <c r="AD184" i="5"/>
  <c r="AC184" i="5"/>
  <c r="AB184" i="5"/>
  <c r="AE183" i="5"/>
  <c r="AD183" i="5"/>
  <c r="AC183" i="5"/>
  <c r="AB183" i="5"/>
  <c r="AE182" i="5"/>
  <c r="AD182" i="5"/>
  <c r="AC182" i="5"/>
  <c r="AB182" i="5"/>
  <c r="AE181" i="5"/>
  <c r="AD181" i="5"/>
  <c r="AC181" i="5"/>
  <c r="AB181" i="5"/>
  <c r="AE180" i="5"/>
  <c r="AD180" i="5"/>
  <c r="AC180" i="5"/>
  <c r="AB180" i="5"/>
  <c r="AE179" i="5"/>
  <c r="AD179" i="5"/>
  <c r="AC179" i="5"/>
  <c r="AB179" i="5"/>
  <c r="AE178" i="5"/>
  <c r="AD178" i="5"/>
  <c r="AC178" i="5"/>
  <c r="AB178" i="5"/>
  <c r="AE177" i="5"/>
  <c r="AD177" i="5"/>
  <c r="AC177" i="5"/>
  <c r="AB177" i="5"/>
  <c r="AE176" i="5"/>
  <c r="AD176" i="5"/>
  <c r="AC176" i="5"/>
  <c r="AB176" i="5"/>
  <c r="AE175" i="5"/>
  <c r="AD175" i="5"/>
  <c r="AC175" i="5"/>
  <c r="AB175" i="5"/>
  <c r="AE174" i="5"/>
  <c r="AD174" i="5"/>
  <c r="AC174" i="5"/>
  <c r="AB174" i="5"/>
  <c r="AE173" i="5"/>
  <c r="AD173" i="5"/>
  <c r="AC173" i="5"/>
  <c r="AB173" i="5"/>
  <c r="AE172" i="5"/>
  <c r="AD172" i="5"/>
  <c r="AC172" i="5"/>
  <c r="AB172" i="5"/>
  <c r="AE171" i="5"/>
  <c r="AD171" i="5"/>
  <c r="AC171" i="5"/>
  <c r="AB171" i="5"/>
  <c r="AE170" i="5"/>
  <c r="AD170" i="5"/>
  <c r="AC170" i="5"/>
  <c r="AB170" i="5"/>
  <c r="AE169" i="5"/>
  <c r="AD169" i="5"/>
  <c r="AC169" i="5"/>
  <c r="AB169" i="5"/>
  <c r="AE168" i="5"/>
  <c r="AD168" i="5"/>
  <c r="AC168" i="5"/>
  <c r="AB168" i="5"/>
  <c r="AE167" i="5"/>
  <c r="AD167" i="5"/>
  <c r="AC167" i="5"/>
  <c r="AB167" i="5"/>
  <c r="AE166" i="5"/>
  <c r="AD166" i="5"/>
  <c r="AC166" i="5"/>
  <c r="AB166" i="5"/>
  <c r="AE165" i="5"/>
  <c r="AD165" i="5"/>
  <c r="AC165" i="5"/>
  <c r="AB165" i="5"/>
  <c r="AE164" i="5"/>
  <c r="AD164" i="5"/>
  <c r="AC164" i="5"/>
  <c r="AB164" i="5"/>
  <c r="AE163" i="5"/>
  <c r="AD163" i="5"/>
  <c r="AC163" i="5"/>
  <c r="AB163" i="5"/>
  <c r="AE162" i="5"/>
  <c r="AD162" i="5"/>
  <c r="AC162" i="5"/>
  <c r="AB162" i="5"/>
  <c r="AE161" i="5"/>
  <c r="AD161" i="5"/>
  <c r="AC161" i="5"/>
  <c r="AB161" i="5"/>
  <c r="AE160" i="5"/>
  <c r="AD160" i="5"/>
  <c r="AC160" i="5"/>
  <c r="AB160" i="5"/>
  <c r="AE159" i="5"/>
  <c r="AD159" i="5"/>
  <c r="AC159" i="5"/>
  <c r="AB159" i="5"/>
  <c r="AE158" i="5"/>
  <c r="AD158" i="5"/>
  <c r="AC158" i="5"/>
  <c r="AB158" i="5"/>
  <c r="AE157" i="5"/>
  <c r="AD157" i="5"/>
  <c r="AC157" i="5"/>
  <c r="AB157" i="5"/>
  <c r="AE156" i="5"/>
  <c r="AD156" i="5"/>
  <c r="AC156" i="5"/>
  <c r="AB156" i="5"/>
  <c r="AE155" i="5"/>
  <c r="AD155" i="5"/>
  <c r="AC155" i="5"/>
  <c r="AB155" i="5"/>
  <c r="AE154" i="5"/>
  <c r="AD154" i="5"/>
  <c r="AC154" i="5"/>
  <c r="AB154" i="5"/>
  <c r="AE153" i="5"/>
  <c r="AD153" i="5"/>
  <c r="AC153" i="5"/>
  <c r="AB153" i="5"/>
  <c r="AE152" i="5"/>
  <c r="AD152" i="5"/>
  <c r="AC152" i="5"/>
  <c r="AB152" i="5"/>
  <c r="AE151" i="5"/>
  <c r="AD151" i="5"/>
  <c r="AC151" i="5"/>
  <c r="AB151" i="5"/>
  <c r="AE150" i="5"/>
  <c r="AD150" i="5"/>
  <c r="AC150" i="5"/>
  <c r="AB150" i="5"/>
  <c r="AE149" i="5"/>
  <c r="AD149" i="5"/>
  <c r="AC149" i="5"/>
  <c r="AB149" i="5"/>
  <c r="AE148" i="5"/>
  <c r="AD148" i="5"/>
  <c r="AC148" i="5"/>
  <c r="AB148" i="5"/>
  <c r="AE147" i="5"/>
  <c r="AD147" i="5"/>
  <c r="AC147" i="5"/>
  <c r="AB147" i="5"/>
  <c r="AE146" i="5"/>
  <c r="AD146" i="5"/>
  <c r="AC146" i="5"/>
  <c r="AB146" i="5"/>
  <c r="AE145" i="5"/>
  <c r="AD145" i="5"/>
  <c r="AC145" i="5"/>
  <c r="AB145" i="5"/>
  <c r="AE144" i="5"/>
  <c r="AD144" i="5"/>
  <c r="AC144" i="5"/>
  <c r="AB144" i="5"/>
  <c r="AE143" i="5"/>
  <c r="AD143" i="5"/>
  <c r="AC143" i="5"/>
  <c r="AB143" i="5"/>
  <c r="AE142" i="5"/>
  <c r="AD142" i="5"/>
  <c r="AC142" i="5"/>
  <c r="AB142" i="5"/>
  <c r="AE141" i="5"/>
  <c r="AD141" i="5"/>
  <c r="AC141" i="5"/>
  <c r="AB141" i="5"/>
  <c r="AE140" i="5"/>
  <c r="AD140" i="5"/>
  <c r="AC140" i="5"/>
  <c r="AB140" i="5"/>
  <c r="AE139" i="5"/>
  <c r="AD139" i="5"/>
  <c r="AC139" i="5"/>
  <c r="AB139" i="5"/>
  <c r="AE138" i="5"/>
  <c r="AD138" i="5"/>
  <c r="AC138" i="5"/>
  <c r="AB138" i="5"/>
  <c r="AE137" i="5"/>
  <c r="AD137" i="5"/>
  <c r="AC137" i="5"/>
  <c r="AB137" i="5"/>
  <c r="AE136" i="5"/>
  <c r="AD136" i="5"/>
  <c r="AC136" i="5"/>
  <c r="AB136" i="5"/>
  <c r="AE135" i="5"/>
  <c r="AD135" i="5"/>
  <c r="AC135" i="5"/>
  <c r="AB135" i="5"/>
  <c r="AE134" i="5"/>
  <c r="AD134" i="5"/>
  <c r="AC134" i="5"/>
  <c r="AB134" i="5"/>
  <c r="AE133" i="5"/>
  <c r="AD133" i="5"/>
  <c r="AC133" i="5"/>
  <c r="AB133" i="5"/>
  <c r="AE132" i="5"/>
  <c r="AD132" i="5"/>
  <c r="AC132" i="5"/>
  <c r="AB132" i="5"/>
  <c r="AE131" i="5"/>
  <c r="AD131" i="5"/>
  <c r="AC131" i="5"/>
  <c r="AB131" i="5"/>
  <c r="AE130" i="5"/>
  <c r="AD130" i="5"/>
  <c r="AC130" i="5"/>
  <c r="AB130" i="5"/>
  <c r="AE129" i="5"/>
  <c r="AD129" i="5"/>
  <c r="AC129" i="5"/>
  <c r="AB129" i="5"/>
  <c r="AE128" i="5"/>
  <c r="AD128" i="5"/>
  <c r="AC128" i="5"/>
  <c r="AB128" i="5"/>
  <c r="AE127" i="5"/>
  <c r="AD127" i="5"/>
  <c r="AC127" i="5"/>
  <c r="AB127" i="5"/>
  <c r="AE126" i="5"/>
  <c r="AD126" i="5"/>
  <c r="AC126" i="5"/>
  <c r="AB126" i="5"/>
  <c r="AE125" i="5"/>
  <c r="AD125" i="5"/>
  <c r="AC125" i="5"/>
  <c r="AB125" i="5"/>
  <c r="AE124" i="5"/>
  <c r="AD124" i="5"/>
  <c r="AC124" i="5"/>
  <c r="AB124" i="5"/>
  <c r="AE123" i="5"/>
  <c r="AD123" i="5"/>
  <c r="AC123" i="5"/>
  <c r="AB123" i="5"/>
  <c r="AE122" i="5"/>
  <c r="AD122" i="5"/>
  <c r="AC122" i="5"/>
  <c r="AB122" i="5"/>
  <c r="AE121" i="5"/>
  <c r="AD121" i="5"/>
  <c r="AC121" i="5"/>
  <c r="AB121" i="5"/>
  <c r="AE120" i="5"/>
  <c r="AD120" i="5"/>
  <c r="AC120" i="5"/>
  <c r="AB120" i="5"/>
  <c r="AE119" i="5"/>
  <c r="AD119" i="5"/>
  <c r="AC119" i="5"/>
  <c r="AB119" i="5"/>
  <c r="AE118" i="5"/>
  <c r="AD118" i="5"/>
  <c r="AC118" i="5"/>
  <c r="AB118" i="5"/>
  <c r="AE117" i="5"/>
  <c r="AD117" i="5"/>
  <c r="AC117" i="5"/>
  <c r="AB117" i="5"/>
  <c r="AE116" i="5"/>
  <c r="AD116" i="5"/>
  <c r="AC116" i="5"/>
  <c r="AB116" i="5"/>
  <c r="AE115" i="5"/>
  <c r="AD115" i="5"/>
  <c r="AC115" i="5"/>
  <c r="AB115" i="5"/>
  <c r="AE114" i="5"/>
  <c r="AD114" i="5"/>
  <c r="AC114" i="5"/>
  <c r="AB114" i="5"/>
  <c r="AE113" i="5"/>
  <c r="AD113" i="5"/>
  <c r="AC113" i="5"/>
  <c r="AB113" i="5"/>
  <c r="AE112" i="5"/>
  <c r="AD112" i="5"/>
  <c r="AC112" i="5"/>
  <c r="AB112" i="5"/>
  <c r="AE111" i="5"/>
  <c r="AD111" i="5"/>
  <c r="AC111" i="5"/>
  <c r="AB111" i="5"/>
  <c r="AE110" i="5"/>
  <c r="AD110" i="5"/>
  <c r="AC110" i="5"/>
  <c r="AB110" i="5"/>
  <c r="AE109" i="5"/>
  <c r="AD109" i="5"/>
  <c r="AC109" i="5"/>
  <c r="AB109" i="5"/>
  <c r="AE108" i="5"/>
  <c r="AD108" i="5"/>
  <c r="AC108" i="5"/>
  <c r="AB108" i="5"/>
  <c r="AE107" i="5"/>
  <c r="AD107" i="5"/>
  <c r="AC107" i="5"/>
  <c r="AB107" i="5"/>
  <c r="AE106" i="5"/>
  <c r="AD106" i="5"/>
  <c r="AC106" i="5"/>
  <c r="AB106" i="5"/>
  <c r="AE105" i="5"/>
  <c r="AD105" i="5"/>
  <c r="AC105" i="5"/>
  <c r="AB105" i="5"/>
  <c r="AE104" i="5"/>
  <c r="AD104" i="5"/>
  <c r="AC104" i="5"/>
  <c r="AB104" i="5"/>
  <c r="AE103" i="5"/>
  <c r="AD103" i="5"/>
  <c r="AC103" i="5"/>
  <c r="AB103" i="5"/>
  <c r="AE102" i="5"/>
  <c r="AD102" i="5"/>
  <c r="AC102" i="5"/>
  <c r="AB102" i="5"/>
  <c r="AE101" i="5"/>
  <c r="AD101" i="5"/>
  <c r="AC101" i="5"/>
  <c r="AB101" i="5"/>
  <c r="AE100" i="5"/>
  <c r="AD100" i="5"/>
  <c r="AC100" i="5"/>
  <c r="AB100" i="5"/>
  <c r="AE99" i="5"/>
  <c r="AD99" i="5"/>
  <c r="AC99" i="5"/>
  <c r="AB99" i="5"/>
  <c r="AE98" i="5"/>
  <c r="AD98" i="5"/>
  <c r="AC98" i="5"/>
  <c r="AB98" i="5"/>
  <c r="AE97" i="5"/>
  <c r="AD97" i="5"/>
  <c r="AC97" i="5"/>
  <c r="AB97" i="5"/>
  <c r="AE96" i="5"/>
  <c r="AD96" i="5"/>
  <c r="AC96" i="5"/>
  <c r="AB96" i="5"/>
  <c r="AE95" i="5"/>
  <c r="AD95" i="5"/>
  <c r="AC95" i="5"/>
  <c r="AB95" i="5"/>
  <c r="AE94" i="5"/>
  <c r="AD94" i="5"/>
  <c r="AC94" i="5"/>
  <c r="AB94" i="5"/>
  <c r="AE93" i="5"/>
  <c r="AD93" i="5"/>
  <c r="AC93" i="5"/>
  <c r="AB93" i="5"/>
  <c r="AE92" i="5"/>
  <c r="AD92" i="5"/>
  <c r="AC92" i="5"/>
  <c r="AB92" i="5"/>
  <c r="AE91" i="5"/>
  <c r="AD91" i="5"/>
  <c r="AC91" i="5"/>
  <c r="AB91" i="5"/>
  <c r="AE90" i="5"/>
  <c r="AD90" i="5"/>
  <c r="AC90" i="5"/>
  <c r="AB90" i="5"/>
  <c r="AE89" i="5"/>
  <c r="AD89" i="5"/>
  <c r="AC89" i="5"/>
  <c r="AB89" i="5"/>
  <c r="AE88" i="5"/>
  <c r="AD88" i="5"/>
  <c r="AC88" i="5"/>
  <c r="AB88" i="5"/>
  <c r="AE87" i="5"/>
  <c r="AD87" i="5"/>
  <c r="AC87" i="5"/>
  <c r="AB87" i="5"/>
  <c r="AE86" i="5"/>
  <c r="AD86" i="5"/>
  <c r="AC86" i="5"/>
  <c r="AB86" i="5"/>
  <c r="AE85" i="5"/>
  <c r="AD85" i="5"/>
  <c r="AC85" i="5"/>
  <c r="AB85" i="5"/>
  <c r="AE84" i="5"/>
  <c r="AD84" i="5"/>
  <c r="AC84" i="5"/>
  <c r="AB84" i="5"/>
  <c r="AE83" i="5"/>
  <c r="AD83" i="5"/>
  <c r="AC83" i="5"/>
  <c r="AB83" i="5"/>
  <c r="AE82" i="5"/>
  <c r="AD82" i="5"/>
  <c r="AC82" i="5"/>
  <c r="AB82" i="5"/>
  <c r="AE81" i="5"/>
  <c r="AD81" i="5"/>
  <c r="AC81" i="5"/>
  <c r="AB81" i="5"/>
  <c r="AE80" i="5"/>
  <c r="AD80" i="5"/>
  <c r="AC80" i="5"/>
  <c r="AB80" i="5"/>
  <c r="AE79" i="5"/>
  <c r="AD79" i="5"/>
  <c r="AC79" i="5"/>
  <c r="AB79" i="5"/>
  <c r="AE78" i="5"/>
  <c r="AD78" i="5"/>
  <c r="AC78" i="5"/>
  <c r="AB78" i="5"/>
  <c r="AE77" i="5"/>
  <c r="AD77" i="5"/>
  <c r="AC77" i="5"/>
  <c r="AB77" i="5"/>
  <c r="AE76" i="5"/>
  <c r="AD76" i="5"/>
  <c r="AC76" i="5"/>
  <c r="AB76" i="5"/>
  <c r="AE75" i="5"/>
  <c r="AD75" i="5"/>
  <c r="AC75" i="5"/>
  <c r="AB75" i="5"/>
  <c r="AE74" i="5"/>
  <c r="AD74" i="5"/>
  <c r="AC74" i="5"/>
  <c r="AB74" i="5"/>
  <c r="AE73" i="5"/>
  <c r="AD73" i="5"/>
  <c r="AC73" i="5"/>
  <c r="AB73" i="5"/>
  <c r="AE72" i="5"/>
  <c r="AD72" i="5"/>
  <c r="AC72" i="5"/>
  <c r="AB72" i="5"/>
  <c r="AE71" i="5"/>
  <c r="AD71" i="5"/>
  <c r="AC71" i="5"/>
  <c r="AB71" i="5"/>
  <c r="AE70" i="5"/>
  <c r="AD70" i="5"/>
  <c r="AC70" i="5"/>
  <c r="AB70" i="5"/>
  <c r="AE69" i="5"/>
  <c r="AD69" i="5"/>
  <c r="AC69" i="5"/>
  <c r="AB69" i="5"/>
  <c r="AE68" i="5"/>
  <c r="AD68" i="5"/>
  <c r="AC68" i="5"/>
  <c r="AB68" i="5"/>
  <c r="AE67" i="5"/>
  <c r="AD67" i="5"/>
  <c r="AC67" i="5"/>
  <c r="AB67" i="5"/>
  <c r="AE66" i="5"/>
  <c r="AD66" i="5"/>
  <c r="AC66" i="5"/>
  <c r="AB66" i="5"/>
  <c r="AE65" i="5"/>
  <c r="AD65" i="5"/>
  <c r="AC65" i="5"/>
  <c r="AB65" i="5"/>
  <c r="AE64" i="5"/>
  <c r="AD64" i="5"/>
  <c r="AC64" i="5"/>
  <c r="AB64" i="5"/>
  <c r="AE63" i="5"/>
  <c r="AD63" i="5"/>
  <c r="AC63" i="5"/>
  <c r="AB63" i="5"/>
  <c r="AE62" i="5"/>
  <c r="AD62" i="5"/>
  <c r="AC62" i="5"/>
  <c r="AB62" i="5"/>
  <c r="AE61" i="5"/>
  <c r="AD61" i="5"/>
  <c r="AC61" i="5"/>
  <c r="AB61" i="5"/>
  <c r="AE60" i="5"/>
  <c r="AD60" i="5"/>
  <c r="AC60" i="5"/>
  <c r="AB60" i="5"/>
  <c r="AE59" i="5"/>
  <c r="AD59" i="5"/>
  <c r="AC59" i="5"/>
  <c r="AB59" i="5"/>
  <c r="AE58" i="5"/>
  <c r="AD58" i="5"/>
  <c r="AC58" i="5"/>
  <c r="AB58" i="5"/>
  <c r="AE57" i="5"/>
  <c r="AD57" i="5"/>
  <c r="AC57" i="5"/>
  <c r="AB57" i="5"/>
  <c r="AE56" i="5"/>
  <c r="AD56" i="5"/>
  <c r="AC56" i="5"/>
  <c r="AB56" i="5"/>
  <c r="AE55" i="5"/>
  <c r="AD55" i="5"/>
  <c r="AC55" i="5"/>
  <c r="AB55" i="5"/>
  <c r="AE54" i="5"/>
  <c r="AD54" i="5"/>
  <c r="AC54" i="5"/>
  <c r="AB54" i="5"/>
  <c r="AE53" i="5"/>
  <c r="AD53" i="5"/>
  <c r="AC53" i="5"/>
  <c r="AB53" i="5"/>
  <c r="AE52" i="5"/>
  <c r="AD52" i="5"/>
  <c r="AC52" i="5"/>
  <c r="AB52" i="5"/>
  <c r="AE51" i="5"/>
  <c r="AD51" i="5"/>
  <c r="AC51" i="5"/>
  <c r="AB51" i="5"/>
  <c r="AE50" i="5"/>
  <c r="AD50" i="5"/>
  <c r="AC50" i="5"/>
  <c r="AB50" i="5"/>
  <c r="AE49" i="5"/>
  <c r="AD49" i="5"/>
  <c r="AC49" i="5"/>
  <c r="AB49" i="5"/>
  <c r="AE48" i="5"/>
  <c r="AD48" i="5"/>
  <c r="AC48" i="5"/>
  <c r="AB48" i="5"/>
  <c r="AE47" i="5"/>
  <c r="AD47" i="5"/>
  <c r="AC47" i="5"/>
  <c r="AB47" i="5"/>
  <c r="AE46" i="5"/>
  <c r="AD46" i="5"/>
  <c r="AC46" i="5"/>
  <c r="AB46" i="5"/>
  <c r="AE45" i="5"/>
  <c r="AD45" i="5"/>
  <c r="AC45" i="5"/>
  <c r="AB45" i="5"/>
  <c r="AE44" i="5"/>
  <c r="AD44" i="5"/>
  <c r="AC44" i="5"/>
  <c r="AB44" i="5"/>
  <c r="AE43" i="5"/>
  <c r="AD43" i="5"/>
  <c r="AC43" i="5"/>
  <c r="AB43" i="5"/>
  <c r="AE42" i="5"/>
  <c r="AD42" i="5"/>
  <c r="AC42" i="5"/>
  <c r="AB42" i="5"/>
  <c r="AE41" i="5"/>
  <c r="AD41" i="5"/>
  <c r="AC41" i="5"/>
  <c r="AB41" i="5"/>
  <c r="AE40" i="5"/>
  <c r="AD40" i="5"/>
  <c r="AC40" i="5"/>
  <c r="AB40" i="5"/>
  <c r="AE39" i="5"/>
  <c r="AD39" i="5"/>
  <c r="AC39" i="5"/>
  <c r="AB39" i="5"/>
  <c r="AE38" i="5"/>
  <c r="AD38" i="5"/>
  <c r="AC38" i="5"/>
  <c r="AB38" i="5"/>
  <c r="AE37" i="5"/>
  <c r="AD37" i="5"/>
  <c r="AC37" i="5"/>
  <c r="AB37" i="5"/>
  <c r="AE36" i="5"/>
  <c r="AD36" i="5"/>
  <c r="AC36" i="5"/>
  <c r="AB36" i="5"/>
  <c r="AE35" i="5"/>
  <c r="AD35" i="5"/>
  <c r="AC35" i="5"/>
  <c r="AB35" i="5"/>
  <c r="AE34" i="5"/>
  <c r="AD34" i="5"/>
  <c r="AC34" i="5"/>
  <c r="AB34" i="5"/>
  <c r="AE33" i="5"/>
  <c r="AD33" i="5"/>
  <c r="AC33" i="5"/>
  <c r="AB33" i="5"/>
  <c r="AE32" i="5"/>
  <c r="AD32" i="5"/>
  <c r="AC32" i="5"/>
  <c r="AB32" i="5"/>
  <c r="AE31" i="5"/>
  <c r="AD31" i="5"/>
  <c r="AC31" i="5"/>
  <c r="AB31" i="5"/>
  <c r="AE30" i="5"/>
  <c r="AD30" i="5"/>
  <c r="AC30" i="5"/>
  <c r="AB30" i="5"/>
  <c r="AE29" i="5"/>
  <c r="AD29" i="5"/>
  <c r="AC29" i="5"/>
  <c r="AB29" i="5"/>
  <c r="AE28" i="5"/>
  <c r="AD28" i="5"/>
  <c r="AC28" i="5"/>
  <c r="AB28" i="5"/>
  <c r="AE27" i="5"/>
  <c r="AD27" i="5"/>
  <c r="AC27" i="5"/>
  <c r="AB27" i="5"/>
  <c r="AE26" i="5"/>
  <c r="AD26" i="5"/>
  <c r="AC26" i="5"/>
  <c r="AB26" i="5"/>
  <c r="AE25" i="5"/>
  <c r="AD25" i="5"/>
  <c r="AC25" i="5"/>
  <c r="AB25" i="5"/>
  <c r="AE24" i="5"/>
  <c r="AD24" i="5"/>
  <c r="AC24" i="5"/>
  <c r="AB24" i="5"/>
  <c r="AE23" i="5"/>
  <c r="AD23" i="5"/>
  <c r="AC23" i="5"/>
  <c r="AB23" i="5"/>
  <c r="AE22" i="5"/>
  <c r="AD22" i="5"/>
  <c r="AC22" i="5"/>
  <c r="AB22" i="5"/>
  <c r="AE21" i="5"/>
  <c r="AD21" i="5"/>
  <c r="AC21" i="5"/>
  <c r="AB21" i="5"/>
  <c r="AE20" i="5"/>
  <c r="AD20" i="5"/>
  <c r="AC20" i="5"/>
  <c r="AB20" i="5"/>
  <c r="AE19" i="5"/>
  <c r="AD19" i="5"/>
  <c r="AC19" i="5"/>
  <c r="AB19" i="5"/>
  <c r="AE18" i="5"/>
  <c r="AD18" i="5"/>
  <c r="AC18" i="5"/>
  <c r="AB18" i="5"/>
  <c r="AE17" i="5"/>
  <c r="AD17" i="5"/>
  <c r="AC17" i="5"/>
  <c r="AB17" i="5"/>
  <c r="AE16" i="5"/>
  <c r="AD16" i="5"/>
  <c r="AC16" i="5"/>
  <c r="AB16" i="5"/>
  <c r="AE15" i="5"/>
  <c r="AD15" i="5"/>
  <c r="AC15" i="5"/>
  <c r="AB15" i="5"/>
  <c r="AE14" i="5"/>
  <c r="AD14" i="5"/>
  <c r="AC14" i="5"/>
  <c r="AB14" i="5"/>
  <c r="AE13" i="5"/>
  <c r="AD13" i="5"/>
  <c r="AC13" i="5"/>
  <c r="AB13" i="5"/>
  <c r="AE12" i="5"/>
  <c r="AD12" i="5"/>
  <c r="AC12" i="5"/>
  <c r="AB12" i="5"/>
  <c r="AE11" i="5"/>
  <c r="AD11" i="5"/>
  <c r="AC11" i="5"/>
  <c r="AB11" i="5"/>
  <c r="AE10" i="5"/>
  <c r="AD10" i="5"/>
  <c r="AC10" i="5"/>
  <c r="AB10" i="5"/>
  <c r="AE9" i="5"/>
  <c r="AD9" i="5"/>
  <c r="AC9" i="5"/>
  <c r="AB9" i="5"/>
  <c r="AE8" i="5"/>
  <c r="AD8" i="5"/>
  <c r="AC8" i="5"/>
  <c r="AB8" i="5"/>
  <c r="AE7" i="5"/>
  <c r="AD7" i="5"/>
  <c r="AC7" i="5"/>
  <c r="AB7" i="5"/>
  <c r="AE6" i="5"/>
  <c r="AD6" i="5"/>
  <c r="AC6" i="5"/>
  <c r="AB6" i="5"/>
  <c r="AE5" i="5"/>
  <c r="AD5" i="5"/>
  <c r="AC5" i="5"/>
  <c r="AB5" i="5"/>
  <c r="AE4" i="5"/>
  <c r="AD4" i="5"/>
  <c r="AC4" i="5"/>
  <c r="AB4" i="5"/>
  <c r="AE3" i="5"/>
  <c r="AD3" i="5"/>
  <c r="AC3" i="5"/>
  <c r="AB3" i="5"/>
  <c r="AE2" i="5"/>
  <c r="AD2" i="5"/>
  <c r="AC2" i="5"/>
  <c r="AB2" i="5"/>
  <c r="K18" i="2"/>
  <c r="J18" i="2"/>
  <c r="I18" i="2"/>
  <c r="H26" i="2"/>
  <c r="H25" i="2"/>
  <c r="H24" i="2"/>
  <c r="H23" i="2"/>
  <c r="H22" i="2"/>
  <c r="H21" i="2"/>
  <c r="H20" i="2"/>
  <c r="H19" i="2"/>
  <c r="H17" i="2"/>
  <c r="AS306" i="3"/>
  <c r="AR306" i="3"/>
  <c r="AQ306" i="3"/>
  <c r="AP306" i="3"/>
  <c r="AS305" i="3"/>
  <c r="AR305" i="3"/>
  <c r="AQ305" i="3"/>
  <c r="AP305" i="3"/>
  <c r="AS304" i="3"/>
  <c r="AR304" i="3"/>
  <c r="AQ304" i="3"/>
  <c r="AP304" i="3"/>
  <c r="AS303" i="3"/>
  <c r="AR303" i="3"/>
  <c r="AQ303" i="3"/>
  <c r="AP303" i="3"/>
  <c r="AS302" i="3"/>
  <c r="AR302" i="3"/>
  <c r="AQ302" i="3"/>
  <c r="AP302" i="3"/>
  <c r="AS301" i="3"/>
  <c r="AR301" i="3"/>
  <c r="AQ301" i="3"/>
  <c r="AP301" i="3"/>
  <c r="AS300" i="3"/>
  <c r="AR300" i="3"/>
  <c r="AQ300" i="3"/>
  <c r="AP300" i="3"/>
  <c r="AS299" i="3"/>
  <c r="AR299" i="3"/>
  <c r="AQ299" i="3"/>
  <c r="AP299" i="3"/>
  <c r="AS298" i="3"/>
  <c r="AR298" i="3"/>
  <c r="AQ298" i="3"/>
  <c r="AP298" i="3"/>
  <c r="AS297" i="3"/>
  <c r="AR297" i="3"/>
  <c r="AQ297" i="3"/>
  <c r="AP297" i="3"/>
  <c r="AS296" i="3"/>
  <c r="AR296" i="3"/>
  <c r="AQ296" i="3"/>
  <c r="AP296" i="3"/>
  <c r="AS295" i="3"/>
  <c r="AR295" i="3"/>
  <c r="AQ295" i="3"/>
  <c r="AP295" i="3"/>
  <c r="AS294" i="3"/>
  <c r="AR294" i="3"/>
  <c r="AQ294" i="3"/>
  <c r="AP294" i="3"/>
  <c r="AS293" i="3"/>
  <c r="AR293" i="3"/>
  <c r="AQ293" i="3"/>
  <c r="AP293" i="3"/>
  <c r="AS292" i="3"/>
  <c r="AR292" i="3"/>
  <c r="AQ292" i="3"/>
  <c r="AP292" i="3"/>
  <c r="AS291" i="3"/>
  <c r="AR291" i="3"/>
  <c r="AQ291" i="3"/>
  <c r="AP291" i="3"/>
  <c r="AS290" i="3"/>
  <c r="AR290" i="3"/>
  <c r="AQ290" i="3"/>
  <c r="AP290" i="3"/>
  <c r="AS289" i="3"/>
  <c r="AR289" i="3"/>
  <c r="AQ289" i="3"/>
  <c r="AP289" i="3"/>
  <c r="AS288" i="3"/>
  <c r="AR288" i="3"/>
  <c r="AQ288" i="3"/>
  <c r="AP288" i="3"/>
  <c r="AS287" i="3"/>
  <c r="AR287" i="3"/>
  <c r="AQ287" i="3"/>
  <c r="AP287" i="3"/>
  <c r="AS286" i="3"/>
  <c r="AR286" i="3"/>
  <c r="AQ286" i="3"/>
  <c r="AP286" i="3"/>
  <c r="AS285" i="3"/>
  <c r="AR285" i="3"/>
  <c r="AQ285" i="3"/>
  <c r="AP285" i="3"/>
  <c r="AS284" i="3"/>
  <c r="AR284" i="3"/>
  <c r="AQ284" i="3"/>
  <c r="AP284" i="3"/>
  <c r="AS283" i="3"/>
  <c r="AR283" i="3"/>
  <c r="AQ283" i="3"/>
  <c r="AP283" i="3"/>
  <c r="AS282" i="3"/>
  <c r="AR282" i="3"/>
  <c r="AQ282" i="3"/>
  <c r="AP282" i="3"/>
  <c r="AS281" i="3"/>
  <c r="AR281" i="3"/>
  <c r="AQ281" i="3"/>
  <c r="AP281" i="3"/>
  <c r="AS280" i="3"/>
  <c r="AR280" i="3"/>
  <c r="AQ280" i="3"/>
  <c r="AP280" i="3"/>
  <c r="AS279" i="3"/>
  <c r="AR279" i="3"/>
  <c r="AQ279" i="3"/>
  <c r="AP279" i="3"/>
  <c r="AS278" i="3"/>
  <c r="AR278" i="3"/>
  <c r="AQ278" i="3"/>
  <c r="AP278" i="3"/>
  <c r="AS277" i="3"/>
  <c r="AR277" i="3"/>
  <c r="AQ277" i="3"/>
  <c r="AP277" i="3"/>
  <c r="AS276" i="3"/>
  <c r="AR276" i="3"/>
  <c r="AQ276" i="3"/>
  <c r="AP276" i="3"/>
  <c r="AS275" i="3"/>
  <c r="AR275" i="3"/>
  <c r="AQ275" i="3"/>
  <c r="AP275" i="3"/>
  <c r="AS274" i="3"/>
  <c r="AR274" i="3"/>
  <c r="AQ274" i="3"/>
  <c r="AP274" i="3"/>
  <c r="AS273" i="3"/>
  <c r="AR273" i="3"/>
  <c r="AQ273" i="3"/>
  <c r="AP273" i="3"/>
  <c r="AS272" i="3"/>
  <c r="AR272" i="3"/>
  <c r="AQ272" i="3"/>
  <c r="AP272" i="3"/>
  <c r="AS271" i="3"/>
  <c r="AR271" i="3"/>
  <c r="AQ271" i="3"/>
  <c r="AP271" i="3"/>
  <c r="AS270" i="3"/>
  <c r="AR270" i="3"/>
  <c r="AQ270" i="3"/>
  <c r="AP270" i="3"/>
  <c r="AS269" i="3"/>
  <c r="AR269" i="3"/>
  <c r="AQ269" i="3"/>
  <c r="AP269" i="3"/>
  <c r="AS268" i="3"/>
  <c r="AR268" i="3"/>
  <c r="AQ268" i="3"/>
  <c r="AP268" i="3"/>
  <c r="AS267" i="3"/>
  <c r="AR267" i="3"/>
  <c r="AQ267" i="3"/>
  <c r="AP267" i="3"/>
  <c r="AS266" i="3"/>
  <c r="AR266" i="3"/>
  <c r="AQ266" i="3"/>
  <c r="AP266" i="3"/>
  <c r="AS265" i="3"/>
  <c r="AR265" i="3"/>
  <c r="AQ265" i="3"/>
  <c r="AP265" i="3"/>
  <c r="AS264" i="3"/>
  <c r="AR264" i="3"/>
  <c r="AQ264" i="3"/>
  <c r="AP264" i="3"/>
  <c r="AS263" i="3"/>
  <c r="AR263" i="3"/>
  <c r="AQ263" i="3"/>
  <c r="AP263" i="3"/>
  <c r="AS262" i="3"/>
  <c r="AR262" i="3"/>
  <c r="AQ262" i="3"/>
  <c r="AP262" i="3"/>
  <c r="AS261" i="3"/>
  <c r="AR261" i="3"/>
  <c r="AQ261" i="3"/>
  <c r="AP261" i="3"/>
  <c r="AS260" i="3"/>
  <c r="AR260" i="3"/>
  <c r="AQ260" i="3"/>
  <c r="AP260" i="3"/>
  <c r="AS259" i="3"/>
  <c r="AR259" i="3"/>
  <c r="AQ259" i="3"/>
  <c r="AP259" i="3"/>
  <c r="AS258" i="3"/>
  <c r="AR258" i="3"/>
  <c r="AQ258" i="3"/>
  <c r="AP258" i="3"/>
  <c r="AS257" i="3"/>
  <c r="AR257" i="3"/>
  <c r="AQ257" i="3"/>
  <c r="AP257" i="3"/>
  <c r="AS256" i="3"/>
  <c r="AR256" i="3"/>
  <c r="AQ256" i="3"/>
  <c r="AP256" i="3"/>
  <c r="AS255" i="3"/>
  <c r="AR255" i="3"/>
  <c r="AQ255" i="3"/>
  <c r="AP255" i="3"/>
  <c r="AS254" i="3"/>
  <c r="AR254" i="3"/>
  <c r="AQ254" i="3"/>
  <c r="AP254" i="3"/>
  <c r="AS253" i="3"/>
  <c r="AR253" i="3"/>
  <c r="AQ253" i="3"/>
  <c r="AP253" i="3"/>
  <c r="AS252" i="3"/>
  <c r="AR252" i="3"/>
  <c r="AQ252" i="3"/>
  <c r="AP252" i="3"/>
  <c r="AS251" i="3"/>
  <c r="AR251" i="3"/>
  <c r="AQ251" i="3"/>
  <c r="AP251" i="3"/>
  <c r="AS250" i="3"/>
  <c r="AR250" i="3"/>
  <c r="AQ250" i="3"/>
  <c r="AP250" i="3"/>
  <c r="AS249" i="3"/>
  <c r="AR249" i="3"/>
  <c r="AQ249" i="3"/>
  <c r="AP249" i="3"/>
  <c r="AS248" i="3"/>
  <c r="AR248" i="3"/>
  <c r="AQ248" i="3"/>
  <c r="AP248" i="3"/>
  <c r="AS247" i="3"/>
  <c r="AR247" i="3"/>
  <c r="AQ247" i="3"/>
  <c r="AP247" i="3"/>
  <c r="AS246" i="3"/>
  <c r="AR246" i="3"/>
  <c r="AQ246" i="3"/>
  <c r="AP246" i="3"/>
  <c r="AS245" i="3"/>
  <c r="AR245" i="3"/>
  <c r="AQ245" i="3"/>
  <c r="AP245" i="3"/>
  <c r="AS244" i="3"/>
  <c r="AR244" i="3"/>
  <c r="AQ244" i="3"/>
  <c r="AP244" i="3"/>
  <c r="AS243" i="3"/>
  <c r="AR243" i="3"/>
  <c r="AQ243" i="3"/>
  <c r="AP243" i="3"/>
  <c r="AS242" i="3"/>
  <c r="AR242" i="3"/>
  <c r="AQ242" i="3"/>
  <c r="AP242" i="3"/>
  <c r="AS241" i="3"/>
  <c r="AR241" i="3"/>
  <c r="AQ241" i="3"/>
  <c r="AP241" i="3"/>
  <c r="AS240" i="3"/>
  <c r="AR240" i="3"/>
  <c r="AQ240" i="3"/>
  <c r="AP240" i="3"/>
  <c r="AS239" i="3"/>
  <c r="AR239" i="3"/>
  <c r="AQ239" i="3"/>
  <c r="AP239" i="3"/>
  <c r="AS238" i="3"/>
  <c r="AR238" i="3"/>
  <c r="AQ238" i="3"/>
  <c r="AP238" i="3"/>
  <c r="AS237" i="3"/>
  <c r="AR237" i="3"/>
  <c r="AQ237" i="3"/>
  <c r="AP237" i="3"/>
  <c r="AS236" i="3"/>
  <c r="AR236" i="3"/>
  <c r="AQ236" i="3"/>
  <c r="AP236" i="3"/>
  <c r="AS235" i="3"/>
  <c r="AR235" i="3"/>
  <c r="AQ235" i="3"/>
  <c r="AP235" i="3"/>
  <c r="AS234" i="3"/>
  <c r="AR234" i="3"/>
  <c r="AQ234" i="3"/>
  <c r="AP234" i="3"/>
  <c r="AS233" i="3"/>
  <c r="AR233" i="3"/>
  <c r="AQ233" i="3"/>
  <c r="AP233" i="3"/>
  <c r="AS232" i="3"/>
  <c r="AR232" i="3"/>
  <c r="AQ232" i="3"/>
  <c r="AP232" i="3"/>
  <c r="AS231" i="3"/>
  <c r="AR231" i="3"/>
  <c r="AQ231" i="3"/>
  <c r="AP231" i="3"/>
  <c r="AS230" i="3"/>
  <c r="AR230" i="3"/>
  <c r="AQ230" i="3"/>
  <c r="AP230" i="3"/>
  <c r="AS229" i="3"/>
  <c r="AR229" i="3"/>
  <c r="AQ229" i="3"/>
  <c r="AP229" i="3"/>
  <c r="AS228" i="3"/>
  <c r="AR228" i="3"/>
  <c r="AQ228" i="3"/>
  <c r="AP228" i="3"/>
  <c r="AS227" i="3"/>
  <c r="AR227" i="3"/>
  <c r="AQ227" i="3"/>
  <c r="AP227" i="3"/>
  <c r="AS226" i="3"/>
  <c r="AR226" i="3"/>
  <c r="AQ226" i="3"/>
  <c r="AP226" i="3"/>
  <c r="AS225" i="3"/>
  <c r="AR225" i="3"/>
  <c r="AQ225" i="3"/>
  <c r="AP225" i="3"/>
  <c r="AS224" i="3"/>
  <c r="AR224" i="3"/>
  <c r="AQ224" i="3"/>
  <c r="AP224" i="3"/>
  <c r="AS223" i="3"/>
  <c r="AR223" i="3"/>
  <c r="AQ223" i="3"/>
  <c r="AP223" i="3"/>
  <c r="AS222" i="3"/>
  <c r="AR222" i="3"/>
  <c r="AQ222" i="3"/>
  <c r="AP222" i="3"/>
  <c r="AS221" i="3"/>
  <c r="AR221" i="3"/>
  <c r="AQ221" i="3"/>
  <c r="AP221" i="3"/>
  <c r="AS220" i="3"/>
  <c r="AR220" i="3"/>
  <c r="AQ220" i="3"/>
  <c r="AP220" i="3"/>
  <c r="AS219" i="3"/>
  <c r="AR219" i="3"/>
  <c r="AQ219" i="3"/>
  <c r="AP219" i="3"/>
  <c r="AS218" i="3"/>
  <c r="AR218" i="3"/>
  <c r="AQ218" i="3"/>
  <c r="AP218" i="3"/>
  <c r="AS217" i="3"/>
  <c r="AR217" i="3"/>
  <c r="AQ217" i="3"/>
  <c r="AP217" i="3"/>
  <c r="AS216" i="3"/>
  <c r="AR216" i="3"/>
  <c r="AQ216" i="3"/>
  <c r="AP216" i="3"/>
  <c r="AS215" i="3"/>
  <c r="AR215" i="3"/>
  <c r="AQ215" i="3"/>
  <c r="AP215" i="3"/>
  <c r="AS214" i="3"/>
  <c r="AR214" i="3"/>
  <c r="AQ214" i="3"/>
  <c r="AP214" i="3"/>
  <c r="AS213" i="3"/>
  <c r="AR213" i="3"/>
  <c r="AQ213" i="3"/>
  <c r="AP213" i="3"/>
  <c r="AS212" i="3"/>
  <c r="AR212" i="3"/>
  <c r="AQ212" i="3"/>
  <c r="AP212" i="3"/>
  <c r="AS211" i="3"/>
  <c r="AR211" i="3"/>
  <c r="AQ211" i="3"/>
  <c r="AP211" i="3"/>
  <c r="AS210" i="3"/>
  <c r="AR210" i="3"/>
  <c r="AQ210" i="3"/>
  <c r="AP210" i="3"/>
  <c r="AS209" i="3"/>
  <c r="AR209" i="3"/>
  <c r="AQ209" i="3"/>
  <c r="AP209" i="3"/>
  <c r="AS208" i="3"/>
  <c r="AR208" i="3"/>
  <c r="AQ208" i="3"/>
  <c r="AP208" i="3"/>
  <c r="AS207" i="3"/>
  <c r="AR207" i="3"/>
  <c r="AQ207" i="3"/>
  <c r="AP207" i="3"/>
  <c r="AS206" i="3"/>
  <c r="AR206" i="3"/>
  <c r="AQ206" i="3"/>
  <c r="AP206" i="3"/>
  <c r="AS205" i="3"/>
  <c r="AR205" i="3"/>
  <c r="AQ205" i="3"/>
  <c r="AP205" i="3"/>
  <c r="AS204" i="3"/>
  <c r="AR204" i="3"/>
  <c r="AQ204" i="3"/>
  <c r="AP204" i="3"/>
  <c r="AS203" i="3"/>
  <c r="AR203" i="3"/>
  <c r="AQ203" i="3"/>
  <c r="AP203" i="3"/>
  <c r="AS202" i="3"/>
  <c r="AR202" i="3"/>
  <c r="AQ202" i="3"/>
  <c r="AP202" i="3"/>
  <c r="AS201" i="3"/>
  <c r="AR201" i="3"/>
  <c r="AQ201" i="3"/>
  <c r="AP201" i="3"/>
  <c r="AS200" i="3"/>
  <c r="AR200" i="3"/>
  <c r="AQ200" i="3"/>
  <c r="AP200" i="3"/>
  <c r="AS199" i="3"/>
  <c r="AR199" i="3"/>
  <c r="AQ199" i="3"/>
  <c r="AP199" i="3"/>
  <c r="AS198" i="3"/>
  <c r="AR198" i="3"/>
  <c r="AQ198" i="3"/>
  <c r="AP198" i="3"/>
  <c r="AS197" i="3"/>
  <c r="AR197" i="3"/>
  <c r="AQ197" i="3"/>
  <c r="AP197" i="3"/>
  <c r="AS196" i="3"/>
  <c r="AR196" i="3"/>
  <c r="AQ196" i="3"/>
  <c r="AP196" i="3"/>
  <c r="AS195" i="3"/>
  <c r="AR195" i="3"/>
  <c r="AQ195" i="3"/>
  <c r="AP195" i="3"/>
  <c r="AS194" i="3"/>
  <c r="AR194" i="3"/>
  <c r="AQ194" i="3"/>
  <c r="AP194" i="3"/>
  <c r="AS193" i="3"/>
  <c r="AR193" i="3"/>
  <c r="AQ193" i="3"/>
  <c r="AP193" i="3"/>
  <c r="AS192" i="3"/>
  <c r="AR192" i="3"/>
  <c r="AQ192" i="3"/>
  <c r="AP192" i="3"/>
  <c r="AS191" i="3"/>
  <c r="AR191" i="3"/>
  <c r="AQ191" i="3"/>
  <c r="AP191" i="3"/>
  <c r="AS190" i="3"/>
  <c r="AR190" i="3"/>
  <c r="AQ190" i="3"/>
  <c r="AP190" i="3"/>
  <c r="AS189" i="3"/>
  <c r="AR189" i="3"/>
  <c r="AQ189" i="3"/>
  <c r="AP189" i="3"/>
  <c r="AS188" i="3"/>
  <c r="AR188" i="3"/>
  <c r="AQ188" i="3"/>
  <c r="AP188" i="3"/>
  <c r="AS187" i="3"/>
  <c r="AR187" i="3"/>
  <c r="AQ187" i="3"/>
  <c r="AP187" i="3"/>
  <c r="AS186" i="3"/>
  <c r="AR186" i="3"/>
  <c r="AQ186" i="3"/>
  <c r="AP186" i="3"/>
  <c r="AS185" i="3"/>
  <c r="AR185" i="3"/>
  <c r="AQ185" i="3"/>
  <c r="AP185" i="3"/>
  <c r="AS184" i="3"/>
  <c r="AR184" i="3"/>
  <c r="AQ184" i="3"/>
  <c r="AP184" i="3"/>
  <c r="AS183" i="3"/>
  <c r="AR183" i="3"/>
  <c r="AQ183" i="3"/>
  <c r="AP183" i="3"/>
  <c r="AS182" i="3"/>
  <c r="AR182" i="3"/>
  <c r="AQ182" i="3"/>
  <c r="AP182" i="3"/>
  <c r="AS181" i="3"/>
  <c r="AR181" i="3"/>
  <c r="AQ181" i="3"/>
  <c r="AP181" i="3"/>
  <c r="AS180" i="3"/>
  <c r="AR180" i="3"/>
  <c r="AQ180" i="3"/>
  <c r="AP180" i="3"/>
  <c r="AS179" i="3"/>
  <c r="AR179" i="3"/>
  <c r="AQ179" i="3"/>
  <c r="AP179" i="3"/>
  <c r="AS178" i="3"/>
  <c r="AR178" i="3"/>
  <c r="AQ178" i="3"/>
  <c r="AP178" i="3"/>
  <c r="AS177" i="3"/>
  <c r="AR177" i="3"/>
  <c r="AQ177" i="3"/>
  <c r="AP177" i="3"/>
  <c r="AS176" i="3"/>
  <c r="AR176" i="3"/>
  <c r="AQ176" i="3"/>
  <c r="AP176" i="3"/>
  <c r="AS175" i="3"/>
  <c r="AR175" i="3"/>
  <c r="AQ175" i="3"/>
  <c r="AP175" i="3"/>
  <c r="AS174" i="3"/>
  <c r="AR174" i="3"/>
  <c r="AQ174" i="3"/>
  <c r="AP174" i="3"/>
  <c r="AS173" i="3"/>
  <c r="AR173" i="3"/>
  <c r="AQ173" i="3"/>
  <c r="AP173" i="3"/>
  <c r="AS172" i="3"/>
  <c r="AR172" i="3"/>
  <c r="AQ172" i="3"/>
  <c r="AP172" i="3"/>
  <c r="AS171" i="3"/>
  <c r="AR171" i="3"/>
  <c r="AQ171" i="3"/>
  <c r="AP171" i="3"/>
  <c r="AS170" i="3"/>
  <c r="AR170" i="3"/>
  <c r="AQ170" i="3"/>
  <c r="AP170" i="3"/>
  <c r="AS169" i="3"/>
  <c r="AR169" i="3"/>
  <c r="AQ169" i="3"/>
  <c r="AP169" i="3"/>
  <c r="AS168" i="3"/>
  <c r="AR168" i="3"/>
  <c r="AQ168" i="3"/>
  <c r="AP168" i="3"/>
  <c r="AS167" i="3"/>
  <c r="AR167" i="3"/>
  <c r="AQ167" i="3"/>
  <c r="AP167" i="3"/>
  <c r="AS166" i="3"/>
  <c r="AR166" i="3"/>
  <c r="AQ166" i="3"/>
  <c r="AP166" i="3"/>
  <c r="AS165" i="3"/>
  <c r="AR165" i="3"/>
  <c r="AQ165" i="3"/>
  <c r="AP165" i="3"/>
  <c r="AS164" i="3"/>
  <c r="AR164" i="3"/>
  <c r="AQ164" i="3"/>
  <c r="AP164" i="3"/>
  <c r="AS163" i="3"/>
  <c r="AR163" i="3"/>
  <c r="AQ163" i="3"/>
  <c r="AP163" i="3"/>
  <c r="AS162" i="3"/>
  <c r="AR162" i="3"/>
  <c r="AQ162" i="3"/>
  <c r="AP162" i="3"/>
  <c r="AS161" i="3"/>
  <c r="AR161" i="3"/>
  <c r="AQ161" i="3"/>
  <c r="AP161" i="3"/>
  <c r="AS160" i="3"/>
  <c r="AR160" i="3"/>
  <c r="AQ160" i="3"/>
  <c r="AP160" i="3"/>
  <c r="AS159" i="3"/>
  <c r="AR159" i="3"/>
  <c r="AQ159" i="3"/>
  <c r="AP159" i="3"/>
  <c r="AS158" i="3"/>
  <c r="AR158" i="3"/>
  <c r="AQ158" i="3"/>
  <c r="AP158" i="3"/>
  <c r="AS157" i="3"/>
  <c r="AR157" i="3"/>
  <c r="AQ157" i="3"/>
  <c r="AP157" i="3"/>
  <c r="AS156" i="3"/>
  <c r="AR156" i="3"/>
  <c r="AQ156" i="3"/>
  <c r="AP156" i="3"/>
  <c r="AS155" i="3"/>
  <c r="AR155" i="3"/>
  <c r="AQ155" i="3"/>
  <c r="AP155" i="3"/>
  <c r="AS154" i="3"/>
  <c r="AR154" i="3"/>
  <c r="AQ154" i="3"/>
  <c r="AP154" i="3"/>
  <c r="AS153" i="3"/>
  <c r="AR153" i="3"/>
  <c r="AQ153" i="3"/>
  <c r="AP153" i="3"/>
  <c r="AS152" i="3"/>
  <c r="AR152" i="3"/>
  <c r="AQ152" i="3"/>
  <c r="AP152" i="3"/>
  <c r="AS151" i="3"/>
  <c r="AR151" i="3"/>
  <c r="AQ151" i="3"/>
  <c r="AP151" i="3"/>
  <c r="AS150" i="3"/>
  <c r="AR150" i="3"/>
  <c r="AQ150" i="3"/>
  <c r="AP150" i="3"/>
  <c r="AS149" i="3"/>
  <c r="AR149" i="3"/>
  <c r="AQ149" i="3"/>
  <c r="AP149" i="3"/>
  <c r="AS148" i="3"/>
  <c r="AR148" i="3"/>
  <c r="AQ148" i="3"/>
  <c r="AP148" i="3"/>
  <c r="AS147" i="3"/>
  <c r="AR147" i="3"/>
  <c r="AQ147" i="3"/>
  <c r="AP147" i="3"/>
  <c r="AS146" i="3"/>
  <c r="AR146" i="3"/>
  <c r="AQ146" i="3"/>
  <c r="AP146" i="3"/>
  <c r="AS145" i="3"/>
  <c r="AR145" i="3"/>
  <c r="AQ145" i="3"/>
  <c r="AP145" i="3"/>
  <c r="AS144" i="3"/>
  <c r="AR144" i="3"/>
  <c r="AQ144" i="3"/>
  <c r="AP144" i="3"/>
  <c r="AS143" i="3"/>
  <c r="AR143" i="3"/>
  <c r="AQ143" i="3"/>
  <c r="AP143" i="3"/>
  <c r="AS142" i="3"/>
  <c r="AR142" i="3"/>
  <c r="AQ142" i="3"/>
  <c r="AP142" i="3"/>
  <c r="AS141" i="3"/>
  <c r="AR141" i="3"/>
  <c r="AQ141" i="3"/>
  <c r="AP141" i="3"/>
  <c r="AS140" i="3"/>
  <c r="AR140" i="3"/>
  <c r="AQ140" i="3"/>
  <c r="AP140" i="3"/>
  <c r="AS139" i="3"/>
  <c r="AR139" i="3"/>
  <c r="AQ139" i="3"/>
  <c r="AP139" i="3"/>
  <c r="AS138" i="3"/>
  <c r="AR138" i="3"/>
  <c r="AQ138" i="3"/>
  <c r="AP138" i="3"/>
  <c r="AS137" i="3"/>
  <c r="AR137" i="3"/>
  <c r="AQ137" i="3"/>
  <c r="AP137" i="3"/>
  <c r="AS136" i="3"/>
  <c r="AR136" i="3"/>
  <c r="AQ136" i="3"/>
  <c r="AP136" i="3"/>
  <c r="AS135" i="3"/>
  <c r="AR135" i="3"/>
  <c r="AQ135" i="3"/>
  <c r="AP135" i="3"/>
  <c r="AS134" i="3"/>
  <c r="AR134" i="3"/>
  <c r="AQ134" i="3"/>
  <c r="AP134" i="3"/>
  <c r="AS133" i="3"/>
  <c r="AR133" i="3"/>
  <c r="AQ133" i="3"/>
  <c r="AP133" i="3"/>
  <c r="AS132" i="3"/>
  <c r="AR132" i="3"/>
  <c r="AQ132" i="3"/>
  <c r="AP132" i="3"/>
  <c r="AS131" i="3"/>
  <c r="AR131" i="3"/>
  <c r="AQ131" i="3"/>
  <c r="AP131" i="3"/>
  <c r="AS130" i="3"/>
  <c r="AR130" i="3"/>
  <c r="AQ130" i="3"/>
  <c r="AP130" i="3"/>
  <c r="AS129" i="3"/>
  <c r="AR129" i="3"/>
  <c r="AQ129" i="3"/>
  <c r="AP129" i="3"/>
  <c r="AS128" i="3"/>
  <c r="AR128" i="3"/>
  <c r="AQ128" i="3"/>
  <c r="AP128" i="3"/>
  <c r="AS127" i="3"/>
  <c r="AR127" i="3"/>
  <c r="AQ127" i="3"/>
  <c r="AP127" i="3"/>
  <c r="AS126" i="3"/>
  <c r="AR126" i="3"/>
  <c r="AQ126" i="3"/>
  <c r="AP126" i="3"/>
  <c r="AS125" i="3"/>
  <c r="AR125" i="3"/>
  <c r="AQ125" i="3"/>
  <c r="AP125" i="3"/>
  <c r="AS124" i="3"/>
  <c r="AR124" i="3"/>
  <c r="AQ124" i="3"/>
  <c r="AP124" i="3"/>
  <c r="AS123" i="3"/>
  <c r="AR123" i="3"/>
  <c r="AQ123" i="3"/>
  <c r="AP123" i="3"/>
  <c r="AS122" i="3"/>
  <c r="AR122" i="3"/>
  <c r="AQ122" i="3"/>
  <c r="AP122" i="3"/>
  <c r="AS121" i="3"/>
  <c r="AR121" i="3"/>
  <c r="AQ121" i="3"/>
  <c r="AP121" i="3"/>
  <c r="AS120" i="3"/>
  <c r="AR120" i="3"/>
  <c r="AQ120" i="3"/>
  <c r="AP120" i="3"/>
  <c r="AS119" i="3"/>
  <c r="AR119" i="3"/>
  <c r="AQ119" i="3"/>
  <c r="AP119" i="3"/>
  <c r="AS118" i="3"/>
  <c r="AR118" i="3"/>
  <c r="AQ118" i="3"/>
  <c r="AP118" i="3"/>
  <c r="AS117" i="3"/>
  <c r="AR117" i="3"/>
  <c r="AQ117" i="3"/>
  <c r="AP117" i="3"/>
  <c r="AS116" i="3"/>
  <c r="AR116" i="3"/>
  <c r="AQ116" i="3"/>
  <c r="AP116" i="3"/>
  <c r="AS115" i="3"/>
  <c r="AR115" i="3"/>
  <c r="AQ115" i="3"/>
  <c r="AP115" i="3"/>
  <c r="AS114" i="3"/>
  <c r="AR114" i="3"/>
  <c r="AQ114" i="3"/>
  <c r="AP114" i="3"/>
  <c r="AS113" i="3"/>
  <c r="AR113" i="3"/>
  <c r="AQ113" i="3"/>
  <c r="AP113" i="3"/>
  <c r="AS112" i="3"/>
  <c r="AR112" i="3"/>
  <c r="AQ112" i="3"/>
  <c r="AP112" i="3"/>
  <c r="AS111" i="3"/>
  <c r="AR111" i="3"/>
  <c r="AQ111" i="3"/>
  <c r="AP111" i="3"/>
  <c r="AS110" i="3"/>
  <c r="AR110" i="3"/>
  <c r="AQ110" i="3"/>
  <c r="AP110" i="3"/>
  <c r="AS109" i="3"/>
  <c r="AR109" i="3"/>
  <c r="AQ109" i="3"/>
  <c r="AP109" i="3"/>
  <c r="AS108" i="3"/>
  <c r="AR108" i="3"/>
  <c r="AQ108" i="3"/>
  <c r="AP108" i="3"/>
  <c r="AS107" i="3"/>
  <c r="AR107" i="3"/>
  <c r="AQ107" i="3"/>
  <c r="AP107" i="3"/>
  <c r="AS106" i="3"/>
  <c r="AR106" i="3"/>
  <c r="AQ106" i="3"/>
  <c r="AP106" i="3"/>
  <c r="AS105" i="3"/>
  <c r="AR105" i="3"/>
  <c r="AQ105" i="3"/>
  <c r="AP105" i="3"/>
  <c r="AS104" i="3"/>
  <c r="AR104" i="3"/>
  <c r="AQ104" i="3"/>
  <c r="AP104" i="3"/>
  <c r="AS103" i="3"/>
  <c r="AR103" i="3"/>
  <c r="AQ103" i="3"/>
  <c r="AP103" i="3"/>
  <c r="AS102" i="3"/>
  <c r="AR102" i="3"/>
  <c r="AQ102" i="3"/>
  <c r="AP102" i="3"/>
  <c r="AS101" i="3"/>
  <c r="AR101" i="3"/>
  <c r="AQ101" i="3"/>
  <c r="AP101" i="3"/>
  <c r="AS100" i="3"/>
  <c r="AR100" i="3"/>
  <c r="AQ100" i="3"/>
  <c r="AP100" i="3"/>
  <c r="AS99" i="3"/>
  <c r="AR99" i="3"/>
  <c r="AQ99" i="3"/>
  <c r="AP99" i="3"/>
  <c r="AS98" i="3"/>
  <c r="AR98" i="3"/>
  <c r="AQ98" i="3"/>
  <c r="AP98" i="3"/>
  <c r="AS97" i="3"/>
  <c r="AR97" i="3"/>
  <c r="AQ97" i="3"/>
  <c r="AP97" i="3"/>
  <c r="AS96" i="3"/>
  <c r="AR96" i="3"/>
  <c r="AQ96" i="3"/>
  <c r="AP96" i="3"/>
  <c r="AS95" i="3"/>
  <c r="AR95" i="3"/>
  <c r="AQ95" i="3"/>
  <c r="AP95" i="3"/>
  <c r="AS94" i="3"/>
  <c r="AR94" i="3"/>
  <c r="AQ94" i="3"/>
  <c r="AP94" i="3"/>
  <c r="AS93" i="3"/>
  <c r="AR93" i="3"/>
  <c r="AQ93" i="3"/>
  <c r="AP93" i="3"/>
  <c r="AS92" i="3"/>
  <c r="AR92" i="3"/>
  <c r="AQ92" i="3"/>
  <c r="AP92" i="3"/>
  <c r="AS91" i="3"/>
  <c r="AR91" i="3"/>
  <c r="AQ91" i="3"/>
  <c r="AP91" i="3"/>
  <c r="AS90" i="3"/>
  <c r="AR90" i="3"/>
  <c r="AQ90" i="3"/>
  <c r="AP90" i="3"/>
  <c r="AS89" i="3"/>
  <c r="AR89" i="3"/>
  <c r="AQ89" i="3"/>
  <c r="AP89" i="3"/>
  <c r="AS88" i="3"/>
  <c r="AR88" i="3"/>
  <c r="AQ88" i="3"/>
  <c r="AP88" i="3"/>
  <c r="AS87" i="3"/>
  <c r="AR87" i="3"/>
  <c r="AQ87" i="3"/>
  <c r="AP87" i="3"/>
  <c r="AS86" i="3"/>
  <c r="AR86" i="3"/>
  <c r="AQ86" i="3"/>
  <c r="AP86" i="3"/>
  <c r="AS85" i="3"/>
  <c r="AR85" i="3"/>
  <c r="AQ85" i="3"/>
  <c r="AP85" i="3"/>
  <c r="AS84" i="3"/>
  <c r="AR84" i="3"/>
  <c r="AQ84" i="3"/>
  <c r="AP84" i="3"/>
  <c r="AS83" i="3"/>
  <c r="AR83" i="3"/>
  <c r="AQ83" i="3"/>
  <c r="AP83" i="3"/>
  <c r="AS82" i="3"/>
  <c r="AR82" i="3"/>
  <c r="AQ82" i="3"/>
  <c r="AP82" i="3"/>
  <c r="AS81" i="3"/>
  <c r="AR81" i="3"/>
  <c r="AQ81" i="3"/>
  <c r="AP81" i="3"/>
  <c r="AS80" i="3"/>
  <c r="AR80" i="3"/>
  <c r="AQ80" i="3"/>
  <c r="AP80" i="3"/>
  <c r="AS79" i="3"/>
  <c r="AR79" i="3"/>
  <c r="AQ79" i="3"/>
  <c r="AP79" i="3"/>
  <c r="AS78" i="3"/>
  <c r="AR78" i="3"/>
  <c r="AQ78" i="3"/>
  <c r="AP78" i="3"/>
  <c r="AS77" i="3"/>
  <c r="AR77" i="3"/>
  <c r="AQ77" i="3"/>
  <c r="AP77" i="3"/>
  <c r="AS76" i="3"/>
  <c r="AR76" i="3"/>
  <c r="AQ76" i="3"/>
  <c r="AP76" i="3"/>
  <c r="AS75" i="3"/>
  <c r="AR75" i="3"/>
  <c r="AQ75" i="3"/>
  <c r="AP75" i="3"/>
  <c r="AS74" i="3"/>
  <c r="AR74" i="3"/>
  <c r="AQ74" i="3"/>
  <c r="AP74" i="3"/>
  <c r="AS73" i="3"/>
  <c r="AR73" i="3"/>
  <c r="AQ73" i="3"/>
  <c r="AP73" i="3"/>
  <c r="AS72" i="3"/>
  <c r="AR72" i="3"/>
  <c r="AQ72" i="3"/>
  <c r="AP72" i="3"/>
  <c r="AS71" i="3"/>
  <c r="AR71" i="3"/>
  <c r="AQ71" i="3"/>
  <c r="AP71" i="3"/>
  <c r="AS70" i="3"/>
  <c r="AR70" i="3"/>
  <c r="AQ70" i="3"/>
  <c r="AP70" i="3"/>
  <c r="AS69" i="3"/>
  <c r="AR69" i="3"/>
  <c r="AQ69" i="3"/>
  <c r="AP69" i="3"/>
  <c r="AS68" i="3"/>
  <c r="AR68" i="3"/>
  <c r="AQ68" i="3"/>
  <c r="AP68" i="3"/>
  <c r="AS67" i="3"/>
  <c r="AR67" i="3"/>
  <c r="AQ67" i="3"/>
  <c r="AP67" i="3"/>
  <c r="AS66" i="3"/>
  <c r="AR66" i="3"/>
  <c r="AQ66" i="3"/>
  <c r="AP66" i="3"/>
  <c r="AS65" i="3"/>
  <c r="AR65" i="3"/>
  <c r="AQ65" i="3"/>
  <c r="AP65" i="3"/>
  <c r="AS64" i="3"/>
  <c r="AR64" i="3"/>
  <c r="AQ64" i="3"/>
  <c r="AP64" i="3"/>
  <c r="AS63" i="3"/>
  <c r="AR63" i="3"/>
  <c r="AQ63" i="3"/>
  <c r="AP63" i="3"/>
  <c r="AS62" i="3"/>
  <c r="AR62" i="3"/>
  <c r="AQ62" i="3"/>
  <c r="AP62" i="3"/>
  <c r="AS61" i="3"/>
  <c r="AR61" i="3"/>
  <c r="AQ61" i="3"/>
  <c r="AP61" i="3"/>
  <c r="AS60" i="3"/>
  <c r="AR60" i="3"/>
  <c r="AQ60" i="3"/>
  <c r="AP60" i="3"/>
  <c r="AS59" i="3"/>
  <c r="AR59" i="3"/>
  <c r="AQ59" i="3"/>
  <c r="AP59" i="3"/>
  <c r="AS58" i="3"/>
  <c r="AR58" i="3"/>
  <c r="AQ58" i="3"/>
  <c r="AP58" i="3"/>
  <c r="AS57" i="3"/>
  <c r="AR57" i="3"/>
  <c r="AQ57" i="3"/>
  <c r="AP57" i="3"/>
  <c r="AS56" i="3"/>
  <c r="AR56" i="3"/>
  <c r="AQ56" i="3"/>
  <c r="AP56" i="3"/>
  <c r="AS55" i="3"/>
  <c r="AR55" i="3"/>
  <c r="AQ55" i="3"/>
  <c r="AP55" i="3"/>
  <c r="AS54" i="3"/>
  <c r="AR54" i="3"/>
  <c r="AQ54" i="3"/>
  <c r="AP54" i="3"/>
  <c r="AS53" i="3"/>
  <c r="AR53" i="3"/>
  <c r="AQ53" i="3"/>
  <c r="AP53" i="3"/>
  <c r="AS52" i="3"/>
  <c r="AR52" i="3"/>
  <c r="AQ52" i="3"/>
  <c r="AP52" i="3"/>
  <c r="AS51" i="3"/>
  <c r="AR51" i="3"/>
  <c r="AQ51" i="3"/>
  <c r="AP51" i="3"/>
  <c r="AS50" i="3"/>
  <c r="AR50" i="3"/>
  <c r="AQ50" i="3"/>
  <c r="AP50" i="3"/>
  <c r="AS49" i="3"/>
  <c r="AR49" i="3"/>
  <c r="AQ49" i="3"/>
  <c r="AP49" i="3"/>
  <c r="AS48" i="3"/>
  <c r="AR48" i="3"/>
  <c r="AQ48" i="3"/>
  <c r="AP48" i="3"/>
  <c r="AS47" i="3"/>
  <c r="AR47" i="3"/>
  <c r="AQ47" i="3"/>
  <c r="AP47" i="3"/>
  <c r="AS46" i="3"/>
  <c r="AR46" i="3"/>
  <c r="AQ46" i="3"/>
  <c r="AP46" i="3"/>
  <c r="AS45" i="3"/>
  <c r="AR45" i="3"/>
  <c r="AQ45" i="3"/>
  <c r="AP45" i="3"/>
  <c r="AS44" i="3"/>
  <c r="AR44" i="3"/>
  <c r="AQ44" i="3"/>
  <c r="AP44" i="3"/>
  <c r="AS43" i="3"/>
  <c r="AR43" i="3"/>
  <c r="AQ43" i="3"/>
  <c r="AP43" i="3"/>
  <c r="AS42" i="3"/>
  <c r="AR42" i="3"/>
  <c r="AQ42" i="3"/>
  <c r="AP42" i="3"/>
  <c r="AS41" i="3"/>
  <c r="AR41" i="3"/>
  <c r="AQ41" i="3"/>
  <c r="AP41" i="3"/>
  <c r="AS40" i="3"/>
  <c r="AR40" i="3"/>
  <c r="AQ40" i="3"/>
  <c r="AP40" i="3"/>
  <c r="AS39" i="3"/>
  <c r="AR39" i="3"/>
  <c r="AQ39" i="3"/>
  <c r="AP39" i="3"/>
  <c r="AS38" i="3"/>
  <c r="AR38" i="3"/>
  <c r="AQ38" i="3"/>
  <c r="AP38" i="3"/>
  <c r="AS37" i="3"/>
  <c r="AR37" i="3"/>
  <c r="AQ37" i="3"/>
  <c r="AP37" i="3"/>
  <c r="AS36" i="3"/>
  <c r="AR36" i="3"/>
  <c r="AQ36" i="3"/>
  <c r="AP36" i="3"/>
  <c r="AS35" i="3"/>
  <c r="AR35" i="3"/>
  <c r="AQ35" i="3"/>
  <c r="AP35" i="3"/>
  <c r="AS34" i="3"/>
  <c r="AR34" i="3"/>
  <c r="AQ34" i="3"/>
  <c r="AP34" i="3"/>
  <c r="AS33" i="3"/>
  <c r="AR33" i="3"/>
  <c r="AQ33" i="3"/>
  <c r="AP33" i="3"/>
  <c r="AS32" i="3"/>
  <c r="AR32" i="3"/>
  <c r="AQ32" i="3"/>
  <c r="AP32" i="3"/>
  <c r="AS31" i="3"/>
  <c r="AR31" i="3"/>
  <c r="AQ31" i="3"/>
  <c r="AP31" i="3"/>
  <c r="AS30" i="3"/>
  <c r="AR30" i="3"/>
  <c r="AQ30" i="3"/>
  <c r="AP30" i="3"/>
  <c r="AS29" i="3"/>
  <c r="AR29" i="3"/>
  <c r="AQ29" i="3"/>
  <c r="AP29" i="3"/>
  <c r="AS28" i="3"/>
  <c r="AR28" i="3"/>
  <c r="AQ28" i="3"/>
  <c r="AP28" i="3"/>
  <c r="AS27" i="3"/>
  <c r="AR27" i="3"/>
  <c r="AQ27" i="3"/>
  <c r="AP27" i="3"/>
  <c r="AS26" i="3"/>
  <c r="AR26" i="3"/>
  <c r="AQ26" i="3"/>
  <c r="AP26" i="3"/>
  <c r="AS25" i="3"/>
  <c r="AR25" i="3"/>
  <c r="AQ25" i="3"/>
  <c r="AP25" i="3"/>
  <c r="AS24" i="3"/>
  <c r="AR24" i="3"/>
  <c r="AQ24" i="3"/>
  <c r="AP24" i="3"/>
  <c r="AS23" i="3"/>
  <c r="AR23" i="3"/>
  <c r="AQ23" i="3"/>
  <c r="AP23" i="3"/>
  <c r="AS22" i="3"/>
  <c r="AR22" i="3"/>
  <c r="AQ22" i="3"/>
  <c r="AP22" i="3"/>
  <c r="AS21" i="3"/>
  <c r="AR21" i="3"/>
  <c r="AQ21" i="3"/>
  <c r="AP21" i="3"/>
  <c r="AS20" i="3"/>
  <c r="AR20" i="3"/>
  <c r="AQ20" i="3"/>
  <c r="AP20" i="3"/>
  <c r="AS19" i="3"/>
  <c r="AR19" i="3"/>
  <c r="AQ19" i="3"/>
  <c r="AP19" i="3"/>
  <c r="AS18" i="3"/>
  <c r="AR18" i="3"/>
  <c r="AQ18" i="3"/>
  <c r="AP18" i="3"/>
  <c r="AS17" i="3"/>
  <c r="AR17" i="3"/>
  <c r="AQ17" i="3"/>
  <c r="AP17" i="3"/>
  <c r="AS16" i="3"/>
  <c r="AR16" i="3"/>
  <c r="AQ16" i="3"/>
  <c r="AP16" i="3"/>
  <c r="AS15" i="3"/>
  <c r="AR15" i="3"/>
  <c r="AQ15" i="3"/>
  <c r="AP15" i="3"/>
  <c r="AS14" i="3"/>
  <c r="AR14" i="3"/>
  <c r="AQ14" i="3"/>
  <c r="AP14" i="3"/>
  <c r="AS13" i="3"/>
  <c r="AR13" i="3"/>
  <c r="AQ13" i="3"/>
  <c r="AP13" i="3"/>
  <c r="AS12" i="3"/>
  <c r="AR12" i="3"/>
  <c r="AQ12" i="3"/>
  <c r="AP12" i="3"/>
  <c r="AS11" i="3"/>
  <c r="AR11" i="3"/>
  <c r="AQ11" i="3"/>
  <c r="AP11" i="3"/>
  <c r="AS10" i="3"/>
  <c r="AR10" i="3"/>
  <c r="AQ10" i="3"/>
  <c r="AP10" i="3"/>
  <c r="AS9" i="3"/>
  <c r="AR9" i="3"/>
  <c r="AQ9" i="3"/>
  <c r="AP9" i="3"/>
  <c r="AS8" i="3"/>
  <c r="AR8" i="3"/>
  <c r="AQ8" i="3"/>
  <c r="AP8" i="3"/>
  <c r="AS7" i="3"/>
  <c r="AR7" i="3"/>
  <c r="AQ7" i="3"/>
  <c r="AP7" i="3"/>
  <c r="AS6" i="3"/>
  <c r="AR6" i="3"/>
  <c r="AQ6" i="3"/>
  <c r="AP6" i="3"/>
  <c r="AS5" i="3"/>
  <c r="AR5" i="3"/>
  <c r="AQ5" i="3"/>
  <c r="AP5" i="3"/>
  <c r="AS4" i="3"/>
  <c r="AR4" i="3"/>
  <c r="AQ4" i="3"/>
  <c r="AP4" i="3"/>
  <c r="AS3" i="3"/>
  <c r="AR3" i="3"/>
  <c r="AQ3" i="3"/>
  <c r="AP3" i="3"/>
  <c r="AS2" i="3"/>
  <c r="AR2" i="3"/>
  <c r="AQ2" i="3"/>
  <c r="AP2" i="3"/>
  <c r="C51" i="2"/>
  <c r="D51" i="2" s="1"/>
  <c r="C50" i="2"/>
  <c r="H50" i="2" s="1"/>
  <c r="G49" i="2"/>
  <c r="C49" i="2"/>
  <c r="H49" i="2" s="1"/>
  <c r="C48" i="2"/>
  <c r="F48" i="2" s="1"/>
  <c r="C47" i="2"/>
  <c r="D47" i="2" s="1"/>
  <c r="C46" i="2"/>
  <c r="H46" i="2" s="1"/>
  <c r="G45" i="2"/>
  <c r="C45" i="2"/>
  <c r="H45" i="2" s="1"/>
  <c r="G44" i="2"/>
  <c r="C44" i="2"/>
  <c r="F44" i="2" s="1"/>
  <c r="C43" i="2"/>
  <c r="D43" i="2" s="1"/>
  <c r="C42" i="2"/>
  <c r="H42" i="2" s="1"/>
  <c r="C41" i="2"/>
  <c r="H41" i="2" s="1"/>
  <c r="G40" i="2"/>
  <c r="E40" i="2"/>
  <c r="C40" i="2"/>
  <c r="F40" i="2" s="1"/>
  <c r="C39" i="2"/>
  <c r="D39" i="2" s="1"/>
  <c r="C38" i="2"/>
  <c r="H38" i="2" s="1"/>
  <c r="G37" i="2"/>
  <c r="C37" i="2"/>
  <c r="H37" i="2" s="1"/>
  <c r="G36" i="2"/>
  <c r="E36" i="2"/>
  <c r="C36" i="2"/>
  <c r="F36" i="2" s="1"/>
  <c r="C35" i="2"/>
  <c r="D35" i="2" s="1"/>
  <c r="C34" i="2"/>
  <c r="H34" i="2" s="1"/>
  <c r="G33" i="2"/>
  <c r="C33" i="2"/>
  <c r="H33" i="2" s="1"/>
  <c r="E32" i="2"/>
  <c r="C32" i="2"/>
  <c r="F32" i="2" s="1"/>
  <c r="C31" i="2"/>
  <c r="D31" i="2" s="1"/>
  <c r="C30" i="2"/>
  <c r="H30" i="2" s="1"/>
  <c r="C29" i="2"/>
  <c r="H29" i="2" s="1"/>
  <c r="A26" i="2"/>
  <c r="C26" i="2" s="1"/>
  <c r="A25" i="2"/>
  <c r="C25" i="2" s="1"/>
  <c r="A24" i="2"/>
  <c r="C24" i="2" s="1"/>
  <c r="A23" i="2"/>
  <c r="B23" i="2" s="1"/>
  <c r="A22" i="2"/>
  <c r="C22" i="2" s="1"/>
  <c r="A21" i="2"/>
  <c r="B21" i="2" s="1"/>
  <c r="A20" i="2"/>
  <c r="C20" i="2" s="1"/>
  <c r="A19" i="2"/>
  <c r="C19" i="2" s="1"/>
  <c r="A18" i="2"/>
  <c r="C18" i="2" s="1"/>
  <c r="A17" i="2"/>
  <c r="C17" i="2" s="1"/>
  <c r="N12" i="2"/>
  <c r="P12" i="2" s="1"/>
  <c r="E12" i="2"/>
  <c r="I12" i="2" s="1"/>
  <c r="A12" i="2"/>
  <c r="C12" i="2" s="1"/>
  <c r="N11" i="2"/>
  <c r="P11" i="2" s="1"/>
  <c r="E11" i="2"/>
  <c r="G11" i="2" s="1"/>
  <c r="A11" i="2"/>
  <c r="C11" i="2" s="1"/>
  <c r="N10" i="2"/>
  <c r="P10" i="2" s="1"/>
  <c r="E10" i="2"/>
  <c r="J10" i="2" s="1"/>
  <c r="A10" i="2"/>
  <c r="B10" i="2" s="1"/>
  <c r="N9" i="2"/>
  <c r="P9" i="2" s="1"/>
  <c r="E9" i="2"/>
  <c r="K9" i="2" s="1"/>
  <c r="A9" i="2"/>
  <c r="B9" i="2" s="1"/>
  <c r="N8" i="2"/>
  <c r="P8" i="2" s="1"/>
  <c r="E8" i="2"/>
  <c r="I8" i="2" s="1"/>
  <c r="A8" i="2"/>
  <c r="C8" i="2" s="1"/>
  <c r="N7" i="2"/>
  <c r="P7" i="2" s="1"/>
  <c r="E7" i="2"/>
  <c r="G7" i="2" s="1"/>
  <c r="A7" i="2"/>
  <c r="C7" i="2" s="1"/>
  <c r="N6" i="2"/>
  <c r="P6" i="2" s="1"/>
  <c r="E6" i="2"/>
  <c r="F6" i="2" s="1"/>
  <c r="A6" i="2"/>
  <c r="B6" i="2" s="1"/>
  <c r="N5" i="2"/>
  <c r="P5" i="2" s="1"/>
  <c r="E5" i="2"/>
  <c r="K5" i="2" s="1"/>
  <c r="A5" i="2"/>
  <c r="B5" i="2" s="1"/>
  <c r="P4" i="2"/>
  <c r="O4" i="2"/>
  <c r="K4" i="2"/>
  <c r="J4" i="2"/>
  <c r="I4" i="2"/>
  <c r="H4" i="2"/>
  <c r="G4" i="2"/>
  <c r="F4" i="2"/>
  <c r="A4" i="2"/>
  <c r="C4" i="2" s="1"/>
  <c r="N3" i="2"/>
  <c r="O3" i="2" s="1"/>
  <c r="E3" i="2"/>
  <c r="I3" i="2" s="1"/>
  <c r="A3" i="2"/>
  <c r="B3" i="2" s="1"/>
  <c r="M8" i="1"/>
  <c r="L8" i="1"/>
  <c r="N8" i="1" s="1"/>
  <c r="M7" i="1"/>
  <c r="L7" i="1"/>
  <c r="N6" i="1"/>
  <c r="M6" i="1"/>
  <c r="L6" i="1"/>
  <c r="M5" i="1"/>
  <c r="L5" i="1"/>
  <c r="L9" i="1" s="1"/>
  <c r="O9" i="1" s="1"/>
  <c r="M4" i="1"/>
  <c r="L4" i="1"/>
  <c r="N4" i="1" s="1"/>
  <c r="M3" i="1"/>
  <c r="L3" i="1"/>
  <c r="N2" i="1"/>
  <c r="M2" i="1"/>
  <c r="M9" i="1" s="1"/>
  <c r="L2" i="1"/>
  <c r="G32" i="2" l="1"/>
  <c r="G41" i="2"/>
  <c r="G29" i="2"/>
  <c r="E48" i="2"/>
  <c r="E44" i="2"/>
  <c r="G48" i="2"/>
  <c r="H3" i="2"/>
  <c r="C21" i="2"/>
  <c r="D21" i="2" s="1"/>
  <c r="E21" i="2" s="1"/>
  <c r="K10" i="2"/>
  <c r="I10" i="2"/>
  <c r="F7" i="2"/>
  <c r="H7" i="2"/>
  <c r="I11" i="2"/>
  <c r="K3" i="2"/>
  <c r="J17" i="2" s="1"/>
  <c r="O7" i="2"/>
  <c r="P3" i="2"/>
  <c r="O6" i="2"/>
  <c r="J12" i="2"/>
  <c r="C3" i="2"/>
  <c r="F11" i="2"/>
  <c r="K8" i="2"/>
  <c r="J22" i="2" s="1"/>
  <c r="H11" i="2"/>
  <c r="O8" i="2"/>
  <c r="K11" i="2"/>
  <c r="O10" i="2"/>
  <c r="K7" i="2"/>
  <c r="B20" i="2"/>
  <c r="D20" i="2" s="1"/>
  <c r="E20" i="2" s="1"/>
  <c r="J5" i="2"/>
  <c r="H6" i="2"/>
  <c r="C10" i="2"/>
  <c r="J11" i="2"/>
  <c r="K12" i="2"/>
  <c r="J26" i="2" s="1"/>
  <c r="B24" i="2"/>
  <c r="D24" i="2" s="1"/>
  <c r="E24" i="2" s="1"/>
  <c r="H5" i="2"/>
  <c r="G6" i="2"/>
  <c r="F8" i="2"/>
  <c r="F9" i="2"/>
  <c r="F10" i="2"/>
  <c r="O5" i="2"/>
  <c r="J6" i="2"/>
  <c r="K6" i="2"/>
  <c r="I7" i="2"/>
  <c r="J21" i="2" s="1"/>
  <c r="H8" i="2"/>
  <c r="H9" i="2"/>
  <c r="G10" i="2"/>
  <c r="O11" i="2"/>
  <c r="B26" i="2"/>
  <c r="D26" i="2" s="1"/>
  <c r="E26" i="2" s="1"/>
  <c r="I6" i="2"/>
  <c r="F3" i="2"/>
  <c r="G3" i="2"/>
  <c r="C6" i="2"/>
  <c r="J7" i="2"/>
  <c r="J8" i="2"/>
  <c r="J9" i="2"/>
  <c r="H10" i="2"/>
  <c r="I24" i="2" s="1"/>
  <c r="B18" i="2"/>
  <c r="D18" i="2" s="1"/>
  <c r="E18" i="2" s="1"/>
  <c r="B22" i="2"/>
  <c r="D22" i="2" s="1"/>
  <c r="E22" i="2" s="1"/>
  <c r="J3" i="2"/>
  <c r="F5" i="2"/>
  <c r="O9" i="2"/>
  <c r="H12" i="2"/>
  <c r="P8" i="1"/>
  <c r="P4" i="1"/>
  <c r="P9" i="1"/>
  <c r="P5" i="1"/>
  <c r="P7" i="1"/>
  <c r="P3" i="1"/>
  <c r="P6" i="1"/>
  <c r="P2" i="1"/>
  <c r="O6" i="1"/>
  <c r="O2" i="1"/>
  <c r="O3" i="1"/>
  <c r="O7" i="1"/>
  <c r="C5" i="2"/>
  <c r="E35" i="2"/>
  <c r="E39" i="2"/>
  <c r="E43" i="2"/>
  <c r="E47" i="2"/>
  <c r="E51" i="2"/>
  <c r="C9" i="2"/>
  <c r="C23" i="2"/>
  <c r="D23" i="2" s="1"/>
  <c r="E23" i="2" s="1"/>
  <c r="E31" i="2"/>
  <c r="O5" i="1"/>
  <c r="B8" i="2"/>
  <c r="B12" i="2"/>
  <c r="B17" i="2"/>
  <c r="D17" i="2" s="1"/>
  <c r="E17" i="2" s="1"/>
  <c r="B25" i="2"/>
  <c r="D25" i="2" s="1"/>
  <c r="E25" i="2" s="1"/>
  <c r="D30" i="2"/>
  <c r="F31" i="2"/>
  <c r="H32" i="2"/>
  <c r="D34" i="2"/>
  <c r="F35" i="2"/>
  <c r="H36" i="2"/>
  <c r="D38" i="2"/>
  <c r="F39" i="2"/>
  <c r="H40" i="2"/>
  <c r="D42" i="2"/>
  <c r="F43" i="2"/>
  <c r="H44" i="2"/>
  <c r="D46" i="2"/>
  <c r="F47" i="2"/>
  <c r="H48" i="2"/>
  <c r="D50" i="2"/>
  <c r="F51" i="2"/>
  <c r="E30" i="2"/>
  <c r="G31" i="2"/>
  <c r="E34" i="2"/>
  <c r="G35" i="2"/>
  <c r="E38" i="2"/>
  <c r="G39" i="2"/>
  <c r="E42" i="2"/>
  <c r="G43" i="2"/>
  <c r="E46" i="2"/>
  <c r="G47" i="2"/>
  <c r="E50" i="2"/>
  <c r="G51" i="2"/>
  <c r="N5" i="1"/>
  <c r="O4" i="1"/>
  <c r="O8" i="1"/>
  <c r="B4" i="2"/>
  <c r="G5" i="2"/>
  <c r="B7" i="2"/>
  <c r="G9" i="2"/>
  <c r="B11" i="2"/>
  <c r="B19" i="2"/>
  <c r="D19" i="2" s="1"/>
  <c r="E19" i="2" s="1"/>
  <c r="D29" i="2"/>
  <c r="F30" i="2"/>
  <c r="H31" i="2"/>
  <c r="D33" i="2"/>
  <c r="F34" i="2"/>
  <c r="H35" i="2"/>
  <c r="D37" i="2"/>
  <c r="F38" i="2"/>
  <c r="H39" i="2"/>
  <c r="D41" i="2"/>
  <c r="F42" i="2"/>
  <c r="H43" i="2"/>
  <c r="D45" i="2"/>
  <c r="F46" i="2"/>
  <c r="H47" i="2"/>
  <c r="D49" i="2"/>
  <c r="F50" i="2"/>
  <c r="H51" i="2"/>
  <c r="N3" i="1"/>
  <c r="N9" i="1" s="1"/>
  <c r="N7" i="1"/>
  <c r="F12" i="2"/>
  <c r="O12" i="2"/>
  <c r="E29" i="2"/>
  <c r="G30" i="2"/>
  <c r="E33" i="2"/>
  <c r="G34" i="2"/>
  <c r="E37" i="2"/>
  <c r="G38" i="2"/>
  <c r="E41" i="2"/>
  <c r="G42" i="2"/>
  <c r="E45" i="2"/>
  <c r="G46" i="2"/>
  <c r="E49" i="2"/>
  <c r="G50" i="2"/>
  <c r="I5" i="2"/>
  <c r="J19" i="2" s="1"/>
  <c r="G8" i="2"/>
  <c r="I9" i="2"/>
  <c r="J23" i="2" s="1"/>
  <c r="G12" i="2"/>
  <c r="F29" i="2"/>
  <c r="D32" i="2"/>
  <c r="F33" i="2"/>
  <c r="D36" i="2"/>
  <c r="F37" i="2"/>
  <c r="D40" i="2"/>
  <c r="F41" i="2"/>
  <c r="D44" i="2"/>
  <c r="F45" i="2"/>
  <c r="D48" i="2"/>
  <c r="F49" i="2"/>
  <c r="I26" i="2" l="1"/>
  <c r="K26" i="2" s="1"/>
  <c r="J24" i="2"/>
  <c r="K24" i="2" s="1"/>
  <c r="I23" i="2"/>
  <c r="K23" i="2" s="1"/>
  <c r="J25" i="2"/>
  <c r="I19" i="2"/>
  <c r="K19" i="2" s="1"/>
  <c r="J20" i="2"/>
  <c r="I25" i="2"/>
  <c r="I20" i="2"/>
  <c r="I21" i="2"/>
  <c r="K21" i="2" s="1"/>
  <c r="I22" i="2"/>
  <c r="K22" i="2" s="1"/>
  <c r="I17" i="2"/>
  <c r="K17" i="2" s="1"/>
  <c r="H13" i="2"/>
  <c r="J13" i="2"/>
  <c r="L5" i="2"/>
  <c r="Q9" i="1"/>
  <c r="Q8" i="1"/>
  <c r="Q4" i="1"/>
  <c r="Q2" i="1"/>
  <c r="Q6" i="1"/>
  <c r="L7" i="2"/>
  <c r="Q5" i="1"/>
  <c r="L10" i="2"/>
  <c r="L9" i="2"/>
  <c r="L12" i="2"/>
  <c r="L11" i="2"/>
  <c r="Q7" i="1"/>
  <c r="L8" i="2"/>
  <c r="Q3" i="1"/>
  <c r="L3" i="2"/>
  <c r="L6" i="2"/>
  <c r="L4" i="2"/>
  <c r="K20" i="2" l="1"/>
  <c r="K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9" authorId="0" shapeId="0" xr:uid="{00000000-0006-0000-0000-000001000000}">
      <text>
        <r>
          <rPr>
            <sz val="10"/>
            <color rgb="FF000000"/>
            <rFont val="Arial"/>
          </rPr>
          <t>======
ID#AAAASTQtCuk
    (2021-12-01 07:58:53)
SWIFT
	-Kseniia Ilchenko</t>
        </r>
      </text>
    </comment>
  </commentList>
  <extLst>
    <ext xmlns:r="http://schemas.openxmlformats.org/officeDocument/2006/relationships" uri="GoogleSheetsCustomDataVersion1">
      <go:sheetsCustomData xmlns:go="http://customooxmlschemas.google.com/" r:id="rId1" roundtripDataSignature="AMtx7mhdtRMxWq50wbkL47IABs0cEqRw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ID#AAAASTQtCug
    (2021-12-01 07:58:53)
@iryna.lelo@intellecteu.com @mykhailo.bentsa@intellecteu.com 
Service pipeline KPIS
_Assigned to Iryna Lelo_
	-Kseniia Ilchenko</t>
        </r>
      </text>
    </comment>
  </commentList>
  <extLst>
    <ext xmlns:r="http://schemas.openxmlformats.org/officeDocument/2006/relationships" uri="GoogleSheetsCustomDataVersion1">
      <go:sheetsCustomData xmlns:go="http://customooxmlschemas.google.com/" r:id="rId1" roundtripDataSignature="AMtx7mhevHGaEks//pJhNvEuuyQogI3rCA=="/>
    </ext>
  </extLst>
</comments>
</file>

<file path=xl/sharedStrings.xml><?xml version="1.0" encoding="utf-8"?>
<sst xmlns="http://schemas.openxmlformats.org/spreadsheetml/2006/main" count="3120" uniqueCount="462">
  <si>
    <t>2020 Amount</t>
  </si>
  <si>
    <t>2020 #</t>
  </si>
  <si>
    <t>2021 Amount</t>
  </si>
  <si>
    <t>2021 #</t>
  </si>
  <si>
    <t>All Amount</t>
  </si>
  <si>
    <t>All #</t>
  </si>
  <si>
    <t>June21 Amount</t>
  </si>
  <si>
    <t>June21 #</t>
  </si>
  <si>
    <t>Closed won</t>
  </si>
  <si>
    <t>total</t>
  </si>
  <si>
    <t>2020 %</t>
  </si>
  <si>
    <t>2021 %</t>
  </si>
  <si>
    <t>Total %</t>
  </si>
  <si>
    <t>Lead</t>
  </si>
  <si>
    <t>Hanna Zubko</t>
  </si>
  <si>
    <t>Introduction</t>
  </si>
  <si>
    <t>Chaim Finizola</t>
  </si>
  <si>
    <t>Informational Exchange</t>
  </si>
  <si>
    <t>Chris Kelly</t>
  </si>
  <si>
    <t>Proposal</t>
  </si>
  <si>
    <t>Ed Adams</t>
  </si>
  <si>
    <t>Closed Won (Active)</t>
  </si>
  <si>
    <t>Thomas Bonner</t>
  </si>
  <si>
    <t>Closed Won (Done)</t>
  </si>
  <si>
    <t>Robert van Donge</t>
  </si>
  <si>
    <t>Closed Lost</t>
  </si>
  <si>
    <t>Maxim Piessen</t>
  </si>
  <si>
    <t>On Hold</t>
  </si>
  <si>
    <t>Total</t>
  </si>
  <si>
    <t>Tilda</t>
  </si>
  <si>
    <t>Partnership</t>
  </si>
  <si>
    <t>Start date</t>
  </si>
  <si>
    <t>End date</t>
  </si>
  <si>
    <t>Deals per BDM</t>
  </si>
  <si>
    <t>Closed Won (Done) per BDM</t>
  </si>
  <si>
    <t>Closed Won (Active) per BDM</t>
  </si>
  <si>
    <t>Deals per BDM with any deals owner</t>
  </si>
  <si>
    <t>Create Date</t>
  </si>
  <si>
    <t>Number</t>
  </si>
  <si>
    <t>Amount</t>
  </si>
  <si>
    <t>BDM</t>
  </si>
  <si>
    <t>% in total won</t>
  </si>
  <si>
    <t>With Amount</t>
  </si>
  <si>
    <t>Without Amount</t>
  </si>
  <si>
    <t>in %</t>
  </si>
  <si>
    <t>Month</t>
  </si>
  <si>
    <t>Deals Created</t>
  </si>
  <si>
    <t>Closed</t>
  </si>
  <si>
    <t>Closed Won</t>
  </si>
  <si>
    <t>Deal ID</t>
  </si>
  <si>
    <t>Closed Won Reason</t>
  </si>
  <si>
    <t>Annual contract value</t>
  </si>
  <si>
    <t>Last Modified Date</t>
  </si>
  <si>
    <t>Close Date</t>
  </si>
  <si>
    <t>Deal Type</t>
  </si>
  <si>
    <t>Expected Close Date</t>
  </si>
  <si>
    <t>Number of times contacted</t>
  </si>
  <si>
    <t>Number of Sales Activities</t>
  </si>
  <si>
    <t>Original Source Type</t>
  </si>
  <si>
    <t>Forecast Amount</t>
  </si>
  <si>
    <t>Medium of last booking in meetings tool</t>
  </si>
  <si>
    <t>Date of last meeting booked in meetings tool</t>
  </si>
  <si>
    <t>requestid</t>
  </si>
  <si>
    <t>Closed Lost Reason</t>
  </si>
  <si>
    <t>Annual recurring revenue</t>
  </si>
  <si>
    <t>referer</t>
  </si>
  <si>
    <t>Deal owner</t>
  </si>
  <si>
    <t>Last Activity Date</t>
  </si>
  <si>
    <t>Next Activity Date</t>
  </si>
  <si>
    <t>Source of last booking in meetings tool</t>
  </si>
  <si>
    <t>Owner Assigned Date</t>
  </si>
  <si>
    <t>Deal Team</t>
  </si>
  <si>
    <t>Deal Stage</t>
  </si>
  <si>
    <t>Deal Owner 2</t>
  </si>
  <si>
    <t>Number of Contacts</t>
  </si>
  <si>
    <t>Original Source Data 1</t>
  </si>
  <si>
    <t>Total contract value</t>
  </si>
  <si>
    <t>Deal Owner 3</t>
  </si>
  <si>
    <t>Last Contacted</t>
  </si>
  <si>
    <t>HubSpot Team</t>
  </si>
  <si>
    <t>Deal Name</t>
  </si>
  <si>
    <t>Geographic Region</t>
  </si>
  <si>
    <t>Priority</t>
  </si>
  <si>
    <t>Tags</t>
  </si>
  <si>
    <t>Monthly recurring revenue</t>
  </si>
  <si>
    <t>Deal Description</t>
  </si>
  <si>
    <t>Forecast category</t>
  </si>
  <si>
    <t>Amount in company currency</t>
  </si>
  <si>
    <t>Last Activity</t>
  </si>
  <si>
    <t>Last contact</t>
  </si>
  <si>
    <t>Closed Date</t>
  </si>
  <si>
    <t>Offline Sources</t>
  </si>
  <si>
    <t>Thomas Bohner</t>
  </si>
  <si>
    <t>Closed won (done)</t>
  </si>
  <si>
    <t>EXTENSION</t>
  </si>
  <si>
    <t>Fairville - professional services</t>
  </si>
  <si>
    <t>Closed won (active)</t>
  </si>
  <si>
    <t>SALES</t>
  </si>
  <si>
    <t>Broadridge - DAML development</t>
  </si>
  <si>
    <t>DAML</t>
  </si>
  <si>
    <t>CONTACTS</t>
  </si>
  <si>
    <t>The Demex Group - parametric insurance</t>
  </si>
  <si>
    <t>ISO Training HSBC India</t>
  </si>
  <si>
    <t>New Business</t>
  </si>
  <si>
    <t>Christopher Kelly</t>
  </si>
  <si>
    <t>Globant</t>
  </si>
  <si>
    <t>North America</t>
  </si>
  <si>
    <t>Real Estate tokenization</t>
  </si>
  <si>
    <t>On hold</t>
  </si>
  <si>
    <t>NDB - tokenization</t>
  </si>
  <si>
    <t>LatAm</t>
  </si>
  <si>
    <t>Financial Data Exchange - Membership</t>
  </si>
  <si>
    <t>DLT</t>
  </si>
  <si>
    <t>27136,49</t>
  </si>
  <si>
    <t>IMPORT</t>
  </si>
  <si>
    <t>Digital Asset: HL Fabric Connector</t>
  </si>
  <si>
    <t>27136,5</t>
  </si>
  <si>
    <t>Existing Business</t>
  </si>
  <si>
    <t>Partnerships</t>
  </si>
  <si>
    <t>Chappuis Halder &amp; Co.</t>
  </si>
  <si>
    <t>Isabel Group - KUBE development</t>
  </si>
  <si>
    <t>EBSI - SME Finance (BCG)</t>
  </si>
  <si>
    <t>Studio - professional services</t>
  </si>
  <si>
    <t>ASX / DAML development</t>
  </si>
  <si>
    <t>Le Wagon B2B - Teaching 3 days</t>
  </si>
  <si>
    <t>DTCC - DLT Services</t>
  </si>
  <si>
    <t>New DLT opportunity from Rob Palatnick</t>
  </si>
  <si>
    <t>TMA International - Sports Tokenization MiaB RFI/RFP</t>
  </si>
  <si>
    <t>EMEA</t>
  </si>
  <si>
    <t>Paradigm.co</t>
  </si>
  <si>
    <t>Java development team</t>
  </si>
  <si>
    <t>Boulevard - platform phase 1</t>
  </si>
  <si>
    <t>Le Wagon B2C - Teaching 7 days January &amp; February</t>
  </si>
  <si>
    <t>Le Wagon - Teaching 2020</t>
  </si>
  <si>
    <t>AI</t>
  </si>
  <si>
    <t>North Dakota</t>
  </si>
  <si>
    <t>IntellectEU selected as an awarded vendor in the areas of Blockchain Consulting, Identity Proofing, and Digital Credentials</t>
  </si>
  <si>
    <t>Euroclear - Investment valuation Corda</t>
  </si>
  <si>
    <t>FundsonChain</t>
  </si>
  <si>
    <t>Payments &amp; ISO 20022</t>
  </si>
  <si>
    <t>ISO20022</t>
  </si>
  <si>
    <t>Client had unrealistic expectations - pls see email exchange</t>
  </si>
  <si>
    <t>NGData dev team</t>
  </si>
  <si>
    <t>Java Backend Developers and Big Data developers</t>
  </si>
  <si>
    <t>Magnum Group - Loyalty</t>
  </si>
  <si>
    <t>S&amp;P Dow Jones Indices</t>
  </si>
  <si>
    <t>Created a report on cryptocurrency pricing providers and digital token platforms</t>
  </si>
  <si>
    <t>Axletree - OCR bank statements component</t>
  </si>
  <si>
    <t>Oper - outsourcing</t>
  </si>
  <si>
    <t>Information exchange</t>
  </si>
  <si>
    <t>Dorsum - DLT Project (TBD)</t>
  </si>
  <si>
    <t>Just spoke to Tom Obradovich and he updated me that after speaking with Amit, they have transferred some internal staff that just came off a project so they are no longer in need of our services.</t>
  </si>
  <si>
    <t>Capgemini - Services/Staff Augmentation</t>
  </si>
  <si>
    <t>North America; APAC; EMEA</t>
  </si>
  <si>
    <t>Would you have any profiles for Payments product owner in Singapore and BA in UK, US or Singapore?</t>
  </si>
  <si>
    <t>42273,75</t>
  </si>
  <si>
    <t>myStake - DAML PoC</t>
  </si>
  <si>
    <t>42273,8</t>
  </si>
  <si>
    <t>KBC Programmable Money Design + Build MVP</t>
  </si>
  <si>
    <t>Tom Menner</t>
  </si>
  <si>
    <t>National Bank of Georgia</t>
  </si>
  <si>
    <t>APAC</t>
  </si>
  <si>
    <t>National Bank of Georgia exploratory activities around retail CBDC.</t>
  </si>
  <si>
    <t>Kooler Farms</t>
  </si>
  <si>
    <t>Track-and-trace solution for cold storage. Similar to StealthCo workflows</t>
  </si>
  <si>
    <t>Spate - ETL tool</t>
  </si>
  <si>
    <t>ASX - Gap Tool</t>
  </si>
  <si>
    <t>S&amp;P Dow Jones - Crypto Investment Vehicles</t>
  </si>
  <si>
    <t>Recurring monthly meetings with S&amp;P DJI on topics within crypto/blockchain. Hope is that another project will come out of these meetings</t>
  </si>
  <si>
    <t>FEBRABAN - tbc</t>
  </si>
  <si>
    <t>Microsoft Azure Partnership</t>
  </si>
  <si>
    <t>INTEGRATION</t>
  </si>
  <si>
    <t>Kuva - Additional development for remittances and payments</t>
  </si>
  <si>
    <t>KPMG/R3 - EBSI</t>
  </si>
  <si>
    <t>Bursa Malaysia - PoC RFP</t>
  </si>
  <si>
    <t>HoWest Consulting &amp; Training</t>
  </si>
  <si>
    <t>Consulting and training opportunity on Hyperledger Fabric</t>
  </si>
  <si>
    <t>xBourse - Build Phase</t>
  </si>
  <si>
    <t>APAC; EMEA</t>
  </si>
  <si>
    <t>Yucopia - Discovery/Shape</t>
  </si>
  <si>
    <t>Pago NXT - Stablecoin RFP</t>
  </si>
  <si>
    <t>Not appropriate match for Daml or DLT.</t>
  </si>
  <si>
    <t>HKMA DaaS</t>
  </si>
  <si>
    <t>RFP for Data-as-a-Service</t>
  </si>
  <si>
    <t>Trade Finance &amp; Customs project in the Middle East</t>
  </si>
  <si>
    <t>Services for SBI DAH</t>
  </si>
  <si>
    <t>Opportunities across DLT and SWIFT domains</t>
  </si>
  <si>
    <t>https://intellecteu.com/</t>
  </si>
  <si>
    <t>Curve Royalty Systems</t>
  </si>
  <si>
    <t>Central Bank of Oman</t>
  </si>
  <si>
    <t>Boulevard - Phase 3 development</t>
  </si>
  <si>
    <t>xBourse - Australian Registry</t>
  </si>
  <si>
    <t>Oleks Maistrenko</t>
  </si>
  <si>
    <t>SWIFT - Transaction Management Platform</t>
  </si>
  <si>
    <t>Digital Development</t>
  </si>
  <si>
    <t>Santander - SWIFT Consulting &amp; Integration</t>
  </si>
  <si>
    <t>As Stacy had mentioned we have a need for various swift consulting and assistance with integration requirements, this would include SR, gpi, ISO, and Fed. When would you have time to discuss?
 Matteo
 This message contains information which may be confidential and privileged. Unless you are the addressee (or authorized to receive for the addressee), you may not use, copy or disclose to anyone the message or any information contained in the message. If you have received the message in error, please advise the sender by reply e-mail, and delete or destroy the message. Thank you.
 P Please consider the environment before printing this email</t>
  </si>
  <si>
    <t>CBDC - National Bank of Kazakhstan</t>
  </si>
  <si>
    <t>Central bank is asking for CBDC consulting from local KPMG, who in turn wants to engage us.</t>
  </si>
  <si>
    <t>UPU</t>
  </si>
  <si>
    <t>Submitted RFP in August 2020 on doing a study in the postal sector identifying use cases in which DLT could improve postal logistics as well as enhance postal financial services</t>
  </si>
  <si>
    <t>Belfius - Data Team Colab</t>
  </si>
  <si>
    <t>Surecomp</t>
  </si>
  <si>
    <t>Trade Finance Platform looking to tap into certain consortium (e.g. Marco Polo), looking to solve issues around interoperability</t>
  </si>
  <si>
    <t>American Express - VMWare</t>
  </si>
  <si>
    <t>Euronext / ICE - VMWare</t>
  </si>
  <si>
    <t>Visa - VMWare</t>
  </si>
  <si>
    <t>Morgan Stanley - VMWare</t>
  </si>
  <si>
    <t>Deriveum - Derivatives platform</t>
  </si>
  <si>
    <t>Met during Cordacon. Raising money. Wanted to reconnect Q2 2020. lOoking fto build a derivatives platform on Corda. &amp; looking for technical partner</t>
  </si>
  <si>
    <t>SingleStore, Inc. - New Deal</t>
  </si>
  <si>
    <t>Ideation Workshop; Dedicated developments team; Blockchain</t>
  </si>
  <si>
    <t>CME Group - VMWare</t>
  </si>
  <si>
    <t>Spate - new project</t>
  </si>
  <si>
    <t>Gambly - P2P Gambling</t>
  </si>
  <si>
    <t>Euroclear - Banque de France CBDC</t>
  </si>
  <si>
    <t>myStake - GUI Development</t>
  </si>
  <si>
    <t>Envoy - Trade finance platform Pilot</t>
  </si>
  <si>
    <t>LSEG: post-trade platform</t>
  </si>
  <si>
    <t>Post-trade settlement DLT model</t>
  </si>
  <si>
    <t>KBC Programmable Money Shaping</t>
  </si>
  <si>
    <t>FedNOW ISO Project</t>
  </si>
  <si>
    <t>Provide support for the Readiness Portal for FedNOW messages</t>
  </si>
  <si>
    <t>Digital Asset Partnership</t>
  </si>
  <si>
    <t>R3 Partnership</t>
  </si>
  <si>
    <t>Hyperledger</t>
  </si>
  <si>
    <t>https://intellecteu.com/#who-we-are</t>
  </si>
  <si>
    <t>https://intellecteu.com/digital_asset</t>
  </si>
  <si>
    <t>CB Kazakhstan - KPMG</t>
  </si>
  <si>
    <t>https://intellecteu.com/#contacts</t>
  </si>
  <si>
    <t>Kenbright - Claimsplatform (Corda)</t>
  </si>
  <si>
    <t>Tinubu Square</t>
  </si>
  <si>
    <t>Boulevard - phase 3 development</t>
  </si>
  <si>
    <t>TIM - Loyalty points</t>
  </si>
  <si>
    <t>Chainlink Labs - Blockchain Integrations Panel</t>
  </si>
  <si>
    <t>Giglog - Freelancer Platform built on Algorand</t>
  </si>
  <si>
    <t>Looking to build a platform for freelancers to be booked for events, including a KYC portion</t>
  </si>
  <si>
    <t>Horse24 - Crypto/Fiat Payment Integration</t>
  </si>
  <si>
    <t>Horse auction platform looking to expand offering of products, including other livestock, art, etc. Jonathan Mayeur's uncle runs the platform, did 36 million euros in revenue last year. They want to build in a crypto/fiat integration to accept winning bids</t>
  </si>
  <si>
    <t>https://intellecteu.com/#what-we-do</t>
  </si>
  <si>
    <t>Deutsche Borse - Retailed Structured Products</t>
  </si>
  <si>
    <t>Fairville - Q3 + Q4 contract</t>
  </si>
  <si>
    <t>HSBC Trade Finance Message Broker</t>
  </si>
  <si>
    <t>HSBC proposing a trade finance integration platform, with routing and transformation capabilities between networks.</t>
  </si>
  <si>
    <t>VMWare - DAML app</t>
  </si>
  <si>
    <t>VMWare - Performance Testing</t>
  </si>
  <si>
    <t>Accenture</t>
  </si>
  <si>
    <t>Axletree - DLT&amp;AI</t>
  </si>
  <si>
    <t>Referrals</t>
  </si>
  <si>
    <t>claimshare.intellecteu.com</t>
  </si>
  <si>
    <t>Keplaax Inc. - DAML+Xero integration</t>
  </si>
  <si>
    <t>Euronext / Interbolsa</t>
  </si>
  <si>
    <t>B3 - Digital Asset</t>
  </si>
  <si>
    <t>Fireblocks Partnership</t>
  </si>
  <si>
    <t>catalyst.intellecteu.com</t>
  </si>
  <si>
    <t>PCCW Global Workshop</t>
  </si>
  <si>
    <t>Thomas Smets</t>
  </si>
  <si>
    <t>AES - Corporate bonds</t>
  </si>
  <si>
    <t>LatAm; EMEA</t>
  </si>
  <si>
    <t>AES is looking for new ways to raise debt for investment in renewable energy projects</t>
  </si>
  <si>
    <t>Sands Lane Capital - RegTech &amp; Supply Chain PoC</t>
  </si>
  <si>
    <t>SLU Enterprise - Illiquid Assets Exchange</t>
  </si>
  <si>
    <t>SIA - TBC</t>
  </si>
  <si>
    <t>Security Matters - Supply Chain Tracking</t>
  </si>
  <si>
    <t>Chainlink Labs - Algorand Integration Connector</t>
  </si>
  <si>
    <t>National Securities and Stock Market Commission Ukraine - BayMarkets Energy Clearing</t>
  </si>
  <si>
    <t>Santander - Digital Assets (VMWare + DA)</t>
  </si>
  <si>
    <t>Prototype with tokenization</t>
  </si>
  <si>
    <t>Alpha point</t>
  </si>
  <si>
    <t>Visa Europe - B2B Connect</t>
  </si>
  <si>
    <t>EMEA; North America</t>
  </si>
  <si>
    <t>VMWare - Moscow Exchange / NSD Russia</t>
  </si>
  <si>
    <t>Euroclear - Settlement Shape</t>
  </si>
  <si>
    <t>Euroclear - M&amp;A analysis</t>
  </si>
  <si>
    <t>Atos</t>
  </si>
  <si>
    <t>Bank of Lithuania</t>
  </si>
  <si>
    <t>Nagelmackers - implementation core banking system</t>
  </si>
  <si>
    <t>SWIFT - Innovation Services</t>
  </si>
  <si>
    <t>ASX services</t>
  </si>
  <si>
    <t>UBS APAC</t>
  </si>
  <si>
    <t>Vodafone - DID</t>
  </si>
  <si>
    <t>Building IoT on Corda (&amp; eth) platform</t>
  </si>
  <si>
    <t>19804,69</t>
  </si>
  <si>
    <t>Demex - GUI dev</t>
  </si>
  <si>
    <t>19804,7</t>
  </si>
  <si>
    <t>RaceX - Registry and Exchange for Racehorses</t>
  </si>
  <si>
    <t>2 person startup based in Australia. Looking to build a platform in which users can buy ownership in racehorses and then buy and sell their shares on a built-in secondary exchange. The platform will be built on DABL and use Exberry's matching engine in the exchange portion.</t>
  </si>
  <si>
    <t>Avitance Consulting</t>
  </si>
  <si>
    <t>Contour Bank Integration</t>
  </si>
  <si>
    <t>Pago NXT</t>
  </si>
  <si>
    <t>Radar Risk - Trade Finance consultancy for Byblos Bank</t>
  </si>
  <si>
    <t>KBC / Tres</t>
  </si>
  <si>
    <t>DU - Tokenization</t>
  </si>
  <si>
    <t>Came through R3</t>
  </si>
  <si>
    <t>SSE - Consortium building (Omega)</t>
  </si>
  <si>
    <t>Mitsui &amp; Co.</t>
  </si>
  <si>
    <t>Central Bank of Brazil</t>
  </si>
  <si>
    <t>VMWare - Partnership</t>
  </si>
  <si>
    <t>B3 - VMware</t>
  </si>
  <si>
    <t>KBC - Crowdfunding</t>
  </si>
  <si>
    <t>Datatel Solutions</t>
  </si>
  <si>
    <t>DSX - tbd</t>
  </si>
  <si>
    <t>Heslin was the former Tokeny BDM Asia. He went to DSX that have the exclusive tokeny right for the Asia (?) market. Heslin reached out to me on Linkedin after our DAML ebook release, as they are looking for alternatives for tokeny that is ethereum based. Ed is former LSEG and ASX and wants a pool of devs that can support him with the build phase of their application.</t>
  </si>
  <si>
    <t>Xpansiv - DAML</t>
  </si>
  <si>
    <t>Pixel Markets - DAML Dev (factored finance)</t>
  </si>
  <si>
    <t>Fohat - Energy trading platform</t>
  </si>
  <si>
    <t>Avanti</t>
  </si>
  <si>
    <t>Belfius: KUBE integration</t>
  </si>
  <si>
    <t>VAKT</t>
  </si>
  <si>
    <t>Santander Brazil</t>
  </si>
  <si>
    <t>Jio - tbd</t>
  </si>
  <si>
    <t>Met on Cordacon. Interested in our projects.</t>
  </si>
  <si>
    <t>Fragmos Chain - Services</t>
  </si>
  <si>
    <t>Sunny Interactive</t>
  </si>
  <si>
    <t>DHS (Digital Asset)</t>
  </si>
  <si>
    <t>Voiter Bank &amp; BBCE &amp; TTT - Energy OTC platform</t>
  </si>
  <si>
    <t>TIM KYC</t>
  </si>
  <si>
    <t>EWF - PCP</t>
  </si>
  <si>
    <t>HSBC - Catalyst (payments)</t>
  </si>
  <si>
    <t>Livelo - Loyalty &amp; KYC</t>
  </si>
  <si>
    <t>Sandeep Aggarwal Healthcare Project (Name TBD)</t>
  </si>
  <si>
    <t>Wordline - PCP</t>
  </si>
  <si>
    <t>Strate</t>
  </si>
  <si>
    <t>KPMG - daml/corda</t>
  </si>
  <si>
    <t>Payments Canada</t>
  </si>
  <si>
    <t>Spate - Data Transformation/Pipeline</t>
  </si>
  <si>
    <t>ING</t>
  </si>
  <si>
    <t>BNP Paribas CIB Canada</t>
  </si>
  <si>
    <t>GLEIF LEI and KYC</t>
  </si>
  <si>
    <t>Synchrony Financial</t>
  </si>
  <si>
    <t>ASX Training Tool</t>
  </si>
  <si>
    <t>Oracle LatAm - CatBP + Services</t>
  </si>
  <si>
    <t>Fairville professional services - Q2 2021</t>
  </si>
  <si>
    <t>CPQD - CatBP + Services</t>
  </si>
  <si>
    <t>BNP Paribas - DAML development</t>
  </si>
  <si>
    <t>Wells Fargo</t>
  </si>
  <si>
    <t>Banque de France CBDC</t>
  </si>
  <si>
    <t>KBC cityvouchers</t>
  </si>
  <si>
    <t>EarthCam - DAML Development</t>
  </si>
  <si>
    <t>JPMorgan - rapid prototyping (DAML)</t>
  </si>
  <si>
    <t>DTCC - DevX</t>
  </si>
  <si>
    <t>Wec Global - RFP tbc</t>
  </si>
  <si>
    <t>Mippo - Cross border payments &amp; account opening</t>
  </si>
  <si>
    <t>Other</t>
  </si>
  <si>
    <t>Interchains</t>
  </si>
  <si>
    <t>R3 Spunta conversation</t>
  </si>
  <si>
    <t>Ooredoo - Ooredoo Exchange</t>
  </si>
  <si>
    <t>AllFunds Blockchain</t>
  </si>
  <si>
    <t>Alastria</t>
  </si>
  <si>
    <t>SWIFT SSI - production</t>
  </si>
  <si>
    <t>DABL support teams</t>
  </si>
  <si>
    <t>National Bank of Ukraine - CBDC</t>
  </si>
  <si>
    <t>OOC Oil &amp; Gas Blockchain Consortium</t>
  </si>
  <si>
    <t>Bundesbank SWIFT</t>
  </si>
  <si>
    <t>Sirris</t>
  </si>
  <si>
    <t>Claro</t>
  </si>
  <si>
    <t>Digital Asset - AWS DevOps</t>
  </si>
  <si>
    <t>BlockAlgo</t>
  </si>
  <si>
    <t>Deloitte Identity - PCP</t>
  </si>
  <si>
    <t>Micro Gateway - SWIFT</t>
  </si>
  <si>
    <t>HSBC - ASX CISA integration</t>
  </si>
  <si>
    <t>Telefonica</t>
  </si>
  <si>
    <t>Goldman Sachs - digital assets</t>
  </si>
  <si>
    <t>KBC - KUBE integration</t>
  </si>
  <si>
    <t>Bank of Jamaica - CBDC pilot</t>
  </si>
  <si>
    <t>Vodafone - tbc</t>
  </si>
  <si>
    <t>ING Labs - TBC</t>
  </si>
  <si>
    <t>Itau - ILP</t>
  </si>
  <si>
    <t>Qlik developers</t>
  </si>
  <si>
    <t>KBC Securities Services - DAML dev</t>
  </si>
  <si>
    <t>BNP Paribas Fortis Belgium</t>
  </si>
  <si>
    <t>DHS (IEU)</t>
  </si>
  <si>
    <t>SBI-R3 JV not interested in services at the moment, will try CAT-BP.</t>
  </si>
  <si>
    <t>SBI R3 Japan - Omega, BuckE, CS</t>
  </si>
  <si>
    <t>TIM - Loyalty platform</t>
  </si>
  <si>
    <t>Rabobank Belgium</t>
  </si>
  <si>
    <t>Mobicare - Points</t>
  </si>
  <si>
    <t>BTG - Issuance</t>
  </si>
  <si>
    <t>Citi - Cash Tokenisation</t>
  </si>
  <si>
    <t>VMWare - eBook</t>
  </si>
  <si>
    <t>LRM - health data sharing</t>
  </si>
  <si>
    <t>Energy Web - APG</t>
  </si>
  <si>
    <t>PCX - Services</t>
  </si>
  <si>
    <t>SWIFT Micro Gateway</t>
  </si>
  <si>
    <t>Atlas Copco - tbc</t>
  </si>
  <si>
    <t>Deutsche Bank Belgium</t>
  </si>
  <si>
    <t>Credit Suisse Emmanuel Aidoo</t>
  </si>
  <si>
    <t>IBM Greece KYC</t>
  </si>
  <si>
    <t>Modalmais</t>
  </si>
  <si>
    <t>TIM agro token</t>
  </si>
  <si>
    <t>http://codecontrol.io - Corda dev</t>
  </si>
  <si>
    <t>Bpost</t>
  </si>
  <si>
    <t>PharmaLedger</t>
  </si>
  <si>
    <t>Bank of Mauritius (BOM) - KYC</t>
  </si>
  <si>
    <t>Crédit Agricole CIB</t>
  </si>
  <si>
    <t>National Bank of Canada</t>
  </si>
  <si>
    <t>Sopra Belgium</t>
  </si>
  <si>
    <t>Lojika Field Labs - liquid block project</t>
  </si>
  <si>
    <t>Chappuis - Santander Cross-border Payments</t>
  </si>
  <si>
    <t>B89 - Loyalty</t>
  </si>
  <si>
    <t>BBVA Belgium</t>
  </si>
  <si>
    <t>Jia Finance - US mortgages platform</t>
  </si>
  <si>
    <t>Met during Cordacon. They offer mortgages for Chinese investors in US real estate. KYC issues &gt; Mainly checking of PEP lists challenge + looking to streamline mortgage issuance using DLT (Corda). Sent him DA paper.</t>
  </si>
  <si>
    <t>Mindtree</t>
  </si>
  <si>
    <t>VeChain</t>
  </si>
  <si>
    <t>Signed partnership in May 2020, company is focused on supply chain sector</t>
  </si>
  <si>
    <t>Belfius Payments</t>
  </si>
  <si>
    <t>Standard Bank Group (SA) - tbc</t>
  </si>
  <si>
    <t>IBMR - ARCC Survey platform</t>
  </si>
  <si>
    <t>ConectarAGRO - Investment token</t>
  </si>
  <si>
    <t>ECP Issuance Production</t>
  </si>
  <si>
    <t>Nasdaq - Corda resources</t>
  </si>
  <si>
    <t>AI workshop (lawyers)</t>
  </si>
  <si>
    <t>Pitang / BBChain - tbd</t>
  </si>
  <si>
    <t>BNY Mellon - Tokenisation</t>
  </si>
  <si>
    <t>Aion</t>
  </si>
  <si>
    <t>B3 (Corda) - Capital markets / Insurance</t>
  </si>
  <si>
    <t>HKEX - Synapse platform</t>
  </si>
  <si>
    <t>Societe Generale Belgium</t>
  </si>
  <si>
    <t>Isabel | Payment Transformation Services</t>
  </si>
  <si>
    <t>HouseOfInsurtech - tbd</t>
  </si>
  <si>
    <t>Jairo - KYC &amp; Loyalty</t>
  </si>
  <si>
    <t>Fnality (USC, Integration)</t>
  </si>
  <si>
    <t>Kantara Initiative</t>
  </si>
  <si>
    <t>ISO Canada - SWIFT Joint Marketing</t>
  </si>
  <si>
    <t>BBVA - BuckE/Loyalty/CS</t>
  </si>
  <si>
    <t>Blockchain energy trading France</t>
  </si>
  <si>
    <t>Flatstone Capital Advisors</t>
  </si>
  <si>
    <t>Bmailto:ivan.delastours@bpifrance.fr - CBDC &amp; Bond issuance tender</t>
  </si>
  <si>
    <t>Bakkt</t>
  </si>
  <si>
    <t>Colruyt - TBC</t>
  </si>
  <si>
    <t>Inportal</t>
  </si>
  <si>
    <t>Company is looking to do Corda integration work</t>
  </si>
  <si>
    <t>Algorand</t>
  </si>
  <si>
    <t>Signed partnership agreement in November 2020. Company specializes in financial services projects</t>
  </si>
  <si>
    <t>Bank of America</t>
  </si>
  <si>
    <t>Microsoft - partnership</t>
  </si>
  <si>
    <t>DTCC - whitney production</t>
  </si>
  <si>
    <t>Clipeum KYC</t>
  </si>
  <si>
    <t>Ekompensa - Shaping phase</t>
  </si>
  <si>
    <t>Atos - Mobility unit</t>
  </si>
  <si>
    <t>Kristalic - outsourcing</t>
  </si>
  <si>
    <t>Vivo Brazil</t>
  </si>
  <si>
    <t>Deloitte - PCP</t>
  </si>
  <si>
    <t>FNB - KYC, Loyalty, AI</t>
  </si>
  <si>
    <t>BCG Platinion - PCP</t>
  </si>
  <si>
    <t>KBC US - Model Validation</t>
  </si>
  <si>
    <t>Altice Labs</t>
  </si>
  <si>
    <t>Tymlez - DAML integration</t>
  </si>
  <si>
    <t>Joule Holdings</t>
  </si>
  <si>
    <t>Morgan Stanley - digital assets</t>
  </si>
  <si>
    <t>Etisalat - tbd</t>
  </si>
  <si>
    <t>Grand Total</t>
  </si>
  <si>
    <t>(blank)</t>
  </si>
  <si>
    <t>TDDA</t>
  </si>
  <si>
    <t>TOTAL WON</t>
  </si>
  <si>
    <t>SUM</t>
  </si>
  <si>
    <t>Row Labels</t>
  </si>
  <si>
    <t>Sum of Amount</t>
  </si>
  <si>
    <t>Count of Create Date</t>
  </si>
  <si>
    <t>Column Labels</t>
  </si>
  <si>
    <t>Average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</si>
</sst>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numFmt numFmtId="165" formatCode="mm/dd/yyyy"/>
    <numFmt numFmtId="166" formatCode="mmm\,\ yyyy"/>
    <numFmt numFmtId="167" formatCode="yyyy\-mm\-dd\ h:mm"/>
    <numFmt numFmtId="168" formatCode="yyyy\-mm\-dd"/>
  </numFmts>
  <fonts count="10">
    <font>
      <sz val="10"/>
      <color rgb="FF000000"/>
      <name val="Arial"/>
    </font>
    <font>
      <sz val="10"/>
      <color theme="1"/>
      <name val="Arial"/>
      <family val="2"/>
    </font>
    <font>
      <b/>
      <sz val="10"/>
      <color theme="1"/>
      <name val="Arial"/>
      <family val="2"/>
    </font>
    <font>
      <sz val="11"/>
      <color rgb="FF33475B"/>
      <name val="Avenir"/>
    </font>
    <font>
      <sz val="11"/>
      <color rgb="FF000000"/>
      <name val="Calibri"/>
      <family val="2"/>
    </font>
    <font>
      <sz val="10"/>
      <name val="Arial"/>
      <family val="2"/>
    </font>
    <font>
      <sz val="11"/>
      <color rgb="FF000000"/>
      <name val="Inconsolata"/>
    </font>
    <font>
      <sz val="11"/>
      <color rgb="FF1155CC"/>
      <name val="Inconsolata"/>
    </font>
    <font>
      <u/>
      <sz val="11"/>
      <color rgb="FF000000"/>
      <name val="Calibri"/>
      <family val="2"/>
    </font>
    <font>
      <b/>
      <sz val="10"/>
      <color rgb="FF000000"/>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1" xfId="0" applyFont="1" applyBorder="1"/>
    <xf numFmtId="0" fontId="2" fillId="0" borderId="1" xfId="0" applyFont="1" applyBorder="1" applyAlignment="1">
      <alignment horizontal="center"/>
    </xf>
    <xf numFmtId="0" fontId="2" fillId="0" borderId="1" xfId="0" applyFont="1" applyBorder="1"/>
    <xf numFmtId="10" fontId="1" fillId="0" borderId="1" xfId="0" applyNumberFormat="1" applyFont="1" applyBorder="1"/>
    <xf numFmtId="0" fontId="1" fillId="0" borderId="0" xfId="0" applyFont="1"/>
    <xf numFmtId="0" fontId="2" fillId="0" borderId="0" xfId="0" applyFont="1" applyAlignment="1">
      <alignment horizontal="center"/>
    </xf>
    <xf numFmtId="0" fontId="0" fillId="0" borderId="0" xfId="0" applyFont="1"/>
    <xf numFmtId="3" fontId="3" fillId="2" borderId="2" xfId="0" applyNumberFormat="1" applyFont="1" applyFill="1" applyBorder="1" applyAlignment="1">
      <alignment horizontal="center"/>
    </xf>
    <xf numFmtId="164" fontId="4" fillId="0" borderId="0" xfId="0" applyNumberFormat="1" applyFont="1" applyAlignment="1">
      <alignment horizontal="right"/>
    </xf>
    <xf numFmtId="165" fontId="1" fillId="0" borderId="0" xfId="0" applyNumberFormat="1" applyFont="1"/>
    <xf numFmtId="0" fontId="6" fillId="2" borderId="2" xfId="0" applyFont="1" applyFill="1" applyBorder="1"/>
    <xf numFmtId="0" fontId="1" fillId="0" borderId="0" xfId="0" applyFont="1" applyAlignment="1">
      <alignment wrapText="1"/>
    </xf>
    <xf numFmtId="166" fontId="1" fillId="0" borderId="1" xfId="0" applyNumberFormat="1" applyFont="1" applyBorder="1"/>
    <xf numFmtId="165" fontId="7" fillId="2" borderId="1" xfId="0" applyNumberFormat="1" applyFont="1" applyFill="1" applyBorder="1"/>
    <xf numFmtId="14" fontId="6" fillId="2" borderId="1" xfId="0" applyNumberFormat="1" applyFont="1" applyFill="1" applyBorder="1"/>
    <xf numFmtId="0" fontId="6" fillId="2" borderId="1" xfId="0" applyFont="1" applyFill="1" applyBorder="1"/>
    <xf numFmtId="0" fontId="4" fillId="0" borderId="0" xfId="0" applyFont="1"/>
    <xf numFmtId="164" fontId="4" fillId="0" borderId="0" xfId="0" applyNumberFormat="1" applyFont="1"/>
    <xf numFmtId="167" fontId="4" fillId="0" borderId="0" xfId="0" applyNumberFormat="1" applyFont="1" applyAlignment="1">
      <alignment horizontal="right"/>
    </xf>
    <xf numFmtId="0" fontId="4" fillId="0" borderId="0" xfId="0" applyFont="1" applyAlignment="1">
      <alignment horizontal="right"/>
    </xf>
    <xf numFmtId="14" fontId="6" fillId="2" borderId="2" xfId="0" applyNumberFormat="1" applyFont="1" applyFill="1" applyBorder="1"/>
    <xf numFmtId="4" fontId="4" fillId="0" borderId="0" xfId="0" applyNumberFormat="1" applyFont="1" applyAlignment="1">
      <alignment horizontal="right"/>
    </xf>
    <xf numFmtId="168" fontId="4" fillId="0" borderId="0" xfId="0" applyNumberFormat="1" applyFont="1" applyAlignment="1">
      <alignment horizontal="right"/>
    </xf>
    <xf numFmtId="0" fontId="8" fillId="0" borderId="0" xfId="0" applyFont="1"/>
    <xf numFmtId="46" fontId="4" fillId="0" borderId="0" xfId="0" applyNumberFormat="1" applyFont="1"/>
    <xf numFmtId="164" fontId="4" fillId="0" borderId="0" xfId="0" applyNumberFormat="1" applyFont="1" applyAlignment="1">
      <alignment horizontal="right"/>
    </xf>
    <xf numFmtId="164" fontId="1" fillId="0" borderId="0" xfId="0" applyNumberFormat="1" applyFont="1"/>
    <xf numFmtId="0" fontId="1" fillId="0" borderId="3" xfId="0" applyFont="1" applyBorder="1"/>
    <xf numFmtId="0" fontId="5" fillId="0" borderId="4" xfId="0" applyFont="1" applyBorder="1"/>
    <xf numFmtId="0" fontId="9"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
    <dxf>
      <font>
        <b/>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0000000}">
  <cacheSource type="worksheet">
    <worksheetSource ref="A1:AP306" sheet="data_services"/>
  </cacheSource>
  <cacheFields count="42">
    <cacheField name="Deal ID" numFmtId="0">
      <sharedItems containsSemiMixedTypes="0" containsString="0" containsNumber="1" containsInteger="1" count="305">
        <n v="3974710472"/>
        <n v="3355847518"/>
        <n v="3355855817"/>
        <n v="3355889429"/>
        <n v="5501406833"/>
        <n v="5119645529"/>
        <n v="3355898254"/>
        <n v="3355862520"/>
        <n v="3521050909"/>
        <n v="3355865144"/>
        <n v="3582962995"/>
        <n v="3355847511"/>
        <n v="3355889269"/>
        <n v="4429208155"/>
        <n v="5501308727"/>
        <n v="5495486987"/>
        <n v="4432567983"/>
        <n v="4049295194"/>
        <n v="3972138698"/>
        <n v="3355898239"/>
        <n v="3355889279"/>
        <n v="5473193735"/>
        <n v="5351654221"/>
        <n v="3355878870"/>
        <n v="4158249907"/>
        <n v="5462213547"/>
        <n v="3355875608"/>
        <n v="4992543584"/>
        <n v="4991736119"/>
        <n v="5230968970"/>
        <n v="5284691808"/>
        <n v="3355875604"/>
        <n v="5423568729"/>
        <n v="5423105881"/>
        <n v="5417336500"/>
        <n v="3355862521"/>
        <n v="3355819382"/>
        <n v="3355875598"/>
        <n v="4908591798"/>
        <n v="4436031899"/>
        <n v="4160428290"/>
        <n v="3732657451"/>
        <n v="4999580544"/>
        <n v="4170448594"/>
        <n v="4442981241"/>
        <n v="3497475761"/>
        <n v="4498105137"/>
        <n v="5002688570"/>
        <n v="5501441059"/>
        <n v="5501240504"/>
        <n v="3951504820"/>
        <n v="3621279811"/>
        <n v="4174295609"/>
        <n v="3355847522"/>
        <n v="3355855821"/>
        <n v="5353581964"/>
        <n v="4945347629"/>
        <n v="3355902020"/>
        <n v="3355898257"/>
        <n v="4081423642"/>
        <n v="4071141671"/>
        <n v="4071143449"/>
        <n v="4071179128"/>
        <n v="4011607009"/>
        <n v="3355875603"/>
        <n v="4158463794"/>
        <n v="3355898244"/>
        <n v="4991699619"/>
        <n v="3355902017"/>
        <n v="4167950360"/>
        <n v="3555790225"/>
        <n v="3972900957"/>
        <n v="3355862530"/>
        <n v="5230620601"/>
        <n v="5129634074"/>
        <n v="3556371340"/>
        <n v="3555834682"/>
        <n v="3500269695"/>
        <n v="5526746949"/>
        <n v="5451641703"/>
        <n v="5422242978"/>
        <n v="5417558652"/>
        <n v="5382383756"/>
        <n v="5372227076"/>
        <n v="5362956460"/>
        <n v="5351420485"/>
        <n v="5345466696"/>
        <n v="5345035148"/>
        <n v="5289263923"/>
        <n v="5287772084"/>
        <n v="5287757420"/>
        <n v="5230369832"/>
        <n v="5230252127"/>
        <n v="5220160333"/>
        <n v="5157413992"/>
        <n v="5121645128"/>
        <n v="5073731087"/>
        <n v="5072879472"/>
        <n v="5036400940"/>
        <n v="5000056379"/>
        <n v="4993037064"/>
        <n v="4945290605"/>
        <n v="4942420290"/>
        <n v="4942362113"/>
        <n v="4931658505"/>
        <n v="4914608130"/>
        <n v="4877484336"/>
        <n v="4876718162"/>
        <n v="4818034873"/>
        <n v="4783052202"/>
        <n v="4765092164"/>
        <n v="4618011006"/>
        <n v="4614430597"/>
        <n v="4614400355"/>
        <n v="4497645965"/>
        <n v="4471122075"/>
        <n v="4443271209"/>
        <n v="4433514058"/>
        <n v="5023024722"/>
        <n v="4373837984"/>
        <n v="4364360654"/>
        <n v="4360103975"/>
        <n v="4278796633"/>
        <n v="4227624114"/>
        <n v="4176007338"/>
        <n v="4170364468"/>
        <n v="4169622180"/>
        <n v="4164720509"/>
        <n v="4160607488"/>
        <n v="4159431838"/>
        <n v="4158015186"/>
        <n v="4129133681"/>
        <n v="4125473512"/>
        <n v="4125162584"/>
        <n v="4071160714"/>
        <n v="4049300594"/>
        <n v="4049300628"/>
        <n v="4042672108"/>
        <n v="4027819213"/>
        <n v="4015539318"/>
        <n v="4012349472"/>
        <n v="4007791125"/>
        <n v="4007784342"/>
        <n v="3976943949"/>
        <n v="3450923067"/>
        <n v="3971871359"/>
        <n v="3961500038"/>
        <n v="3956378248"/>
        <n v="3956378170"/>
        <n v="3956361514"/>
        <n v="3956304707"/>
        <n v="3732994660"/>
        <n v="3732800847"/>
        <n v="3643660007"/>
        <n v="3620817761"/>
        <n v="3601135262"/>
        <n v="3582823328"/>
        <n v="3582724988"/>
        <n v="3564919688"/>
        <n v="3542394654"/>
        <n v="3450973758"/>
        <n v="3450032044"/>
        <n v="3414254760"/>
        <n v="3356013926"/>
        <n v="3355902021"/>
        <n v="3355902019"/>
        <n v="3355902015"/>
        <n v="3355902014"/>
        <n v="3355902011"/>
        <n v="3355902010"/>
        <n v="3355902009"/>
        <n v="3355898259"/>
        <n v="3355898258"/>
        <n v="3355898256"/>
        <n v="3355898252"/>
        <n v="3355898249"/>
        <n v="3355898248"/>
        <n v="3355898246"/>
        <n v="3355898245"/>
        <n v="3355898243"/>
        <n v="3355898241"/>
        <n v="4074172842"/>
        <n v="3355889286"/>
        <n v="3355889285"/>
        <n v="3355889284"/>
        <n v="3355889283"/>
        <n v="3355889281"/>
        <n v="3355889280"/>
        <n v="4813604910"/>
        <n v="3355889278"/>
        <n v="3355889276"/>
        <n v="3355889275"/>
        <n v="3355889272"/>
        <n v="3355889271"/>
        <n v="3355878886"/>
        <n v="3355878885"/>
        <n v="3355878884"/>
        <n v="3355878883"/>
        <n v="3355878882"/>
        <n v="3355878881"/>
        <n v="3355878880"/>
        <n v="3355878879"/>
        <n v="3355878878"/>
        <n v="3355878877"/>
        <n v="3355878876"/>
        <n v="3355878875"/>
        <n v="3355878874"/>
        <n v="3355878872"/>
        <n v="3355878871"/>
        <n v="3521625018"/>
        <n v="3355875610"/>
        <n v="3355875609"/>
        <n v="4080742493"/>
        <n v="3355875607"/>
        <n v="3355875605"/>
        <n v="3355865261"/>
        <n v="3355875602"/>
        <n v="3355875601"/>
        <n v="3355875599"/>
        <n v="3355865150"/>
        <n v="3355865147"/>
        <n v="3355865146"/>
        <n v="3355865145"/>
        <n v="3355865143"/>
        <n v="3355865142"/>
        <n v="3355865141"/>
        <n v="3355865140"/>
        <n v="3355865139"/>
        <n v="3355865138"/>
        <n v="3355862537"/>
        <n v="3355862534"/>
        <n v="3355862533"/>
        <n v="3355862529"/>
        <n v="3355862528"/>
        <n v="5280623661"/>
        <n v="3355862519"/>
        <n v="3355862517"/>
        <n v="3355858643"/>
        <n v="3355858642"/>
        <n v="3355858641"/>
        <n v="3355858640"/>
        <n v="3355858639"/>
        <n v="3355858638"/>
        <n v="3355858637"/>
        <n v="3355858636"/>
        <n v="3355858634"/>
        <n v="3355858633"/>
        <n v="3355858632"/>
        <n v="3355858631"/>
        <n v="3355858630"/>
        <n v="3355858629"/>
        <n v="3355858628"/>
        <n v="3355858627"/>
        <n v="3355858626"/>
        <n v="3355858625"/>
        <n v="3355855833"/>
        <n v="3355855832"/>
        <n v="3355855831"/>
        <n v="3355855827"/>
        <n v="3355855826"/>
        <n v="3355855825"/>
        <n v="3355855823"/>
        <n v="3355855820"/>
        <n v="3355855819"/>
        <n v="3355855818"/>
        <n v="3355853082"/>
        <n v="3355853081"/>
        <n v="3355853080"/>
        <n v="3355853079"/>
        <n v="3355853077"/>
        <n v="3355847521"/>
        <n v="3355847516"/>
        <n v="3355847515"/>
        <n v="3355847514"/>
        <n v="3355847513"/>
        <n v="3355847512"/>
        <n v="3355847510"/>
        <n v="3355847509"/>
        <n v="3355847508"/>
        <n v="3355819384"/>
        <n v="3355819383"/>
        <n v="3972138634"/>
        <n v="3355819381"/>
        <n v="3355819380"/>
        <n v="3355819379"/>
        <n v="3355819378"/>
        <n v="3355819376"/>
        <n v="3355819375"/>
        <n v="3355819374"/>
        <n v="3349255979"/>
        <n v="3349255978"/>
        <n v="3349255977"/>
        <n v="3349255976"/>
        <n v="3349255975"/>
        <n v="3349255973"/>
        <n v="3349255972"/>
        <n v="3349255971"/>
        <n v="3349255969"/>
        <n v="3349255968"/>
        <n v="3349255967"/>
        <n v="3349255966"/>
        <n v="3349255965"/>
        <n v="3349255964"/>
        <n v="3349255963"/>
        <n v="3349255962"/>
      </sharedItems>
    </cacheField>
    <cacheField name="Closed Won Reason" numFmtId="0">
      <sharedItems containsString="0" containsBlank="1" count="1">
        <m/>
      </sharedItems>
    </cacheField>
    <cacheField name="Annual contract value" numFmtId="0">
      <sharedItems containsString="0" containsBlank="1" count="1">
        <m/>
      </sharedItems>
    </cacheField>
    <cacheField name="Last Modified Date" numFmtId="167">
      <sharedItems containsSemiMixedTypes="0" containsDate="1" containsString="0" count="237">
        <d v="2021-06-25T09:05:00"/>
        <d v="2021-06-24T07:30:00"/>
        <d v="2021-06-07T04:07:00"/>
        <d v="2021-03-21T13:56:00"/>
        <d v="2021-06-24T11:34:00"/>
        <d v="2021-05-25T10:21:00"/>
        <d v="2021-03-19T15:28:00"/>
        <d v="2021-04-17T10:26:00"/>
        <d v="2021-04-30T04:01:00"/>
        <d v="2021-06-29T04:36:00"/>
        <d v="2021-03-19T19:33:00"/>
        <d v="2021-04-18T02:22:00"/>
        <d v="2021-04-17T10:31:00"/>
        <d v="2021-06-25T12:10:00"/>
        <d v="2021-06-22T11:13:00"/>
        <d v="2021-03-22T03:44:00"/>
        <d v="2021-06-02T03:00:00"/>
        <d v="2021-03-23T02:36:00"/>
        <d v="2021-04-18T02:08:00"/>
        <d v="2021-06-23T05:39:00"/>
        <d v="2021-06-09T04:34:00"/>
        <d v="2021-06-15T12:44:00"/>
        <d v="2021-05-25T07:42:00"/>
        <d v="2021-06-22T10:58:00"/>
        <d v="2021-06-24T07:40:00"/>
        <d v="2021-06-07T11:59:00"/>
        <d v="2021-04-17T10:43:00"/>
        <d v="2021-06-28T08:09:00"/>
        <d v="2021-06-08T09:53:00"/>
        <d v="2021-06-28T13:56:00"/>
        <d v="2021-06-01T10:22:00"/>
        <d v="2021-03-21T00:59:00"/>
        <d v="2021-06-21T13:29:00"/>
        <d v="2021-04-20T04:29:00"/>
        <d v="2021-03-19T20:03:00"/>
        <d v="2021-06-28T10:37:00"/>
        <d v="2021-05-26T09:23:00"/>
        <d v="2021-06-15T09:48:00"/>
        <d v="2021-06-17T06:25:00"/>
        <d v="2021-06-22T03:30:00"/>
        <d v="2021-06-24T02:58:00"/>
        <d v="2021-06-22T07:14:00"/>
        <d v="2021-06-22T06:37:00"/>
        <d v="2021-06-22T06:35:00"/>
        <d v="2021-03-21T05:03:00"/>
        <d v="2021-04-17T10:27:00"/>
        <d v="2021-06-26T06:07:00"/>
        <d v="2021-06-22T01:34:00"/>
        <d v="2021-06-22T07:13:00"/>
        <d v="2021-05-17T03:58:00"/>
        <d v="2021-06-09T04:39:00"/>
        <d v="2021-06-09T10:28:00"/>
        <d v="2021-06-09T10:27:00"/>
        <d v="2021-04-27T09:02:00"/>
        <d v="2021-05-25T11:24:00"/>
        <d v="2021-06-28T17:27:00"/>
        <d v="2021-05-17T09:57:00"/>
        <d v="2021-06-02T08:15:00"/>
        <d v="2021-05-11T11:57:00"/>
        <d v="2021-06-25T03:51:00"/>
        <d v="2021-05-11T11:59:00"/>
        <d v="2021-06-28T16:43:00"/>
        <d v="2021-06-29T05:38:00"/>
        <d v="2021-06-24T13:34:00"/>
        <d v="2021-06-24T13:49:00"/>
        <d v="2021-06-14T06:02:00"/>
        <d v="2021-06-27T14:47:00"/>
        <d v="2021-06-07T10:17:00"/>
        <d v="2021-06-11T10:52:00"/>
        <d v="2021-06-22T22:00:00"/>
        <d v="2021-05-28T06:09:00"/>
        <d v="2021-06-04T09:57:00"/>
        <d v="2021-06-16T20:02:00"/>
        <d v="2021-05-18T00:33:00"/>
        <d v="2021-05-18T00:45:00"/>
        <d v="2021-06-17T17:34:00"/>
        <d v="2021-06-21T11:33:00"/>
        <d v="2021-05-10T09:21:00"/>
        <d v="2021-05-02T06:55:00"/>
        <d v="2021-04-28T16:08:00"/>
        <d v="2021-04-30T08:30:00"/>
        <d v="2021-04-22T09:25:00"/>
        <d v="2021-04-18T09:43:00"/>
        <d v="2021-05-25T07:23:00"/>
        <d v="2021-06-25T08:02:00"/>
        <d v="2021-06-24T05:47:00"/>
        <d v="2021-06-22T08:01:00"/>
        <d v="2021-06-24T05:55:00"/>
        <d v="2021-04-04T04:27:00"/>
        <d v="2021-04-03T06:23:00"/>
        <d v="2021-06-14T09:30:00"/>
        <d v="2021-06-25T16:49:00"/>
        <d v="2021-03-24T22:17:00"/>
        <d v="2021-06-22T04:36:00"/>
        <d v="2021-03-22T09:19:00"/>
        <d v="2021-03-20T13:36:00"/>
        <d v="2021-03-23T00:41:00"/>
        <d v="2021-06-09T14:47:00"/>
        <d v="2021-06-09T04:29:00"/>
        <d v="2021-03-22T07:32:00"/>
        <d v="2021-06-25T10:16:00"/>
        <d v="2021-06-29T06:15:00"/>
        <d v="2021-05-10T14:10:00"/>
        <d v="2021-06-08T11:47:00"/>
        <d v="2021-05-11T12:04:00"/>
        <d v="2021-06-24T05:48:00"/>
        <d v="2021-03-21T15:34:00"/>
        <d v="2021-06-26T06:35:00"/>
        <d v="2021-05-27T03:03:00"/>
        <d v="2021-03-20T17:02:00"/>
        <d v="2021-06-24T11:01:00"/>
        <d v="2021-03-22T20:58:00"/>
        <d v="2021-04-28T22:32:00"/>
        <d v="2021-03-21T09:26:00"/>
        <d v="2021-06-11T14:59:00"/>
        <d v="2021-03-19T20:39:00"/>
        <d v="2021-06-28T09:11:00"/>
        <d v="2021-05-18T17:59:00"/>
        <d v="2021-03-21T23:57:00"/>
        <d v="2021-06-22T15:45:00"/>
        <d v="2021-06-04T07:37:00"/>
        <d v="2021-06-03T12:50:00"/>
        <d v="2021-04-21T08:06:00"/>
        <d v="2021-05-26T10:31:00"/>
        <d v="2021-05-26T12:30:00"/>
        <d v="2021-06-29T04:09:00"/>
        <d v="2021-03-20T11:26:00"/>
        <d v="2021-03-20T11:50:00"/>
        <d v="2021-03-22T13:29:00"/>
        <d v="2021-03-22T11:55:00"/>
        <d v="2021-03-23T00:18:00"/>
        <d v="2021-03-20T03:11:00"/>
        <d v="2021-04-29T09:01:00"/>
        <d v="2021-03-21T18:19:00"/>
        <d v="2021-03-20T12:04:00"/>
        <d v="2021-03-21T21:05:00"/>
        <d v="2021-03-20T10:24:00"/>
        <d v="2021-03-21T13:31:00"/>
        <d v="2021-03-22T21:43:00"/>
        <d v="2021-03-20T16:45:00"/>
        <d v="2021-03-22T07:24:00"/>
        <d v="2021-06-25T17:08:00"/>
        <d v="2021-06-21T16:15:00"/>
        <d v="2021-03-20T20:25:00"/>
        <d v="2021-03-20T00:19:00"/>
        <d v="2021-03-20T06:57:00"/>
        <d v="2021-03-21T18:10:00"/>
        <d v="2021-03-22T07:52:00"/>
        <d v="2021-06-23T17:31:00"/>
        <d v="2021-03-20T17:36:00"/>
        <d v="2021-06-08T03:33:00"/>
        <d v="2021-03-21T16:17:00"/>
        <d v="2021-03-20T21:18:00"/>
        <d v="2021-03-21T00:39:00"/>
        <d v="2021-03-20T12:01:00"/>
        <d v="2021-03-19T18:34:00"/>
        <d v="2021-03-21T01:52:00"/>
        <d v="2021-03-22T16:01:00"/>
        <d v="2021-03-20T08:26:00"/>
        <d v="2021-03-20T05:57:00"/>
        <d v="2021-03-21T04:10:00"/>
        <d v="2021-03-20T00:05:00"/>
        <d v="2021-03-20T21:40:00"/>
        <d v="2021-03-21T02:32:00"/>
        <d v="2021-03-20T21:16:00"/>
        <d v="2021-03-20T08:35:00"/>
        <d v="2021-03-22T23:51:00"/>
        <d v="2021-03-19T19:53:00"/>
        <d v="2021-03-21T18:48:00"/>
        <d v="2021-03-21T15:40:00"/>
        <d v="2021-04-28T11:44:00"/>
        <d v="2021-03-21T02:29:00"/>
        <d v="2021-06-24T10:34:00"/>
        <d v="2021-03-22T00:11:00"/>
        <d v="2021-03-23T00:24:00"/>
        <d v="2021-06-22T17:28:00"/>
        <d v="2021-03-20T00:00:00"/>
        <d v="2021-03-22T04:05:00"/>
        <d v="2021-04-20T04:32:00"/>
        <d v="2021-06-22T11:25:00"/>
        <d v="2021-06-14T04:34:00"/>
        <d v="2021-03-21T17:36:00"/>
        <d v="2021-03-20T03:27:00"/>
        <d v="2021-03-22T01:04:00"/>
        <d v="2021-03-21T22:33:00"/>
        <d v="2021-03-23T00:19:00"/>
        <d v="2021-03-21T22:19:00"/>
        <d v="2021-03-22T05:25:00"/>
        <d v="2021-03-22T03:18:00"/>
        <d v="2021-03-19T20:43:00"/>
        <d v="2021-03-21T16:35:00"/>
        <d v="2021-03-20T20:20:00"/>
        <d v="2021-03-21T06:46:00"/>
        <d v="2021-03-21T15:26:00"/>
        <d v="2021-03-19T14:35:00"/>
        <d v="2021-03-20T19:10:00"/>
        <d v="2021-03-21T21:22:00"/>
        <d v="2021-03-22T06:41:00"/>
        <d v="2021-03-23T01:04:00"/>
        <d v="2021-03-19T21:58:00"/>
        <d v="2021-03-19T18:36:00"/>
        <d v="2021-03-21T13:57:00"/>
        <d v="2021-03-20T09:09:00"/>
        <d v="2021-03-21T19:53:00"/>
        <d v="2021-03-22T04:11:00"/>
        <d v="2021-03-23T03:20:00"/>
        <d v="2021-03-21T13:11:00"/>
        <d v="2021-03-21T08:49:00"/>
        <d v="2021-06-03T13:23:00"/>
        <d v="2021-03-21T05:12:00"/>
        <d v="2021-03-22T19:39:00"/>
        <d v="2021-03-21T23:23:00"/>
        <d v="2021-03-20T18:25:00"/>
        <d v="2021-05-19T07:33:00"/>
        <d v="2021-03-21T03:10:00"/>
        <d v="2021-03-21T12:56:00"/>
        <d v="2021-03-23T01:21:00"/>
        <d v="2021-03-20T07:42:00"/>
        <d v="2021-03-20T20:13:00"/>
        <d v="2021-03-22T13:46:00"/>
        <d v="2021-03-21T07:10:00"/>
        <d v="2021-03-20T02:51:00"/>
        <d v="2021-06-24T10:30:00"/>
        <d v="2021-03-23T04:10:00"/>
        <d v="2021-03-22T18:28:00"/>
        <d v="2021-06-24T18:51:00"/>
        <d v="2021-03-19T17:25:00"/>
        <d v="2021-03-20T10:35:00"/>
        <d v="2021-03-21T13:52:00"/>
        <d v="2021-03-21T07:00:00"/>
        <d v="2021-03-20T12:58:00"/>
        <d v="2021-03-19T18:22:00"/>
        <d v="2021-03-22T23:18:00"/>
        <d v="2021-03-21T06:19:00"/>
        <d v="2021-03-22T17:55:00"/>
        <d v="2021-03-20T04:42:00"/>
        <d v="2021-03-22T00:10:00"/>
      </sharedItems>
    </cacheField>
    <cacheField name="Close Date" numFmtId="167">
      <sharedItems containsDate="1" containsString="0" containsBlank="1" count="74">
        <d v="2021-01-01T04:56:00"/>
        <d v="2020-11-02T02:38:00"/>
        <d v="2020-08-04T02:37:00"/>
        <d v="2020-11-10T09:24:00"/>
        <d v="2021-06-24T11:34:00"/>
        <d v="2021-04-30T11:41:00"/>
        <d v="2020-11-12T09:05:00"/>
        <d v="2020-03-31T02:35:00"/>
        <d v="2020-11-30T10:02:00"/>
        <d v="2019-03-04T02:25:00"/>
        <d v="2020-12-15T07:48:00"/>
        <d v="2019-01-01T02:42:00"/>
        <d v="2020-11-16T10:40:00"/>
        <m/>
        <d v="2021-07-01T01:29:00"/>
        <d v="2021-06-30T11:34:00"/>
        <d v="2021-03-11T19:00:00"/>
        <d v="2021-06-30T03:18:00"/>
        <d v="2021-06-09T04:34:00"/>
        <d v="2021-03-01T20:45:00"/>
        <d v="2021-06-30T12:42:00"/>
        <d v="2021-04-30T10:57:00"/>
        <d v="2021-04-30T05:27:00"/>
        <d v="2021-05-31T12:10:00"/>
        <d v="2021-06-07T11:59:00"/>
        <d v="2021-06-30T10:48:00"/>
        <d v="2021-06-30T09:44:00"/>
        <d v="2021-06-30T09:23:00"/>
        <d v="2021-06-21T11:33:00"/>
        <d v="2021-04-30T10:54:00"/>
        <d v="2021-03-31T20:50:00"/>
        <d v="2021-03-30T12:17:00"/>
        <d v="2021-02-01T05:08:00"/>
        <d v="2021-05-26T09:23:00"/>
        <d v="2021-05-11T12:05:00"/>
        <d v="2021-05-20T06:53:00"/>
        <d v="2021-02-10T07:29:00"/>
        <d v="2021-05-11T05:23:00"/>
        <d v="2021-06-22T07:14:00"/>
        <d v="2021-09-01T06:35:00"/>
        <d v="2021-09-01T06:33:00"/>
        <d v="2021-03-19T05:57:00"/>
        <d v="2021-03-01T14:35:00"/>
        <d v="2021-04-27T08:18:00"/>
        <d v="2021-01-12T10:19:00"/>
        <d v="2020-12-22T12:03:00"/>
        <d v="2021-08-19T01:34:00"/>
        <d v="2021-07-01T07:09:00"/>
        <d v="2021-03-01T09:24:00"/>
        <d v="2021-03-01T07:28:00"/>
        <d v="2021-06-09T04:39:00"/>
        <d v="2021-06-09T10:28:00"/>
        <d v="2021-06-09T10:27:00"/>
        <d v="2021-04-27T09:02:00"/>
        <d v="2021-09-01T11:23:00"/>
        <d v="2021-05-11T11:57:00"/>
        <d v="2021-06-30T16:02:00"/>
        <d v="2021-03-16T13:05:00"/>
        <d v="2020-12-28T16:31:00"/>
        <d v="2020-11-24T11:21:00"/>
        <d v="2021-05-25T06:53:00"/>
        <d v="2021-05-11T11:59:00"/>
        <d v="2018-01-01T16:27:00"/>
        <d v="2018-01-01T16:25:00"/>
        <d v="2016-12-31T11:16:00"/>
        <d v="2021-04-28T08:20:00"/>
        <d v="2021-02-08T04:04:00"/>
        <d v="2020-11-30T05:25:00"/>
        <d v="2021-02-10T07:30:00"/>
        <d v="2021-03-31T13:06:00"/>
        <d v="2020-12-02T16:28:00"/>
        <d v="2020-11-10T11:57:00"/>
        <d v="2021-05-17T06:29:00"/>
        <d v="2021-01-11T12:13:00"/>
      </sharedItems>
    </cacheField>
    <cacheField name="Deal Type" numFmtId="0">
      <sharedItems containsBlank="1" count="3">
        <m/>
        <s v="New Business"/>
        <s v="Existing Business"/>
      </sharedItems>
    </cacheField>
    <cacheField name="Expected Close Date" numFmtId="0">
      <sharedItems containsDate="1" containsString="0" containsBlank="1" count="11">
        <m/>
        <d v="2021-06-23T00:00:00"/>
        <d v="2021-09-15T00:00:00"/>
        <d v="2021-07-31T00:00:00"/>
        <d v="2021-07-01T00:00:00"/>
        <d v="2021-06-16T00:00:00"/>
        <d v="2021-06-01T00:00:00"/>
        <d v="2021-10-19T00:00:00"/>
        <d v="2021-10-05T00:00:00"/>
        <d v="2021-06-30T00:00:00"/>
        <d v="2021-05-03T00:00:00"/>
      </sharedItems>
    </cacheField>
    <cacheField name="Number of times contacted" numFmtId="0">
      <sharedItems containsString="0" containsBlank="1" containsNumber="1" containsInteger="1" count="51">
        <n v="40"/>
        <n v="42"/>
        <n v="12"/>
        <m/>
        <n v="10"/>
        <n v="5"/>
        <n v="32"/>
        <n v="75"/>
        <n v="8"/>
        <n v="13"/>
        <n v="45"/>
        <n v="6"/>
        <n v="0"/>
        <n v="11"/>
        <n v="3"/>
        <n v="28"/>
        <n v="38"/>
        <n v="154"/>
        <n v="27"/>
        <n v="1"/>
        <n v="39"/>
        <n v="18"/>
        <n v="9"/>
        <n v="29"/>
        <n v="16"/>
        <n v="22"/>
        <n v="37"/>
        <n v="179"/>
        <n v="527"/>
        <n v="30"/>
        <n v="7"/>
        <n v="2"/>
        <n v="25"/>
        <n v="4"/>
        <n v="19"/>
        <n v="31"/>
        <n v="15"/>
        <n v="36"/>
        <n v="14"/>
        <n v="63"/>
        <n v="41"/>
        <n v="102"/>
        <n v="17"/>
        <n v="100"/>
        <n v="43"/>
        <n v="122"/>
        <n v="24"/>
        <n v="74"/>
        <n v="21"/>
        <n v="49"/>
        <n v="116"/>
      </sharedItems>
    </cacheField>
    <cacheField name="Number of Sales Activities" numFmtId="0">
      <sharedItems containsString="0" containsBlank="1" containsNumber="1" containsInteger="1" count="71">
        <n v="55"/>
        <n v="70"/>
        <n v="15"/>
        <m/>
        <n v="13"/>
        <n v="5"/>
        <n v="10"/>
        <n v="46"/>
        <n v="151"/>
        <n v="17"/>
        <n v="77"/>
        <n v="9"/>
        <n v="8"/>
        <n v="2"/>
        <n v="18"/>
        <n v="20"/>
        <n v="52"/>
        <n v="1"/>
        <n v="7"/>
        <n v="49"/>
        <n v="65"/>
        <n v="6"/>
        <n v="193"/>
        <n v="16"/>
        <n v="36"/>
        <n v="129"/>
        <n v="78"/>
        <n v="11"/>
        <n v="64"/>
        <n v="4"/>
        <n v="14"/>
        <n v="30"/>
        <n v="33"/>
        <n v="22"/>
        <n v="23"/>
        <n v="72"/>
        <n v="262"/>
        <n v="678"/>
        <n v="39"/>
        <n v="3"/>
        <n v="42"/>
        <n v="26"/>
        <n v="12"/>
        <n v="44"/>
        <n v="47"/>
        <n v="21"/>
        <n v="58"/>
        <n v="38"/>
        <n v="61"/>
        <n v="108"/>
        <n v="0"/>
        <n v="63"/>
        <n v="67"/>
        <n v="62"/>
        <n v="177"/>
        <n v="155"/>
        <n v="69"/>
        <n v="203"/>
        <n v="34"/>
        <n v="109"/>
        <n v="60"/>
        <n v="40"/>
        <n v="24"/>
        <n v="32"/>
        <n v="54"/>
        <n v="89"/>
        <n v="198"/>
        <n v="27"/>
        <n v="50"/>
        <n v="45"/>
        <n v="37"/>
      </sharedItems>
    </cacheField>
    <cacheField name="Original Source Type" numFmtId="0">
      <sharedItems containsBlank="1" count="3">
        <s v="Offline Sources"/>
        <m/>
        <s v="Referrals"/>
      </sharedItems>
    </cacheField>
    <cacheField name="Forecast Amount">
      <sharedItems containsBlank="1" containsMixedTypes="1" containsNumber="1" containsInteger="1" count="53">
        <n v="90000"/>
        <n v="320000"/>
        <n v="67000"/>
        <m/>
        <n v="30000"/>
        <s v="27136,49"/>
        <n v="2800000"/>
        <n v="850000"/>
        <n v="99000"/>
        <n v="2050"/>
        <n v="1"/>
        <n v="250000"/>
        <n v="50000"/>
        <n v="20000"/>
        <n v="2550"/>
        <n v="7550"/>
        <n v="40000"/>
        <n v="10000"/>
        <n v="97500"/>
        <n v="85000"/>
        <n v="120000"/>
        <s v="42273,75"/>
        <n v="620000"/>
        <n v="155000"/>
        <n v="17100"/>
        <n v="4000"/>
        <n v="5000"/>
        <n v="300000"/>
        <n v="12500"/>
        <n v="642000"/>
        <n v="156375"/>
        <n v="70000"/>
        <n v="485000"/>
        <n v="32000"/>
        <n v="200000"/>
        <n v="260000"/>
        <n v="12800"/>
        <n v="25000"/>
        <n v="170000"/>
        <n v="180000"/>
        <n v="80000"/>
        <n v="4150"/>
        <n v="145000"/>
        <n v="100000"/>
        <s v="19804,69"/>
        <n v="75000"/>
        <n v="10750"/>
        <n v="94000"/>
        <n v="175000"/>
        <n v="297000"/>
        <n v="12000"/>
        <n v="121000"/>
        <n v="2500"/>
      </sharedItems>
    </cacheField>
    <cacheField name="Medium of last booking in meetings tool" numFmtId="0">
      <sharedItems containsString="0" containsBlank="1" count="1">
        <m/>
      </sharedItems>
    </cacheField>
    <cacheField name="Create Date" numFmtId="167">
      <sharedItems containsSemiMixedTypes="0" containsDate="1" containsString="0" count="143">
        <d v="2021-01-12T04:55:00"/>
        <d v="2020-11-09T12:42:00"/>
        <d v="2021-06-22T01:17:00"/>
        <d v="2021-04-28T11:41:00"/>
        <d v="2020-11-25T10:02:00"/>
        <d v="2020-12-08T13:15:00"/>
        <d v="2021-03-01T07:25:00"/>
        <d v="2021-06-22T01:29:00"/>
        <d v="2021-06-21T11:34:00"/>
        <d v="2021-03-02T00:44:00"/>
        <d v="2021-01-27T14:16:00"/>
        <d v="2021-01-11T12:14:00"/>
        <d v="2021-06-17T03:18:00"/>
        <d v="2021-05-26T07:22:00"/>
        <d v="2021-02-15T19:28:00"/>
        <d v="2021-06-15T12:42:00"/>
        <d v="2021-04-13T10:57:00"/>
        <d v="2021-04-13T05:27:00"/>
        <d v="2021-05-11T12:10:00"/>
        <d v="2021-05-17T16:44:00"/>
        <d v="2021-06-08T10:48:00"/>
        <d v="2021-06-08T09:44:00"/>
        <d v="2021-06-07T09:23:00"/>
        <d v="2021-04-02T10:54:00"/>
        <d v="2021-03-01T20:50:00"/>
        <d v="2021-02-17T07:09:00"/>
        <d v="2020-12-22T11:18:00"/>
        <d v="2021-04-14T05:38:00"/>
        <d v="2021-02-17T11:11:00"/>
        <d v="2021-03-02T09:40:00"/>
        <d v="2020-11-24T08:52:00"/>
        <d v="2021-03-04T05:06:00"/>
        <d v="2021-04-14T17:58:00"/>
        <d v="2021-06-22T01:04:00"/>
        <d v="2021-06-22T01:00:00"/>
        <d v="2021-01-06T13:48:00"/>
        <d v="2020-12-15T16:14:00"/>
        <d v="2021-02-18T02:57:00"/>
        <d v="2021-05-26T14:04:00"/>
        <d v="2021-04-06T22:35:00"/>
        <d v="2021-02-02T09:22:00"/>
        <d v="2021-02-01T17:27:00"/>
        <d v="2021-02-01T17:15:00"/>
        <d v="2021-02-01T17:16:00"/>
        <d v="2021-01-19T09:56:00"/>
        <d v="2021-02-15T19:42:00"/>
        <d v="2021-04-13T05:30:00"/>
        <d v="2021-02-17T06:35:00"/>
        <d v="2020-12-02T16:30:00"/>
        <d v="2021-01-11T14:53:00"/>
        <d v="2021-05-11T10:58:00"/>
        <d v="2021-04-29T14:00:00"/>
        <d v="2020-12-02T16:27:00"/>
        <d v="2020-12-02T16:24:00"/>
        <d v="2020-11-24T11:14:00"/>
        <d v="2021-06-24T13:49:00"/>
        <d v="2021-06-14T06:02:00"/>
        <d v="2021-06-08T06:46:00"/>
        <d v="2021-06-07T10:17:00"/>
        <d v="2021-06-01T10:39:00"/>
        <d v="2021-05-30T09:48:00"/>
        <d v="2021-05-28T06:09:00"/>
        <d v="2021-05-26T05:42:00"/>
        <d v="2021-05-25T06:53:00"/>
        <d v="2021-05-25T04:11:00"/>
        <d v="2021-05-18T10:01:00"/>
        <d v="2021-05-18T00:33:00"/>
        <d v="2021-05-18T00:45:00"/>
        <d v="2021-05-11T09:43:00"/>
        <d v="2021-05-11T09:07:00"/>
        <d v="2021-05-10T09:21:00"/>
        <d v="2021-05-02T06:55:00"/>
        <d v="2021-04-28T16:08:00"/>
        <d v="2021-04-22T12:31:00"/>
        <d v="2021-04-22T09:25:00"/>
        <d v="2021-04-18T09:43:00"/>
        <d v="2021-04-14T09:01:00"/>
        <d v="2021-04-13T08:59:00"/>
        <d v="2021-04-06T11:29:00"/>
        <d v="2021-04-04T04:27:00"/>
        <d v="2021-04-03T06:23:00"/>
        <d v="2021-03-30T11:31:00"/>
        <d v="2021-03-30T12:05:00"/>
        <d v="2021-03-24T22:17:00"/>
        <d v="2021-03-23T07:46:00"/>
        <d v="2021-03-22T09:19:00"/>
        <d v="2021-03-11T15:21:00"/>
        <d v="2021-03-11T03:54:00"/>
        <d v="2021-03-11T04:28:00"/>
        <d v="2021-03-04T04:43:00"/>
        <d v="2021-03-03T09:41:00"/>
        <d v="2021-03-02T11:52:00"/>
        <d v="2021-03-01T14:49:00"/>
        <d v="2021-04-16T09:41:00"/>
        <d v="2021-02-26T10:59:00"/>
        <d v="2021-02-25T16:31:00"/>
        <d v="2021-02-25T14:37:00"/>
        <d v="2021-02-22T04:26:00"/>
        <d v="2021-02-20T00:07:00"/>
        <d v="2021-02-18T10:04:00"/>
        <d v="2021-02-17T08:32:00"/>
        <d v="2021-02-16T16:26:00"/>
        <d v="2021-02-16T07:11:00"/>
        <d v="2021-02-17T07:12:00"/>
        <d v="2021-02-15T16:31:00"/>
        <d v="2021-02-11T04:01:00"/>
        <d v="2021-02-10T11:11:00"/>
        <d v="2021-02-10T09:23:00"/>
        <d v="2021-02-01T17:21:00"/>
        <d v="2021-01-27T14:14:00"/>
        <d v="2021-01-27T14:15:00"/>
        <d v="2021-01-26T08:04:00"/>
        <d v="2021-01-22T14:00:00"/>
        <d v="2021-01-20T01:53:00"/>
        <d v="2021-01-19T13:04:00"/>
        <d v="2021-01-18T16:40:00"/>
        <d v="2021-01-12T11:33:00"/>
        <d v="2020-11-19T15:44:00"/>
        <d v="2021-01-11T09:44:00"/>
        <d v="2021-01-08T11:04:00"/>
        <d v="2021-01-07T10:11:00"/>
        <d v="2021-01-07T10:09:00"/>
        <d v="2021-01-07T10:12:00"/>
        <d v="2021-01-07T10:07:00"/>
        <d v="2020-12-22T12:16:00"/>
        <d v="2020-12-22T11:54:00"/>
        <d v="2020-12-16T20:25:00"/>
        <d v="2020-12-15T13:53:00"/>
        <d v="2020-12-11T03:21:00"/>
        <d v="2020-12-08T11:58:00"/>
        <d v="2020-12-08T11:14:00"/>
        <d v="2020-12-04T10:13:00"/>
        <d v="2020-11-30T03:59:00"/>
        <d v="2020-11-19T11:00:00"/>
        <d v="2020-11-19T08:20:00"/>
        <d v="2020-11-16T07:28:00"/>
        <d v="2020-11-09T13:22:00"/>
        <d v="2021-02-02T09:49:00"/>
        <d v="2021-03-24T14:05:00"/>
        <d v="2020-11-25T10:05:00"/>
        <d v="2021-02-03T17:06:00"/>
        <d v="2021-05-17T06:28:00"/>
        <d v="2021-01-11T12:12:00"/>
      </sharedItems>
    </cacheField>
    <cacheField name="Date of last meeting booked in meetings tool" numFmtId="0">
      <sharedItems containsDate="1" containsString="0" containsBlank="1" count="8">
        <m/>
        <d v="2021-04-13T10:30:00"/>
        <d v="2021-04-06T08:15:00"/>
        <d v="2021-04-30T05:00:00"/>
        <d v="2021-04-14T10:15:00"/>
        <d v="2021-06-15T10:45:00"/>
        <d v="2021-04-19T11:00:00"/>
        <d v="2021-04-30T08:30:00"/>
      </sharedItems>
    </cacheField>
    <cacheField name="requestid" numFmtId="0">
      <sharedItems containsDate="1" containsString="0" containsBlank="1" count="32">
        <m/>
        <d v="4980-08-22T04:52:00"/>
        <d v="6124-12-30T14:41:00"/>
        <d v="6053-04-10T02:31:00"/>
        <d v="6008-10-30T20:01:00"/>
        <d v="5954-11-13T18:31:00"/>
        <d v="5941-12-28T20:51:00"/>
        <d v="5870-07-25T14:11:00"/>
        <d v="5870-08-13T07:51:00"/>
        <d v="5820-04-25T20:31:00"/>
        <d v="5770-07-26T05:41:00"/>
        <d v="5749-09-06T02:01:00"/>
        <d v="5706-08-19T13:31:00"/>
        <d v="5705-04-01T02:01:00"/>
        <d v="5675-03-18T16:01:00"/>
        <d v="5571-12-23T20:21:00"/>
        <d v="5566-09-06T07:01:00"/>
        <d v="5500-03-29T15:41:00"/>
        <d v="5488-06-21T11:31:00"/>
        <d v="5481-10-20T09:31:00"/>
        <d v="5408-01-18T07:21:00"/>
        <d v="5403-02-06T06:41:00"/>
        <d v="5350-12-15T10:21:00"/>
        <d v="5271-02-21T17:22:00"/>
        <d v="5248-06-01T16:42:00"/>
        <d v="5240-05-28T09:42:00"/>
        <d v="5207-12-17T19:22:00"/>
        <d v="5202-11-13T16:02:00"/>
        <d v="5100-01-19T06:42:00"/>
        <d v="4990-04-01T07:32:00"/>
        <d v="4873-02-18T11:52:00"/>
        <d v="4794-07-09T18:12:00"/>
      </sharedItems>
    </cacheField>
    <cacheField name="Closed Lost Reason" numFmtId="0">
      <sharedItems containsBlank="1" count="5">
        <m/>
        <s v="Client had unrealistic expectations - pls see email exchange"/>
        <s v="Just spoke to Tom Obradovich and he updated me that after speaking with Amit, they have transferred some internal staff that just came off a project so they are no longer in need of our services."/>
        <s v="Not appropriate match for Daml or DLT."/>
        <s v="SBI-R3 JV not interested in services at the moment, will try CAT-BP."/>
      </sharedItems>
    </cacheField>
    <cacheField name="Annual recurring revenue" numFmtId="0">
      <sharedItems containsString="0" containsBlank="1" count="1">
        <m/>
      </sharedItems>
    </cacheField>
    <cacheField name="referer" numFmtId="0">
      <sharedItems containsBlank="1" count="6">
        <m/>
        <s v="https://intellecteu.com/"/>
        <s v="https://intellecteu.com/#who-we-are"/>
        <s v="https://intellecteu.com/digital_asset"/>
        <s v="https://intellecteu.com/#contacts"/>
        <s v="https://intellecteu.com/#what-we-do"/>
      </sharedItems>
    </cacheField>
    <cacheField name="Deal owner" numFmtId="0">
      <sharedItems containsBlank="1" count="10">
        <s v="Thomas Bohner"/>
        <m/>
        <s v="Hanna Zubko"/>
        <s v="Chaim Finizola"/>
        <s v="Robert van Donge"/>
        <s v="Maxim Piessen"/>
        <s v="Christopher Kelly"/>
        <s v="Tom Menner"/>
        <s v="Ed Adams"/>
        <s v="Thomas Smets"/>
      </sharedItems>
    </cacheField>
    <cacheField name="Last Activity Date" numFmtId="167">
      <sharedItems containsDate="1" containsString="0" containsBlank="1" count="129">
        <d v="2021-06-25T09:05:00"/>
        <d v="2021-06-24T07:30:00"/>
        <d v="2021-06-07T04:07:00"/>
        <m/>
        <d v="2021-06-22T17:00:00"/>
        <d v="2021-05-05T08:17:00"/>
        <d v="2021-03-02T08:30:00"/>
        <d v="2021-04-30T04:00:00"/>
        <d v="2021-06-29T04:36:00"/>
        <d v="2021-04-06T04:37:00"/>
        <d v="2021-06-25T12:09:00"/>
        <d v="2021-06-02T03:00:00"/>
        <d v="2021-06-23T05:39:00"/>
        <d v="2021-05-31T03:48:00"/>
        <d v="2020-12-07T02:00:00"/>
        <d v="2021-05-03T12:54:00"/>
        <d v="2021-06-01T12:30:00"/>
        <d v="2021-06-24T07:39:00"/>
        <d v="2021-05-17T16:44:00"/>
        <d v="2021-06-28T08:00:00"/>
        <d v="2021-06-08T09:52:00"/>
        <d v="2021-06-23T12:00:00"/>
        <d v="2021-06-01T10:00:00"/>
        <d v="2021-06-21T13:29:00"/>
        <d v="2021-03-17T18:21:00"/>
        <d v="2021-06-28T10:36:00"/>
        <d v="2021-04-19T02:00:00"/>
        <d v="2021-06-15T09:48:00"/>
        <d v="2021-06-17T06:25:00"/>
        <d v="2021-06-22T03:29:00"/>
        <d v="2021-06-24T02:58:00"/>
        <d v="2021-04-15T07:39:00"/>
        <d v="2021-06-22T06:37:00"/>
        <d v="2021-06-22T06:35:00"/>
        <d v="2021-01-13T08:00:00"/>
        <d v="2021-01-21T09:14:00"/>
        <d v="2020-11-30T05:50:00"/>
        <d v="2020-12-06T16:13:00"/>
        <d v="2021-06-22T01:34:00"/>
        <d v="2021-06-22T07:13:00"/>
        <d v="2021-01-15T08:57:00"/>
        <d v="2021-05-17T03:58:00"/>
        <d v="2021-04-13T09:05:00"/>
        <d v="2021-02-22T10:00:00"/>
        <d v="2021-02-09T12:47:00"/>
        <d v="2021-03-18T09:05:00"/>
        <d v="2021-03-18T11:00:00"/>
        <d v="2021-04-02T18:00:00"/>
        <d v="2021-05-18T10:00:00"/>
        <d v="2021-06-28T17:26:00"/>
        <d v="2021-05-17T09:57:00"/>
        <d v="2021-01-21T16:01:00"/>
        <d v="2021-06-02T08:15:00"/>
        <d v="2021-04-27T07:41:00"/>
        <d v="2021-06-24T10:33:00"/>
        <d v="2021-06-29T05:37:00"/>
        <d v="2021-06-22T14:30:00"/>
        <d v="2021-06-27T14:47:00"/>
        <d v="2021-06-11T10:52:00"/>
        <d v="2021-06-22T22:00:00"/>
        <d v="2021-06-16T20:02:00"/>
        <d v="2021-06-17T17:33:00"/>
        <d v="2021-05-18T11:10:00"/>
        <d v="2021-04-30T08:30:00"/>
        <d v="2021-06-25T08:00:00"/>
        <d v="2021-06-24T05:47:00"/>
        <d v="2021-06-22T08:00:00"/>
        <d v="2021-06-24T05:55:00"/>
        <d v="2021-06-14T09:30:00"/>
        <d v="2021-06-25T16:48:00"/>
        <d v="2021-06-22T04:36:00"/>
        <d v="2021-06-09T14:47:00"/>
        <d v="2021-06-09T04:29:00"/>
        <d v="2021-06-25T10:16:00"/>
        <d v="2021-03-01T14:52:00"/>
        <d v="2021-06-29T06:14:00"/>
        <d v="2021-05-10T13:59:00"/>
        <d v="2021-05-24T18:08:00"/>
        <d v="2021-05-06T15:23:00"/>
        <d v="2021-06-24T05:48:00"/>
        <d v="2021-06-26T06:35:00"/>
        <d v="2021-05-27T03:03:00"/>
        <d v="2021-06-24T11:00:00"/>
        <d v="2021-06-11T14:59:00"/>
        <d v="2021-02-08T17:01:00"/>
        <d v="2021-01-29T08:00:00"/>
        <d v="2021-03-02T10:22:00"/>
        <d v="2021-01-08T10:35:00"/>
        <d v="2021-05-18T17:58:00"/>
        <d v="2021-01-13T06:02:00"/>
        <d v="2021-06-22T15:45:00"/>
        <d v="2021-02-08T17:12:00"/>
        <d v="2021-03-17T04:21:00"/>
        <d v="2021-04-14T09:38:00"/>
        <d v="2021-06-04T07:37:00"/>
        <d v="2021-06-03T12:50:00"/>
        <d v="2021-04-21T08:00:00"/>
        <d v="2021-04-20T04:36:00"/>
        <d v="2021-03-03T03:26:00"/>
        <d v="2021-05-26T10:31:00"/>
        <d v="2021-05-26T12:29:00"/>
        <d v="2021-01-20T15:55:00"/>
        <d v="2021-06-24T10:30:00"/>
        <d v="2021-04-29T09:00:00"/>
        <d v="2020-12-03T03:00:00"/>
        <d v="2021-06-25T17:08:00"/>
        <d v="2021-06-21T16:15:00"/>
        <d v="2021-02-23T05:10:00"/>
        <d v="2021-01-21T08:00:00"/>
        <d v="2021-06-23T17:30:00"/>
        <d v="2021-05-25T13:42:00"/>
        <d v="2020-12-01T15:12:00"/>
        <d v="2021-03-03T15:27:00"/>
        <d v="2021-06-22T17:27:00"/>
        <d v="2020-12-15T02:00:00"/>
        <d v="2021-06-16T17:50:00"/>
        <d v="2021-05-25T12:00:00"/>
        <d v="2021-03-03T02:49:00"/>
        <d v="2020-12-22T05:28:00"/>
        <d v="2020-12-29T02:00:00"/>
        <d v="2021-01-13T11:18:00"/>
        <d v="2021-04-22T03:33:00"/>
        <d v="2021-03-01T09:20:00"/>
        <d v="2021-06-03T13:23:00"/>
        <d v="2021-05-19T07:33:00"/>
        <d v="2021-01-11T02:00:00"/>
        <d v="2021-01-20T08:00:00"/>
        <d v="2021-01-11T05:35:00"/>
        <d v="2021-01-06T02:00:00"/>
      </sharedItems>
    </cacheField>
    <cacheField name="Next Activity Date" numFmtId="0">
      <sharedItems containsDate="1" containsString="0" containsBlank="1" count="16">
        <m/>
        <d v="2021-06-30T05:00:00"/>
        <d v="2021-07-01T12:00:00"/>
        <d v="2021-07-05T09:00:00"/>
        <d v="2021-06-30T14:30:00"/>
        <d v="2021-06-29T08:30:00"/>
        <d v="2021-07-01T04:30:00"/>
        <d v="2021-07-06T09:30:00"/>
        <d v="2021-07-12T10:30:00"/>
        <d v="2021-07-01T10:30:00"/>
        <d v="2021-06-29T09:00:00"/>
        <d v="2021-06-29T10:00:00"/>
        <d v="2021-08-10T11:00:00"/>
        <d v="2021-08-27T08:00:00"/>
        <d v="2021-06-29T08:00:00"/>
        <d v="2021-07-02T08:00:00"/>
      </sharedItems>
    </cacheField>
    <cacheField name="Source of last booking in meetings tool" numFmtId="0">
      <sharedItems containsString="0" containsBlank="1" count="1">
        <m/>
      </sharedItems>
    </cacheField>
    <cacheField name="Owner Assigned Date" numFmtId="167">
      <sharedItems containsDate="1" containsString="0" containsBlank="1" count="123">
        <d v="2021-01-12T04:56:00"/>
        <d v="2020-11-09T12:42:00"/>
        <m/>
        <d v="2021-06-22T01:18:00"/>
        <d v="2021-04-28T11:42:00"/>
        <d v="2020-11-25T10:03:00"/>
        <d v="2020-12-08T13:17:00"/>
        <d v="2021-03-01T07:27:00"/>
        <d v="2021-06-22T01:31:00"/>
        <d v="2021-06-21T11:35:00"/>
        <d v="2021-03-02T00:44:00"/>
        <d v="2021-01-27T14:17:00"/>
        <d v="2021-01-11T12:16:00"/>
        <d v="2021-06-17T03:19:00"/>
        <d v="2021-05-26T07:23:00"/>
        <d v="2021-02-15T19:31:00"/>
        <d v="2021-06-15T12:43:00"/>
        <d v="2021-04-13T10:58:00"/>
        <d v="2021-04-13T05:30:00"/>
        <d v="2021-05-11T12:11:00"/>
        <d v="2021-05-17T16:46:00"/>
        <d v="2021-06-08T10:51:00"/>
        <d v="2021-06-08T09:46:00"/>
        <d v="2021-06-07T09:27:00"/>
        <d v="2021-04-02T10:56:00"/>
        <d v="2021-03-01T20:51:00"/>
        <d v="2021-03-01T20:46:00"/>
        <d v="2020-12-22T11:19:00"/>
        <d v="2021-04-14T05:39:00"/>
        <d v="2021-02-17T11:26:00"/>
        <d v="2021-03-02T09:41:00"/>
        <d v="2021-03-02T03:20:00"/>
        <d v="2021-03-04T05:07:00"/>
        <d v="2021-04-14T17:59:00"/>
        <d v="2021-06-22T01:06:00"/>
        <d v="2021-06-22T01:03:00"/>
        <d v="2021-02-08T17:22:00"/>
        <d v="2020-12-15T16:14:00"/>
        <d v="2021-02-18T02:58:00"/>
        <d v="2021-06-26T06:07:00"/>
        <d v="2021-05-26T14:07:00"/>
        <d v="2021-04-06T22:37:00"/>
        <d v="2021-02-03T17:25:00"/>
        <d v="2021-02-01T17:27:00"/>
        <d v="2021-02-01T17:15:00"/>
        <d v="2021-02-01T17:16:00"/>
        <d v="2021-01-19T09:57:00"/>
        <d v="2021-02-15T19:44:00"/>
        <d v="2021-04-13T05:31:00"/>
        <d v="2020-12-10T11:29:00"/>
        <d v="2021-02-17T06:36:00"/>
        <d v="2020-12-02T16:31:00"/>
        <d v="2021-01-11T14:54:00"/>
        <d v="2021-05-11T10:59:00"/>
        <d v="2021-04-29T14:03:00"/>
        <d v="2020-12-02T16:28:00"/>
        <d v="2020-12-02T16:25:00"/>
        <d v="2020-11-24T11:14:00"/>
        <d v="2021-06-08T06:49:00"/>
        <d v="2021-06-01T10:40:00"/>
        <d v="2021-05-26T05:43:00"/>
        <d v="2021-05-25T06:54:00"/>
        <d v="2021-05-25T04:12:00"/>
        <d v="2021-05-18T10:04:00"/>
        <d v="2021-05-11T09:44:00"/>
        <d v="2021-05-11T09:09:00"/>
        <d v="2021-04-14T09:01:00"/>
        <d v="2021-04-13T09:00:00"/>
        <d v="2021-04-06T22:40:00"/>
        <d v="2021-04-06T11:29:00"/>
        <d v="2021-03-30T11:32:00"/>
        <d v="2021-03-30T12:05:00"/>
        <d v="2021-03-11T05:07:00"/>
        <d v="2021-03-04T04:43:00"/>
        <d v="2021-03-02T11:54:00"/>
        <d v="2021-03-01T14:51:00"/>
        <d v="2021-04-16T09:42:00"/>
        <d v="2021-02-26T11:02:00"/>
        <d v="2021-03-02T09:39:00"/>
        <d v="2021-02-25T14:38:00"/>
        <d v="2021-02-22T04:26:00"/>
        <d v="2021-02-18T10:06:00"/>
        <d v="2021-02-17T11:12:00"/>
        <d v="2021-02-17T08:34:00"/>
        <d v="2021-02-16T07:13:00"/>
        <d v="2021-02-17T07:12:00"/>
        <d v="2021-02-10T11:13:00"/>
        <d v="2021-02-18T10:07:00"/>
        <d v="2021-01-27T14:15:00"/>
        <d v="2021-01-27T14:16:00"/>
        <d v="2021-01-22T14:01:00"/>
        <d v="2021-01-20T01:55:00"/>
        <d v="2021-01-19T13:04:00"/>
        <d v="2021-03-31T08:31:00"/>
        <d v="2021-01-31T10:53:00"/>
        <d v="2021-01-12T11:35:00"/>
        <d v="2020-11-19T15:44:00"/>
        <d v="2021-01-11T09:47:00"/>
        <d v="2021-01-07T10:12:00"/>
        <d v="2021-01-07T10:10:00"/>
        <d v="2021-01-07T10:08:00"/>
        <d v="2020-12-22T12:17:00"/>
        <d v="2020-12-22T11:55:00"/>
        <d v="2020-12-15T13:54:00"/>
        <d v="2020-12-11T03:22:00"/>
        <d v="2020-12-08T12:01:00"/>
        <d v="2020-12-08T11:15:00"/>
        <d v="2020-11-30T04:00:00"/>
        <d v="2020-11-19T11:00:00"/>
        <d v="2020-11-19T08:21:00"/>
        <d v="2020-11-16T07:28:00"/>
        <d v="2020-11-09T13:22:00"/>
        <d v="2021-02-02T09:51:00"/>
        <d v="2020-12-10T05:23:00"/>
        <d v="2021-03-24T14:07:00"/>
        <d v="2021-03-02T09:37:00"/>
        <d v="2020-11-25T10:05:00"/>
        <d v="2021-02-03T17:07:00"/>
        <d v="2021-02-15T06:19:00"/>
        <d v="2021-03-22T06:33:00"/>
        <d v="2021-05-17T06:29:00"/>
        <d v="2020-11-10T04:23:00"/>
        <d v="2021-01-11T12:14:00"/>
      </sharedItems>
    </cacheField>
    <cacheField name="Deal Team" numFmtId="0">
      <sharedItems containsString="0" containsBlank="1" count="1">
        <m/>
      </sharedItems>
    </cacheField>
    <cacheField name="Deal Stage" numFmtId="0">
      <sharedItems count="10">
        <s v="Closed won (done)"/>
        <s v="Closed won (active)"/>
        <s v="Closed Lost"/>
        <s v="On hold"/>
        <s v="Partnerships"/>
        <s v="Introduction"/>
        <s v="Proposal"/>
        <s v="Information exchange"/>
        <s v="Lead"/>
        <s v="Tilda"/>
      </sharedItems>
    </cacheField>
    <cacheField name="Deal Owner 2" numFmtId="0">
      <sharedItems containsBlank="1" count="9">
        <m/>
        <s v="Christopher Kelly"/>
        <s v="Thomas Bohner"/>
        <s v="Ed Adams"/>
        <s v="Tom Menner"/>
        <s v="Hanna Zubko"/>
        <s v="Oleks Maistrenko"/>
        <s v="Chaim Finizola"/>
        <s v="Robert van Donge"/>
      </sharedItems>
    </cacheField>
    <cacheField name="Number of Contacts" numFmtId="0">
      <sharedItems containsSemiMixedTypes="0" containsString="0" containsNumber="1" containsInteger="1" count="10">
        <n v="1"/>
        <n v="0"/>
        <n v="2"/>
        <n v="3"/>
        <n v="4"/>
        <n v="16"/>
        <n v="19"/>
        <n v="6"/>
        <n v="5"/>
        <n v="7"/>
      </sharedItems>
    </cacheField>
    <cacheField name="Original Source Data 1" numFmtId="0">
      <sharedItems containsBlank="1" count="8">
        <s v="EXTENSION"/>
        <s v="SALES"/>
        <s v="CONTACTS"/>
        <m/>
        <s v="IMPORT"/>
        <s v="INTEGRATION"/>
        <s v="claimshare.intellecteu.com"/>
        <s v="catalyst.intellecteu.com"/>
      </sharedItems>
    </cacheField>
    <cacheField name="Total contract value" numFmtId="0">
      <sharedItems containsString="0" containsBlank="1" count="1">
        <m/>
      </sharedItems>
    </cacheField>
    <cacheField name="Deal Owner 3" numFmtId="0">
      <sharedItems containsString="0" containsBlank="1" count="1">
        <m/>
      </sharedItems>
    </cacheField>
    <cacheField name="Last Contacted" numFmtId="167">
      <sharedItems containsDate="1" containsString="0" containsBlank="1" count="112">
        <d v="2021-06-25T08:53:00"/>
        <d v="2021-06-24T05:51:00"/>
        <d v="2021-06-07T04:07:00"/>
        <m/>
        <d v="2021-06-22T17:00:00"/>
        <d v="2021-05-05T08:17:00"/>
        <d v="2021-03-02T08:30:00"/>
        <d v="2021-04-30T04:00:00"/>
        <d v="2021-06-28T08:59:00"/>
        <d v="2021-04-06T04:37:00"/>
        <d v="2021-06-25T12:09:00"/>
        <d v="2021-06-02T03:00:00"/>
        <d v="2021-06-23T05:39:00"/>
        <d v="2021-05-31T03:48:00"/>
        <d v="2021-05-03T12:54:00"/>
        <d v="2021-06-01T12:30:00"/>
        <d v="2021-06-24T07:39:00"/>
        <d v="2021-05-17T16:44:00"/>
        <d v="2021-06-28T08:00:00"/>
        <d v="2021-06-23T12:00:00"/>
        <d v="2021-06-01T10:00:00"/>
        <d v="2021-06-21T13:29:00"/>
        <d v="2021-03-17T18:21:00"/>
        <d v="2021-06-28T10:36:00"/>
        <d v="2021-06-15T09:48:00"/>
        <d v="2021-06-17T06:25:00"/>
        <d v="2021-06-22T03:29:00"/>
        <d v="2021-06-24T02:58:00"/>
        <d v="2021-06-21T05:00:00"/>
        <d v="2021-06-16T19:05:00"/>
        <d v="2021-01-13T08:00:00"/>
        <d v="2021-01-21T09:14:00"/>
        <d v="2020-11-30T05:50:00"/>
        <d v="2020-12-01T16:54:00"/>
        <d v="2021-05-24T10:30:00"/>
        <d v="2020-12-08T16:55:00"/>
        <d v="2021-05-17T03:56:00"/>
        <d v="2021-04-13T04:29:00"/>
        <d v="2021-02-22T10:00:00"/>
        <d v="2021-02-09T12:47:00"/>
        <d v="2021-04-02T18:00:00"/>
        <d v="2021-05-18T10:00:00"/>
        <d v="2021-06-28T16:56:00"/>
        <d v="2021-05-17T09:57:00"/>
        <d v="2021-01-21T16:01:00"/>
        <d v="2021-06-02T08:15:00"/>
        <d v="2021-04-27T07:41:00"/>
        <d v="2021-06-24T10:33:00"/>
        <d v="2021-06-29T05:37:00"/>
        <d v="2021-06-22T14:30:00"/>
        <d v="2021-06-27T14:47:00"/>
        <d v="2021-06-11T10:52:00"/>
        <d v="2021-06-22T22:00:00"/>
        <d v="2021-06-16T18:49:00"/>
        <d v="2021-06-16T15:11:00"/>
        <d v="2021-05-18T11:10:00"/>
        <d v="2021-04-30T08:30:00"/>
        <d v="2021-06-25T08:00:00"/>
        <d v="2021-06-22T08:00:00"/>
        <d v="2021-06-24T05:55:00"/>
        <d v="2021-06-14T09:30:00"/>
        <d v="2021-06-25T16:48:00"/>
        <d v="2021-06-22T04:36:00"/>
        <d v="2021-05-04T09:00:00"/>
        <d v="2021-06-09T04:29:00"/>
        <d v="2021-06-25T10:16:00"/>
        <d v="2021-06-24T07:15:00"/>
        <d v="2021-05-10T12:21:00"/>
        <d v="2021-03-10T15:11:00"/>
        <d v="2021-05-06T15:23:00"/>
        <d v="2021-06-04T08:18:00"/>
        <d v="2021-06-26T03:01:00"/>
        <d v="2021-05-27T03:03:00"/>
        <d v="2021-06-24T11:00:00"/>
        <d v="2021-06-11T14:59:00"/>
        <d v="2021-03-02T10:22:00"/>
        <d v="2021-01-05T08:50:00"/>
        <d v="2021-05-18T17:58:00"/>
        <d v="2021-01-13T06:02:00"/>
        <d v="2021-06-22T15:45:00"/>
        <d v="2021-03-16T15:41:00"/>
        <d v="2021-04-14T09:22:00"/>
        <d v="2021-06-04T07:37:00"/>
        <d v="2021-06-03T12:50:00"/>
        <d v="2020-12-15T18:56:00"/>
        <d v="2021-04-20T04:36:00"/>
        <d v="2021-03-03T03:26:00"/>
        <d v="2021-05-26T10:31:00"/>
        <d v="2021-05-26T12:29:00"/>
        <d v="2021-01-20T15:55:00"/>
        <d v="2021-06-24T10:30:00"/>
        <d v="2021-04-29T09:00:00"/>
        <d v="2021-06-25T17:08:00"/>
        <d v="2021-06-21T13:31:00"/>
        <d v="2021-02-23T03:00:00"/>
        <d v="2021-01-07T13:20:00"/>
        <d v="2021-06-23T17:30:00"/>
        <d v="2021-05-25T13:42:00"/>
        <d v="2020-12-01T15:12:00"/>
        <d v="2021-03-03T15:27:00"/>
        <d v="2021-06-22T17:27:00"/>
        <d v="2020-11-20T07:00:00"/>
        <d v="2021-06-16T17:50:00"/>
        <d v="2021-05-25T12:00:00"/>
        <d v="2021-03-03T02:49:00"/>
        <d v="2020-12-22T05:28:00"/>
        <d v="2021-01-13T08:42:00"/>
        <d v="2021-04-22T03:33:00"/>
        <d v="2021-03-01T09:20:00"/>
        <d v="2021-06-03T13:23:00"/>
        <d v="2021-05-19T07:33:00"/>
        <d v="2020-12-09T09:58:00"/>
      </sharedItems>
    </cacheField>
    <cacheField name="HubSpot Team" numFmtId="0">
      <sharedItems containsString="0" containsBlank="1" count="1">
        <m/>
      </sharedItems>
    </cacheField>
    <cacheField name="Deal Name" numFmtId="0">
      <sharedItems containsBlank="1" count="276">
        <s v="Fairville - professional services"/>
        <s v="Broadridge - DAML development"/>
        <s v="The Demex Group - parametric insurance"/>
        <s v="ISO Training HSBC India"/>
        <s v="Globant"/>
        <s v="NDB - tokenization"/>
        <s v="Financial Data Exchange - Membership"/>
        <s v="Digital Asset: HL Fabric Connector"/>
        <s v="Chappuis Halder &amp; Co."/>
        <s v="Isabel Group - KUBE development"/>
        <s v="EBSI - SME Finance (BCG)"/>
        <s v="Studio - professional services"/>
        <s v="ASX / DAML development"/>
        <s v="Le Wagon B2B - Teaching 3 days"/>
        <s v="DTCC - DLT Services"/>
        <s v="TMA International - Sports Tokenization MiaB RFI/RFP"/>
        <s v="Paradigm.co"/>
        <s v="Boulevard - platform phase 1"/>
        <s v="Le Wagon B2C - Teaching 7 days January &amp; February"/>
        <s v="Le Wagon - Teaching 2020"/>
        <s v="North Dakota"/>
        <s v="Euroclear - Investment valuation Corda"/>
        <s v="FundsonChain"/>
        <s v="Payments &amp; ISO 20022"/>
        <s v="NGData dev team"/>
        <s v="Magnum Group - Loyalty"/>
        <s v="S&amp;P Dow Jones Indices"/>
        <s v="Axletree - OCR bank statements component"/>
        <s v="Oper - outsourcing"/>
        <s v="Dorsum - DLT Project (TBD)"/>
        <s v="Capgemini - Services/Staff Augmentation"/>
        <s v="myStake - DAML PoC"/>
        <s v="KBC Programmable Money Design + Build MVP"/>
        <s v="National Bank of Georgia"/>
        <s v="Kooler Farms"/>
        <s v="Spate - ETL tool"/>
        <s v="ASX - Gap Tool"/>
        <s v="S&amp;P Dow Jones - Crypto Investment Vehicles"/>
        <s v="FEBRABAN - tbc"/>
        <s v="Microsoft Azure Partnership"/>
        <s v="Kuva - Additional development for remittances and payments"/>
        <s v="KPMG/R3 - EBSI"/>
        <s v="Bursa Malaysia - PoC RFP"/>
        <s v="HoWest Consulting &amp; Training"/>
        <s v="xBourse - Build Phase"/>
        <s v="Yucopia - Discovery/Shape"/>
        <s v="Pago NXT - Stablecoin RFP"/>
        <s v="HKMA DaaS"/>
        <s v="Trade Finance &amp; Customs project in the Middle East"/>
        <s v="Services for SBI DAH"/>
        <s v="Curve Royalty Systems"/>
        <s v="Central Bank of Oman"/>
        <s v="Boulevard - Phase 3 development"/>
        <s v="xBourse - Australian Registry"/>
        <s v="SWIFT - Transaction Management Platform"/>
        <s v="Santander - SWIFT Consulting &amp; Integration"/>
        <s v="CBDC - National Bank of Kazakhstan"/>
        <s v="UPU"/>
        <s v="Belfius - Data Team Colab"/>
        <s v="Surecomp"/>
        <s v="American Express - VMWare"/>
        <s v="Euronext / ICE - VMWare"/>
        <s v="Visa - VMWare"/>
        <s v="Morgan Stanley - VMWare"/>
        <s v="Deriveum - Derivatives platform"/>
        <s v="SingleStore, Inc. - New Deal"/>
        <s v="CME Group - VMWare"/>
        <s v="Spate - new project"/>
        <s v="Gambly - P2P Gambling"/>
        <s v="Euroclear - Banque de France CBDC"/>
        <s v="myStake - GUI Development"/>
        <s v="Envoy - Trade finance platform Pilot"/>
        <s v="LSEG: post-trade platform"/>
        <s v="KBC Programmable Money Shaping"/>
        <s v="FedNOW ISO Project"/>
        <s v="Digital Asset Partnership"/>
        <s v="R3 Partnership"/>
        <s v="Hyperledger"/>
        <m/>
        <s v="CB Kazakhstan - KPMG"/>
        <s v="Kenbright - Claimsplatform (Corda)"/>
        <s v="Tinubu Square"/>
        <s v="TIM - Loyalty points"/>
        <s v="Chainlink Labs - Blockchain Integrations Panel"/>
        <s v="Giglog - Freelancer Platform built on Algorand"/>
        <s v="Horse24 - Crypto/Fiat Payment Integration"/>
        <s v="Deutsche Borse - Retailed Structured Products"/>
        <s v="Fairville - Q3 + Q4 contract"/>
        <s v="HSBC Trade Finance Message Broker"/>
        <s v="VMWare - DAML app"/>
        <s v="VMWare - Performance Testing"/>
        <s v="Accenture"/>
        <s v="Axletree - DLT&amp;AI"/>
        <s v="Keplaax Inc. - DAML+Xero integration"/>
        <s v="Euronext / Interbolsa"/>
        <s v="B3 - Digital Asset"/>
        <s v="Fireblocks Partnership"/>
        <s v="PCCW Global Workshop"/>
        <s v="AES - Corporate bonds"/>
        <s v="Sands Lane Capital - RegTech &amp; Supply Chain PoC"/>
        <s v="SLU Enterprise - Illiquid Assets Exchange"/>
        <s v="SIA - TBC"/>
        <s v="Security Matters - Supply Chain Tracking"/>
        <s v="Chainlink Labs - Algorand Integration Connector"/>
        <s v="National Securities and Stock Market Commission Ukraine - BayMarkets Energy Clearing"/>
        <s v="Santander - Digital Assets (VMWare + DA)"/>
        <s v="Alpha point"/>
        <s v="Visa Europe - B2B Connect"/>
        <s v="VMWare - Moscow Exchange / NSD Russia"/>
        <s v="Euroclear - Settlement Shape"/>
        <s v="Euroclear - M&amp;A analysis"/>
        <s v="Atos"/>
        <s v="Bank of Lithuania"/>
        <s v="Nagelmackers - implementation core banking system"/>
        <s v="SWIFT - Innovation Services"/>
        <s v="ASX services"/>
        <s v="UBS APAC"/>
        <s v="Vodafone - DID"/>
        <s v="Demex - GUI dev"/>
        <s v="RaceX - Registry and Exchange for Racehorses"/>
        <s v="Avitance Consulting"/>
        <s v="Contour Bank Integration"/>
        <s v="Pago NXT"/>
        <s v="Radar Risk - Trade Finance consultancy for Byblos Bank"/>
        <s v="KBC / Tres"/>
        <s v="DU - Tokenization"/>
        <s v="SSE - Consortium building (Omega)"/>
        <s v="Mitsui &amp; Co."/>
        <s v="Central Bank of Brazil"/>
        <s v="VMWare - Partnership"/>
        <s v="B3 - VMware"/>
        <s v="KBC - Crowdfunding"/>
        <s v="Datatel Solutions"/>
        <s v="DSX - tbd"/>
        <s v="Xpansiv - DAML"/>
        <s v="Pixel Markets - DAML Dev (factored finance)"/>
        <s v="Fohat - Energy trading platform"/>
        <s v="Avanti"/>
        <s v="Belfius: KUBE integration"/>
        <s v="VAKT"/>
        <s v="Santander Brazil"/>
        <s v="Jio - tbd"/>
        <s v="Fragmos Chain - Services"/>
        <s v="Sunny Interactive"/>
        <s v="DHS (Digital Asset)"/>
        <s v="Voiter Bank &amp; BBCE &amp; TTT - Energy OTC platform"/>
        <s v="TIM KYC"/>
        <s v="EWF - PCP"/>
        <s v="HSBC - Catalyst (payments)"/>
        <s v="Livelo - Loyalty &amp; KYC"/>
        <s v="Sandeep Aggarwal Healthcare Project (Name TBD)"/>
        <s v="Wordline - PCP"/>
        <s v="Strate"/>
        <s v="KPMG - daml/corda"/>
        <s v="Payments Canada"/>
        <s v="Spate - Data Transformation/Pipeline"/>
        <s v="ING"/>
        <s v="BNP Paribas CIB Canada"/>
        <s v="GLEIF LEI and KYC"/>
        <s v="Synchrony Financial"/>
        <s v="ASX Training Tool"/>
        <s v="Oracle LatAm - CatBP + Services"/>
        <s v="Fairville professional services - Q2 2021"/>
        <s v="CPQD - CatBP + Services"/>
        <s v="BNP Paribas - DAML development"/>
        <s v="Wells Fargo"/>
        <s v="Banque de France CBDC"/>
        <s v="KBC cityvouchers"/>
        <s v="EarthCam - DAML Development"/>
        <s v="JPMorgan - rapid prototyping (DAML)"/>
        <s v="DTCC - DevX"/>
        <s v="Wec Global - RFP tbc"/>
        <s v="Mippo - Cross border payments &amp; account opening"/>
        <s v="Interchains"/>
        <s v="R3 Spunta conversation"/>
        <s v="Ooredoo - Ooredoo Exchange"/>
        <s v="AllFunds Blockchain"/>
        <s v="Alastria"/>
        <s v="SWIFT SSI - production"/>
        <s v="DABL support teams"/>
        <s v="National Bank of Ukraine - CBDC"/>
        <s v="OOC Oil &amp; Gas Blockchain Consortium"/>
        <s v="Bundesbank SWIFT"/>
        <s v="Sirris"/>
        <s v="Claro"/>
        <s v="Digital Asset - AWS DevOps"/>
        <s v="BlockAlgo"/>
        <s v="Deloitte Identity - PCP"/>
        <s v="Micro Gateway - SWIFT"/>
        <s v="HSBC - ASX CISA integration"/>
        <s v="Telefonica"/>
        <s v="Goldman Sachs - digital assets"/>
        <s v="KBC - KUBE integration"/>
        <s v="Bank of Jamaica - CBDC pilot"/>
        <s v="Vodafone - tbc"/>
        <s v="ING Labs - TBC"/>
        <s v="Itau - ILP"/>
        <s v="Qlik developers"/>
        <s v="KBC Securities Services - DAML dev"/>
        <s v="BNP Paribas Fortis Belgium"/>
        <s v="DHS (IEU)"/>
        <s v="SBI R3 Japan - Omega, BuckE, CS"/>
        <s v="TIM - Loyalty platform"/>
        <s v="Rabobank Belgium"/>
        <s v="Mobicare - Points"/>
        <s v="BTG - Issuance"/>
        <s v="Citi - Cash Tokenisation"/>
        <s v="VMWare - eBook"/>
        <s v="LRM - health data sharing"/>
        <s v="Energy Web - APG"/>
        <s v="PCX - Services"/>
        <s v="SWIFT Micro Gateway"/>
        <s v="Atlas Copco - tbc"/>
        <s v="Deutsche Bank Belgium"/>
        <s v="Credit Suisse Emmanuel Aidoo"/>
        <s v="IBM Greece KYC"/>
        <s v="Modalmais"/>
        <s v="TIM agro token"/>
        <s v="http://codecontrol.io - Corda dev"/>
        <s v="Bpost"/>
        <s v="PharmaLedger"/>
        <s v="Bank of Mauritius (BOM) - KYC"/>
        <s v="Crédit Agricole CIB"/>
        <s v="National Bank of Canada"/>
        <s v="Sopra Belgium"/>
        <s v="Lojika Field Labs - liquid block project"/>
        <s v="Chappuis - Santander Cross-border Payments"/>
        <s v="B89 - Loyalty"/>
        <s v="BBVA Belgium"/>
        <s v="Jia Finance - US mortgages platform"/>
        <s v="Mindtree"/>
        <s v="VeChain"/>
        <s v="Belfius Payments"/>
        <s v="Standard Bank Group (SA) - tbc"/>
        <s v="IBMR - ARCC Survey platform"/>
        <s v="ConectarAGRO - Investment token"/>
        <s v="ECP Issuance Production"/>
        <s v="Nasdaq - Corda resources"/>
        <s v="AI workshop (lawyers)"/>
        <s v="Pitang / BBChain - tbd"/>
        <s v="BNY Mellon - Tokenisation"/>
        <s v="Aion"/>
        <s v="B3 (Corda) - Capital markets / Insurance"/>
        <s v="HKEX - Synapse platform"/>
        <s v="Societe Generale Belgium"/>
        <s v="Isabel | Payment Transformation Services"/>
        <s v="HouseOfInsurtech - tbd"/>
        <s v="Jairo - KYC &amp; Loyalty"/>
        <s v="Fnality (USC, Integration)"/>
        <s v="Kantara Initiative"/>
        <s v="ISO Canada - SWIFT Joint Marketing"/>
        <s v="BBVA - BuckE/Loyalty/CS"/>
        <s v="Blockchain energy trading France"/>
        <s v="Flatstone Capital Advisors"/>
        <s v="Bmailto:ivan.delastours@bpifrance.fr - CBDC &amp; Bond issuance tender"/>
        <s v="Bakkt"/>
        <s v="Colruyt - TBC"/>
        <s v="Inportal"/>
        <s v="Algorand"/>
        <s v="Bank of America"/>
        <s v="Microsoft - partnership"/>
        <s v="DTCC - whitney production"/>
        <s v="Clipeum KYC"/>
        <s v="Ekompensa - Shaping phase"/>
        <s v="Atos - Mobility unit"/>
        <s v="Kristalic - outsourcing"/>
        <s v="Vivo Brazil"/>
        <s v="Deloitte - PCP"/>
        <s v="FNB - KYC, Loyalty, AI"/>
        <s v="BCG Platinion - PCP"/>
        <s v="KBC US - Model Validation"/>
        <s v="Altice Labs"/>
        <s v="Tymlez - DAML integration"/>
        <s v="Joule Holdings"/>
        <s v="Morgan Stanley - digital assets"/>
        <s v="Etisalat - tbd"/>
      </sharedItems>
    </cacheField>
    <cacheField name="Geographic Region" numFmtId="0">
      <sharedItems containsBlank="1" count="9">
        <m/>
        <s v="North America"/>
        <s v="LatAm"/>
        <s v="EMEA"/>
        <s v="North America; APAC; EMEA"/>
        <s v="APAC"/>
        <s v="APAC; EMEA"/>
        <s v="LatAm; EMEA"/>
        <s v="EMEA; North America"/>
      </sharedItems>
    </cacheField>
    <cacheField name="Amount">
      <sharedItems containsBlank="1" containsMixedTypes="1" containsNumber="1" containsInteger="1" count="53">
        <n v="90000"/>
        <n v="320000"/>
        <n v="67000"/>
        <m/>
        <n v="30000"/>
        <s v="27136,5"/>
        <n v="2800000"/>
        <n v="850000"/>
        <n v="99000"/>
        <n v="2050"/>
        <n v="1"/>
        <n v="250000"/>
        <n v="50000"/>
        <n v="20000"/>
        <n v="2550"/>
        <n v="7550"/>
        <n v="40000"/>
        <n v="10000"/>
        <n v="97500"/>
        <n v="85000"/>
        <n v="120000"/>
        <s v="42273,8"/>
        <n v="620000"/>
        <n v="155000"/>
        <n v="17100"/>
        <n v="4000"/>
        <n v="5000"/>
        <n v="300000"/>
        <n v="12500"/>
        <n v="642000"/>
        <n v="156375"/>
        <n v="70000"/>
        <n v="485000"/>
        <n v="32000"/>
        <n v="200000"/>
        <n v="260000"/>
        <n v="12800"/>
        <n v="25000"/>
        <n v="170000"/>
        <n v="180000"/>
        <n v="80000"/>
        <n v="4150"/>
        <n v="145000"/>
        <n v="100000"/>
        <s v="19804,7"/>
        <n v="75000"/>
        <n v="10750"/>
        <n v="94000"/>
        <n v="175000"/>
        <n v="297000"/>
        <n v="12000"/>
        <n v="121000"/>
        <n v="2500"/>
      </sharedItems>
    </cacheField>
    <cacheField name="Priority" numFmtId="0">
      <sharedItems containsString="0" containsBlank="1" count="1">
        <m/>
      </sharedItems>
    </cacheField>
    <cacheField name="Tags" numFmtId="0">
      <sharedItems containsBlank="1" count="7">
        <m/>
        <s v="DAML"/>
        <s v="DLT"/>
        <s v="AI"/>
        <s v="ISO20022"/>
        <s v="Digital Development"/>
        <s v="Other"/>
      </sharedItems>
    </cacheField>
    <cacheField name="Monthly recurring revenue" numFmtId="0">
      <sharedItems containsString="0" containsBlank="1" count="1">
        <m/>
      </sharedItems>
    </cacheField>
    <cacheField name="Deal Description" numFmtId="0">
      <sharedItems containsBlank="1" count="36">
        <m/>
        <s v="Real Estate tokenization"/>
        <s v="New DLT opportunity from Rob Palatnick"/>
        <s v="Java development team"/>
        <s v="IntellectEU selected as an awarded vendor in the areas of Blockchain Consulting, Identity Proofing, and Digital Credentials"/>
        <s v="Java Backend Developers and Big Data developers"/>
        <s v="Created a report on cryptocurrency pricing providers and digital token platforms"/>
        <s v="Would you have any profiles for Payments product owner in Singapore and BA in UK, US or Singapore?"/>
        <s v="National Bank of Georgia exploratory activities around retail CBDC."/>
        <s v="Track-and-trace solution for cold storage. Similar to StealthCo workflows"/>
        <s v="Recurring monthly meetings with S&amp;P DJI on topics within crypto/blockchain. Hope is that another project will come out of these meetings"/>
        <s v="Consulting and training opportunity on Hyperledger Fabric"/>
        <s v="RFP for Data-as-a-Service"/>
        <s v="Opportunities across DLT and SWIFT domains"/>
        <s v="As Stacy had mentioned we have a need for various swift consulting and assistance with integration requirements, this would include SR, gpi, ISO, and Fed. When would you have time to discuss?_x000a_ _x000a_  _x000a_ _x000a_ Matteo_x000a_ _x000a_  _x000a_ _x000a_ This message contains information which "/>
        <s v="Central bank is asking for CBDC consulting from local KPMG, who in turn wants to engage us."/>
        <s v="Submitted RFP in August 2020 on doing a study in the postal sector identifying use cases in which DLT could improve postal logistics as well as enhance postal financial services"/>
        <s v="Trade Finance Platform looking to tap into certain consortium (e.g. Marco Polo), looking to solve issues around interoperability"/>
        <s v="Met during Cordacon. Raising money. Wanted to reconnect Q2 2020. lOoking fto build a derivatives platform on Corda. &amp; looking for technical partner"/>
        <s v="Ideation Workshop; Dedicated developments team; Blockchain"/>
        <s v="Post-trade settlement DLT model"/>
        <s v="Provide support for the Readiness Portal for FedNOW messages"/>
        <s v="Looking to build a platform for freelancers to be booked for events, including a KYC portion"/>
        <s v="Horse auction platform looking to expand offering of products, including other livestock, art, etc. Jonathan Mayeur's uncle runs the platform, did 36 million euros in revenue last year. They want to build in a crypto/fiat integration to accept winning bid"/>
        <s v="HSBC proposing a trade finance integration platform, with routing and transformation capabilities between networks."/>
        <s v="AES is looking for new ways to raise debt for investment in renewable energy projects"/>
        <s v="Prototype with tokenization"/>
        <s v="Building IoT on Corda (&amp; eth) platform"/>
        <s v="2 person startup based in Australia. Looking to build a platform in which users can buy ownership in racehorses and then buy and sell their shares on a built-in secondary exchange. The platform will be built on DABL and use Exberry's matching engine in th"/>
        <s v="Came through R3"/>
        <s v="Heslin was the former Tokeny BDM Asia. He went to DSX that have the exclusive tokeny right for the Asia (?) market. Heslin reached out to me on Linkedin after our DAML ebook release, as they are looking for alternatives for tokeny that is ethereum based. "/>
        <s v="Met on Cordacon. Interested in our projects."/>
        <s v="Met during Cordacon. They offer mortgages for Chinese investors in US real estate. KYC issues &gt; Mainly checking of PEP lists challenge + looking to streamline mortgage issuance using DLT (Corda). Sent him DA paper."/>
        <s v="Signed partnership in May 2020, company is focused on supply chain sector"/>
        <s v="Company is looking to do Corda integration work"/>
        <s v="Signed partnership agreement in November 2020. Company specializes in financial services projects"/>
      </sharedItems>
    </cacheField>
    <cacheField name="Forecast category" numFmtId="0">
      <sharedItems containsString="0" containsBlank="1" count="1">
        <m/>
      </sharedItems>
    </cacheField>
    <cacheField name="Amount in company currency">
      <sharedItems containsBlank="1" containsMixedTypes="1" containsNumber="1" containsInteger="1" count="53">
        <n v="90000"/>
        <n v="320000"/>
        <n v="67000"/>
        <m/>
        <n v="30000"/>
        <s v="27136,49"/>
        <n v="2800000"/>
        <n v="850000"/>
        <n v="99000"/>
        <n v="2050"/>
        <n v="1"/>
        <n v="250000"/>
        <n v="50000"/>
        <n v="20000"/>
        <n v="2550"/>
        <n v="7550"/>
        <n v="40000"/>
        <n v="10000"/>
        <n v="97500"/>
        <n v="85000"/>
        <n v="120000"/>
        <s v="42273,75"/>
        <n v="620000"/>
        <n v="155000"/>
        <n v="17100"/>
        <n v="4000"/>
        <n v="5000"/>
        <n v="300000"/>
        <n v="12500"/>
        <n v="642000"/>
        <n v="156375"/>
        <n v="70000"/>
        <n v="485000"/>
        <n v="32000"/>
        <n v="200000"/>
        <n v="260000"/>
        <n v="12800"/>
        <n v="25000"/>
        <n v="170000"/>
        <n v="180000"/>
        <n v="80000"/>
        <n v="4150"/>
        <n v="145000"/>
        <n v="100000"/>
        <s v="19804,69"/>
        <n v="75000"/>
        <n v="10750"/>
        <n v="94000"/>
        <n v="175000"/>
        <n v="297000"/>
        <n v="12000"/>
        <n v="121000"/>
        <n v="2500"/>
      </sharedItems>
    </cacheField>
    <cacheField name="create date2" numFmtId="167">
      <sharedItems containsSemiMixedTypes="0" containsDate="1" containsString="0" count="75">
        <d v="2021-01-12T00:00:00"/>
        <d v="2020-11-09T00:00:00"/>
        <d v="2021-06-22T00:00:00"/>
        <d v="2021-04-28T00:00:00"/>
        <d v="2020-11-25T00:00:00"/>
        <d v="2020-12-08T00:00:00"/>
        <d v="2021-03-01T00:00:00"/>
        <d v="2021-06-21T00:00:00"/>
        <d v="2021-03-02T00:00:00"/>
        <d v="2021-01-27T00:00:00"/>
        <d v="2021-01-11T00:00:00"/>
        <d v="2021-06-17T00:00:00"/>
        <d v="2021-05-26T00:00:00"/>
        <d v="2021-02-15T00:00:00"/>
        <d v="2021-06-15T00:00:00"/>
        <d v="2021-04-13T00:00:00"/>
        <d v="2021-05-11T00:00:00"/>
        <d v="2021-05-17T00:00:00"/>
        <d v="2021-06-08T00:00:00"/>
        <d v="2021-06-07T00:00:00"/>
        <d v="2021-04-02T00:00:00"/>
        <d v="2021-02-17T00:00:00"/>
        <d v="2020-12-22T00:00:00"/>
        <d v="2021-04-14T00:00:00"/>
        <d v="2020-11-24T00:00:00"/>
        <d v="2021-03-04T00:00:00"/>
        <d v="2021-01-06T00:00:00"/>
        <d v="2020-12-15T00:00:00"/>
        <d v="2021-02-18T00:00:00"/>
        <d v="2021-04-06T00:00:00"/>
        <d v="2021-02-02T00:00:00"/>
        <d v="2021-02-01T00:00:00"/>
        <d v="2021-01-19T00:00:00"/>
        <d v="2020-12-02T00:00:00"/>
        <d v="2021-04-29T00:00:00"/>
        <d v="2021-06-24T00:00:00"/>
        <d v="2021-06-14T00:00:00"/>
        <d v="2021-06-01T00:00:00"/>
        <d v="2021-05-30T00:00:00"/>
        <d v="2021-05-28T00:00:00"/>
        <d v="2021-05-25T00:00:00"/>
        <d v="2021-05-18T00:00:00"/>
        <d v="2021-05-10T00:00:00"/>
        <d v="2021-05-02T00:00:00"/>
        <d v="2021-04-22T00:00:00"/>
        <d v="2021-04-18T00:00:00"/>
        <d v="2021-04-04T00:00:00"/>
        <d v="2021-04-03T00:00:00"/>
        <d v="2021-03-30T00:00:00"/>
        <d v="2021-03-24T00:00:00"/>
        <d v="2021-03-23T00:00:00"/>
        <d v="2021-03-22T00:00:00"/>
        <d v="2021-03-11T00:00:00"/>
        <d v="2021-03-03T00:00:00"/>
        <d v="2021-04-16T00:00:00"/>
        <d v="2021-02-26T00:00:00"/>
        <d v="2021-02-25T00:00:00"/>
        <d v="2021-02-22T00:00:00"/>
        <d v="2021-02-20T00:00:00"/>
        <d v="2021-02-16T00:00:00"/>
        <d v="2021-02-11T00:00:00"/>
        <d v="2021-02-10T00:00:00"/>
        <d v="2021-01-26T00:00:00"/>
        <d v="2021-01-22T00:00:00"/>
        <d v="2021-01-20T00:00:00"/>
        <d v="2021-01-18T00:00:00"/>
        <d v="2020-11-19T00:00:00"/>
        <d v="2021-01-08T00:00:00"/>
        <d v="2021-01-07T00:00:00"/>
        <d v="2020-12-16T00:00:00"/>
        <d v="2020-12-11T00:00:00"/>
        <d v="2020-12-04T00:00:00"/>
        <d v="2020-11-30T00:00:00"/>
        <d v="2020-11-16T00:00:00"/>
        <d v="2021-02-03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ia Onwudinjo" refreshedDate="44692.379002662034" createdVersion="7" refreshedVersion="7" minRefreshableVersion="3" recordCount="305" xr:uid="{DA356AAF-6644-45DE-A462-3D17B6C27198}">
  <cacheSource type="worksheet">
    <worksheetSource ref="A1:AE306" sheet="Sheet1"/>
  </cacheSource>
  <cacheFields count="33">
    <cacheField name="Last Modified Date" numFmtId="167">
      <sharedItems containsSemiMixedTypes="0" containsNonDate="0" containsDate="1" containsString="0" minDate="2021-03-19T14:35:00" maxDate="2021-06-29T06:15:00"/>
    </cacheField>
    <cacheField name="Close Date" numFmtId="0">
      <sharedItems containsNonDate="0" containsDate="1" containsString="0" containsBlank="1" minDate="2016-12-31T11:16:00" maxDate="2021-09-01T11:23:00"/>
    </cacheField>
    <cacheField name="Number of times contacted" numFmtId="0">
      <sharedItems containsString="0" containsBlank="1" containsNumber="1" containsInteger="1" minValue="0" maxValue="527"/>
    </cacheField>
    <cacheField name="Number of Sales Activities" numFmtId="0">
      <sharedItems containsString="0" containsBlank="1" containsNumber="1" containsInteger="1" minValue="0" maxValue="678"/>
    </cacheField>
    <cacheField name="Create Date" numFmtId="167">
      <sharedItems containsSemiMixedTypes="0" containsNonDate="0" containsDate="1" containsString="0" minDate="2020-11-09T12:42:00" maxDate="2021-06-24T13:49:00" count="143">
        <d v="2021-01-12T04:55:00"/>
        <d v="2020-11-09T12:42:00"/>
        <d v="2021-06-22T01:17:00"/>
        <d v="2021-04-28T11:41:00"/>
        <d v="2020-11-25T10:02:00"/>
        <d v="2020-12-08T13:15:00"/>
        <d v="2021-03-01T07:25:00"/>
        <d v="2021-06-22T01:29:00"/>
        <d v="2021-06-21T11:34:00"/>
        <d v="2021-03-02T00:44:00"/>
        <d v="2021-01-27T14:16:00"/>
        <d v="2021-01-11T12:14:00"/>
        <d v="2021-06-17T03:18:00"/>
        <d v="2021-05-26T07:22:00"/>
        <d v="2021-02-15T19:28:00"/>
        <d v="2021-06-15T12:42:00"/>
        <d v="2021-04-13T10:57:00"/>
        <d v="2021-04-13T05:27:00"/>
        <d v="2021-05-11T12:10:00"/>
        <d v="2021-05-17T16:44:00"/>
        <d v="2021-06-08T10:48:00"/>
        <d v="2021-06-08T09:44:00"/>
        <d v="2021-06-07T09:23:00"/>
        <d v="2021-04-02T10:54:00"/>
        <d v="2021-03-01T20:50:00"/>
        <d v="2021-02-17T07:09:00"/>
        <d v="2020-12-22T11:18:00"/>
        <d v="2021-04-14T05:38:00"/>
        <d v="2021-02-17T11:11:00"/>
        <d v="2021-03-02T09:40:00"/>
        <d v="2020-11-24T08:52:00"/>
        <d v="2021-03-04T05:06:00"/>
        <d v="2021-04-14T17:58:00"/>
        <d v="2021-06-22T01:04:00"/>
        <d v="2021-06-22T01:00:00"/>
        <d v="2021-01-06T13:48:00"/>
        <d v="2020-12-15T16:14:00"/>
        <d v="2021-02-18T02:57:00"/>
        <d v="2021-05-26T14:04:00"/>
        <d v="2021-04-06T22:35:00"/>
        <d v="2021-02-02T09:22:00"/>
        <d v="2021-02-01T17:27:00"/>
        <d v="2021-02-01T17:15:00"/>
        <d v="2021-02-01T17:16:00"/>
        <d v="2021-01-19T09:56:00"/>
        <d v="2021-02-15T19:42:00"/>
        <d v="2021-04-13T05:30:00"/>
        <d v="2021-02-17T06:35:00"/>
        <d v="2020-12-02T16:30:00"/>
        <d v="2021-01-11T14:53:00"/>
        <d v="2021-05-11T10:58:00"/>
        <d v="2021-04-29T14:00:00"/>
        <d v="2020-12-02T16:27:00"/>
        <d v="2020-12-02T16:24:00"/>
        <d v="2020-11-24T11:14:00"/>
        <d v="2021-06-24T13:49:00"/>
        <d v="2021-06-14T06:02:00"/>
        <d v="2021-06-08T06:46:00"/>
        <d v="2021-06-07T10:17:00"/>
        <d v="2021-06-01T10:39:00"/>
        <d v="2021-05-30T09:48:00"/>
        <d v="2021-05-28T06:09:00"/>
        <d v="2021-05-26T05:42:00"/>
        <d v="2021-05-25T06:53:00"/>
        <d v="2021-05-25T04:11:00"/>
        <d v="2021-05-18T10:01:00"/>
        <d v="2021-05-18T00:33:00"/>
        <d v="2021-05-18T00:45:00"/>
        <d v="2021-05-11T09:43:00"/>
        <d v="2021-05-11T09:07:00"/>
        <d v="2021-05-10T09:21:00"/>
        <d v="2021-05-02T06:55:00"/>
        <d v="2021-04-28T16:08:00"/>
        <d v="2021-04-22T12:31:00"/>
        <d v="2021-04-22T09:25:00"/>
        <d v="2021-04-18T09:43:00"/>
        <d v="2021-04-14T09:01:00"/>
        <d v="2021-04-13T08:59:00"/>
        <d v="2021-04-06T11:29:00"/>
        <d v="2021-04-04T04:27:00"/>
        <d v="2021-04-03T06:23:00"/>
        <d v="2021-03-30T11:31:00"/>
        <d v="2021-03-30T12:05:00"/>
        <d v="2021-03-24T22:17:00"/>
        <d v="2021-03-23T07:46:00"/>
        <d v="2021-03-22T09:19:00"/>
        <d v="2021-03-11T15:21:00"/>
        <d v="2021-03-11T03:54:00"/>
        <d v="2021-03-11T04:28:00"/>
        <d v="2021-03-04T04:43:00"/>
        <d v="2021-03-03T09:41:00"/>
        <d v="2021-03-02T11:52:00"/>
        <d v="2021-03-01T14:49:00"/>
        <d v="2021-04-16T09:41:00"/>
        <d v="2021-02-26T10:59:00"/>
        <d v="2021-02-25T16:31:00"/>
        <d v="2021-02-25T14:37:00"/>
        <d v="2021-02-22T04:26:00"/>
        <d v="2021-02-20T00:07:00"/>
        <d v="2021-02-18T10:04:00"/>
        <d v="2021-02-17T08:32:00"/>
        <d v="2021-02-16T16:26:00"/>
        <d v="2021-02-16T07:11:00"/>
        <d v="2021-02-17T07:12:00"/>
        <d v="2021-02-15T16:31:00"/>
        <d v="2021-02-11T04:01:00"/>
        <d v="2021-02-10T11:11:00"/>
        <d v="2021-02-10T09:23:00"/>
        <d v="2021-02-01T17:21:00"/>
        <d v="2021-01-27T14:14:00"/>
        <d v="2021-01-27T14:15:00"/>
        <d v="2021-01-26T08:04:00"/>
        <d v="2021-01-22T14:00:00"/>
        <d v="2021-01-20T01:53:00"/>
        <d v="2021-01-19T13:04:00"/>
        <d v="2021-01-18T16:40:00"/>
        <d v="2021-01-12T11:33:00"/>
        <d v="2020-11-19T15:44:00"/>
        <d v="2021-01-11T09:44:00"/>
        <d v="2021-01-08T11:04:00"/>
        <d v="2021-01-07T10:11:00"/>
        <d v="2021-01-07T10:09:00"/>
        <d v="2021-01-07T10:12:00"/>
        <d v="2021-01-07T10:07:00"/>
        <d v="2020-12-22T12:16:00"/>
        <d v="2020-12-22T11:54:00"/>
        <d v="2020-12-16T20:25:00"/>
        <d v="2020-12-15T13:53:00"/>
        <d v="2020-12-11T03:21:00"/>
        <d v="2020-12-08T11:58:00"/>
        <d v="2020-12-08T11:14:00"/>
        <d v="2020-12-04T10:13:00"/>
        <d v="2020-11-30T03:59:00"/>
        <d v="2020-11-19T11:00:00"/>
        <d v="2020-11-19T08:20:00"/>
        <d v="2020-11-16T07:28:00"/>
        <d v="2020-11-09T13:22:00"/>
        <d v="2021-02-02T09:49:00"/>
        <d v="2021-03-24T14:05:00"/>
        <d v="2020-11-25T10:05:00"/>
        <d v="2021-02-03T17:06:00"/>
        <d v="2021-05-17T06:28:00"/>
        <d v="2021-01-11T12:12:00"/>
      </sharedItems>
      <fieldGroup par="32" base="4">
        <rangePr groupBy="months" startDate="2020-11-09T12:42:00" endDate="2021-06-24T13:49:00"/>
        <groupItems count="14">
          <s v="&lt;09/11/2020"/>
          <s v="Jan"/>
          <s v="Feb"/>
          <s v="Mar"/>
          <s v="Apr"/>
          <s v="May"/>
          <s v="Jun"/>
          <s v="Jul"/>
          <s v="Aug"/>
          <s v="Sep"/>
          <s v="Oct"/>
          <s v="Nov"/>
          <s v="Dec"/>
          <s v="&gt;24/06/2021"/>
        </groupItems>
      </fieldGroup>
    </cacheField>
    <cacheField name="Deal owner" numFmtId="0">
      <sharedItems containsBlank="1" count="10">
        <s v="Thomas Bohner"/>
        <m/>
        <s v="Hanna Zubko"/>
        <s v="Chaim Finizola"/>
        <s v="Robert van Donge"/>
        <s v="Maxim Piessen"/>
        <s v="Christopher Kelly"/>
        <s v="Tom Menner"/>
        <s v="Ed Adams"/>
        <s v="Thomas Smets"/>
      </sharedItems>
    </cacheField>
    <cacheField name="Next Activity Date" numFmtId="0">
      <sharedItems containsNonDate="0" containsDate="1" containsString="0" containsBlank="1" minDate="2021-06-29T08:00:00" maxDate="2021-08-27T08:00:00"/>
    </cacheField>
    <cacheField name="Source of last booking in meetings tool" numFmtId="0">
      <sharedItems containsNonDate="0" containsString="0" containsBlank="1"/>
    </cacheField>
    <cacheField name="Owner Assigned Date" numFmtId="0">
      <sharedItems containsNonDate="0" containsDate="1" containsString="0" containsBlank="1" minDate="2020-11-09T12:42:00" maxDate="2021-06-26T06:07:00"/>
    </cacheField>
    <cacheField name="Deal Team" numFmtId="0">
      <sharedItems containsNonDate="0" containsString="0" containsBlank="1"/>
    </cacheField>
    <cacheField name="Deal Stage" numFmtId="0">
      <sharedItems count="10">
        <s v="Closed won (done)"/>
        <s v="Closed won (active)"/>
        <s v="Closed Lost"/>
        <s v="On hold"/>
        <s v="Partnerships"/>
        <s v="Introduction"/>
        <s v="Proposal"/>
        <s v="Information exchange"/>
        <s v="Lead"/>
        <s v="Tilda"/>
      </sharedItems>
    </cacheField>
    <cacheField name="Deal Owner 2" numFmtId="0">
      <sharedItems containsBlank="1"/>
    </cacheField>
    <cacheField name="Number of Contacts" numFmtId="0">
      <sharedItems containsSemiMixedTypes="0" containsString="0" containsNumber="1" containsInteger="1" minValue="0" maxValue="19"/>
    </cacheField>
    <cacheField name="Original Source Data 1" numFmtId="0">
      <sharedItems containsBlank="1"/>
    </cacheField>
    <cacheField name="Total contract value" numFmtId="0">
      <sharedItems containsNonDate="0" containsString="0" containsBlank="1"/>
    </cacheField>
    <cacheField name="Deal Owner 3" numFmtId="0">
      <sharedItems containsNonDate="0" containsString="0" containsBlank="1"/>
    </cacheField>
    <cacheField name="Last Contacted" numFmtId="0">
      <sharedItems containsNonDate="0" containsDate="1" containsString="0" containsBlank="1" minDate="2020-11-20T07:00:00" maxDate="2021-06-29T05:37:00"/>
    </cacheField>
    <cacheField name="HubSpot Team" numFmtId="0">
      <sharedItems containsNonDate="0" containsString="0" containsBlank="1"/>
    </cacheField>
    <cacheField name="Deal Name" numFmtId="0">
      <sharedItems containsBlank="1"/>
    </cacheField>
    <cacheField name="Geographic Region" numFmtId="0">
      <sharedItems containsBlank="1"/>
    </cacheField>
    <cacheField name="Amount" numFmtId="0">
      <sharedItems containsBlank="1" containsMixedTypes="1" containsNumber="1" containsInteger="1" minValue="1" maxValue="2800000" count="53">
        <n v="90000"/>
        <n v="320000"/>
        <n v="67000"/>
        <m/>
        <n v="30000"/>
        <s v="27136,5"/>
        <n v="2800000"/>
        <n v="850000"/>
        <n v="99000"/>
        <n v="2050"/>
        <n v="1"/>
        <n v="250000"/>
        <n v="50000"/>
        <n v="20000"/>
        <n v="2550"/>
        <n v="7550"/>
        <n v="40000"/>
        <n v="10000"/>
        <n v="97500"/>
        <n v="85000"/>
        <n v="120000"/>
        <s v="42273,8"/>
        <n v="620000"/>
        <n v="155000"/>
        <n v="17100"/>
        <n v="4000"/>
        <n v="5000"/>
        <n v="300000"/>
        <n v="12500"/>
        <n v="642000"/>
        <n v="156375"/>
        <n v="70000"/>
        <n v="485000"/>
        <n v="32000"/>
        <n v="200000"/>
        <n v="260000"/>
        <n v="12800"/>
        <n v="25000"/>
        <n v="170000"/>
        <n v="180000"/>
        <n v="80000"/>
        <n v="4150"/>
        <n v="145000"/>
        <n v="100000"/>
        <s v="19804,7"/>
        <n v="75000"/>
        <n v="10750"/>
        <n v="94000"/>
        <n v="175000"/>
        <n v="297000"/>
        <n v="12000"/>
        <n v="121000"/>
        <n v="2500"/>
      </sharedItems>
    </cacheField>
    <cacheField name="Priority" numFmtId="0">
      <sharedItems containsNonDate="0" containsString="0" containsBlank="1"/>
    </cacheField>
    <cacheField name="Tags" numFmtId="0">
      <sharedItems containsBlank="1"/>
    </cacheField>
    <cacheField name="Monthly recurring revenue" numFmtId="0">
      <sharedItems containsNonDate="0" containsString="0" containsBlank="1"/>
    </cacheField>
    <cacheField name="Deal Description" numFmtId="0">
      <sharedItems containsBlank="1" longText="1"/>
    </cacheField>
    <cacheField name="Forecast category" numFmtId="0">
      <sharedItems containsNonDate="0" containsString="0" containsBlank="1"/>
    </cacheField>
    <cacheField name="Amount in company currency" numFmtId="0">
      <sharedItems containsBlank="1" containsMixedTypes="1" containsNumber="1" containsInteger="1" minValue="1" maxValue="2800000"/>
    </cacheField>
    <cacheField name="Create Date2" numFmtId="167">
      <sharedItems containsSemiMixedTypes="0" containsNonDate="0" containsDate="1" containsString="0" minDate="2020-11-09T00:00:00" maxDate="2021-06-25T00:00:00"/>
    </cacheField>
    <cacheField name="Last Activity" numFmtId="167">
      <sharedItems/>
    </cacheField>
    <cacheField name="Last contact" numFmtId="0">
      <sharedItems containsDate="1" containsMixedTypes="1" minDate="2020-11-20T00:00:00" maxDate="2021-06-30T00:00:00"/>
    </cacheField>
    <cacheField name="Closed Date" numFmtId="167">
      <sharedItems containsDate="1" containsMixedTypes="1" minDate="2016-12-31T00:00:00" maxDate="2021-09-02T00:00:00"/>
    </cacheField>
    <cacheField name="Quarters" numFmtId="0" databaseField="0">
      <fieldGroup base="4">
        <rangePr groupBy="quarters" startDate="2020-11-09T12:42:00" endDate="2021-06-24T13:49:00"/>
        <groupItems count="6">
          <s v="&lt;09/11/2020"/>
          <s v="Qtr1"/>
          <s v="Qtr2"/>
          <s v="Qtr3"/>
          <s v="Qtr4"/>
          <s v="&gt;24/06/2021"/>
        </groupItems>
      </fieldGroup>
    </cacheField>
    <cacheField name="Years" numFmtId="0" databaseField="0">
      <fieldGroup base="4">
        <rangePr groupBy="years" startDate="2020-11-09T12:42:00" endDate="2021-06-24T13:49:00"/>
        <groupItems count="4">
          <s v="&lt;09/11/2020"/>
          <s v="2020"/>
          <s v="2021"/>
          <s v="&gt;24/06/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d v="2021-06-25T09:05:00"/>
    <d v="2021-01-01T04:56:00"/>
    <n v="40"/>
    <n v="55"/>
    <x v="0"/>
    <x v="0"/>
    <m/>
    <m/>
    <d v="2021-01-12T04:56:00"/>
    <m/>
    <x v="0"/>
    <m/>
    <n v="1"/>
    <s v="EXTENSION"/>
    <m/>
    <m/>
    <d v="2021-06-25T08:53:00"/>
    <m/>
    <s v="Fairville - professional services"/>
    <m/>
    <x v="0"/>
    <m/>
    <m/>
    <m/>
    <m/>
    <m/>
    <n v="90000"/>
    <d v="2021-01-12T00:00:00"/>
    <e v="#REF!"/>
    <d v="2021-06-25T00:00:00"/>
    <d v="2021-01-01T00:00:00"/>
  </r>
  <r>
    <d v="2021-06-24T07:30:00"/>
    <d v="2020-11-02T02:38:00"/>
    <n v="42"/>
    <n v="70"/>
    <x v="1"/>
    <x v="0"/>
    <m/>
    <m/>
    <d v="2020-11-09T12:42:00"/>
    <m/>
    <x v="1"/>
    <m/>
    <n v="1"/>
    <s v="SALES"/>
    <m/>
    <m/>
    <d v="2021-06-24T05:51:00"/>
    <m/>
    <s v="Broadridge - DAML development"/>
    <m/>
    <x v="1"/>
    <m/>
    <s v="DAML"/>
    <m/>
    <m/>
    <m/>
    <n v="320000"/>
    <d v="2020-11-09T00:00:00"/>
    <e v="#REF!"/>
    <d v="2021-06-24T00:00:00"/>
    <d v="2020-11-02T00:00:00"/>
  </r>
  <r>
    <d v="2021-06-07T04:07:00"/>
    <d v="2020-08-04T02:37:00"/>
    <n v="12"/>
    <n v="15"/>
    <x v="1"/>
    <x v="0"/>
    <m/>
    <m/>
    <d v="2020-11-09T12:42:00"/>
    <m/>
    <x v="0"/>
    <m/>
    <n v="1"/>
    <s v="CONTACTS"/>
    <m/>
    <m/>
    <d v="2021-06-07T04:07:00"/>
    <m/>
    <s v="The Demex Group - parametric insurance"/>
    <m/>
    <x v="2"/>
    <m/>
    <s v="DAML"/>
    <m/>
    <m/>
    <m/>
    <n v="67000"/>
    <d v="2020-11-09T00:00:00"/>
    <e v="#REF!"/>
    <d v="2021-06-07T00:00:00"/>
    <d v="2020-08-04T00:00:00"/>
  </r>
  <r>
    <d v="2021-03-21T13:56:00"/>
    <d v="2020-11-10T09:24:00"/>
    <m/>
    <m/>
    <x v="1"/>
    <x v="1"/>
    <m/>
    <m/>
    <m/>
    <m/>
    <x v="2"/>
    <m/>
    <n v="0"/>
    <m/>
    <m/>
    <m/>
    <m/>
    <m/>
    <s v="ISO Training HSBC India"/>
    <m/>
    <x v="3"/>
    <m/>
    <m/>
    <m/>
    <m/>
    <m/>
    <m/>
    <d v="2020-11-09T00:00:00"/>
    <e v="#REF!"/>
    <s v=""/>
    <d v="2020-11-10T00:00:00"/>
  </r>
  <r>
    <d v="2021-06-24T11:34:00"/>
    <d v="2021-06-24T11:34:00"/>
    <n v="10"/>
    <n v="13"/>
    <x v="2"/>
    <x v="2"/>
    <m/>
    <m/>
    <d v="2021-06-22T01:18:00"/>
    <m/>
    <x v="2"/>
    <s v="Christopher Kelly"/>
    <n v="2"/>
    <s v="EXTENSION"/>
    <m/>
    <m/>
    <d v="2021-06-22T17:00:00"/>
    <m/>
    <s v="Globant"/>
    <s v="North America"/>
    <x v="4"/>
    <m/>
    <m/>
    <m/>
    <s v="Real Estate tokenization"/>
    <m/>
    <n v="30000"/>
    <d v="2021-06-22T00:00:00"/>
    <e v="#REF!"/>
    <d v="2021-06-22T00:00:00"/>
    <d v="2021-06-24T00:00:00"/>
  </r>
  <r>
    <d v="2021-05-25T10:21:00"/>
    <d v="2021-04-30T11:41:00"/>
    <n v="5"/>
    <n v="5"/>
    <x v="3"/>
    <x v="3"/>
    <m/>
    <m/>
    <d v="2021-04-28T11:42:00"/>
    <m/>
    <x v="3"/>
    <m/>
    <n v="1"/>
    <s v="EXTENSION"/>
    <m/>
    <m/>
    <d v="2021-05-05T08:17:00"/>
    <m/>
    <s v="NDB - tokenization"/>
    <s v="LatAm"/>
    <x v="3"/>
    <m/>
    <m/>
    <m/>
    <m/>
    <m/>
    <m/>
    <d v="2021-04-28T00:00:00"/>
    <e v="#REF!"/>
    <d v="2021-05-05T00:00:00"/>
    <d v="2021-04-30T00:00:00"/>
  </r>
  <r>
    <d v="2021-03-19T15:28:00"/>
    <d v="2020-11-12T09:05:00"/>
    <m/>
    <m/>
    <x v="1"/>
    <x v="3"/>
    <m/>
    <m/>
    <d v="2020-11-09T12:42:00"/>
    <m/>
    <x v="2"/>
    <m/>
    <n v="0"/>
    <m/>
    <m/>
    <m/>
    <m/>
    <m/>
    <s v="Financial Data Exchange - Membership"/>
    <m/>
    <x v="3"/>
    <m/>
    <s v="DLT"/>
    <m/>
    <m/>
    <m/>
    <m/>
    <d v="2020-11-09T00:00:00"/>
    <e v="#REF!"/>
    <s v=""/>
    <d v="2020-11-12T00:00:00"/>
  </r>
  <r>
    <d v="2021-04-17T10:26:00"/>
    <d v="2020-03-31T02:35:00"/>
    <n v="10"/>
    <n v="10"/>
    <x v="1"/>
    <x v="0"/>
    <m/>
    <m/>
    <d v="2020-11-09T12:42:00"/>
    <m/>
    <x v="0"/>
    <m/>
    <n v="1"/>
    <s v="IMPORT"/>
    <m/>
    <m/>
    <d v="2021-03-02T08:30:00"/>
    <m/>
    <s v="Digital Asset: HL Fabric Connector"/>
    <m/>
    <x v="5"/>
    <m/>
    <m/>
    <m/>
    <m/>
    <m/>
    <s v="27136,49"/>
    <d v="2020-11-09T00:00:00"/>
    <e v="#REF!"/>
    <d v="2021-03-02T00:00:00"/>
    <d v="2020-03-31T00:00:00"/>
  </r>
  <r>
    <d v="2021-04-30T04:01:00"/>
    <d v="2020-11-30T10:02:00"/>
    <n v="32"/>
    <n v="46"/>
    <x v="4"/>
    <x v="4"/>
    <m/>
    <m/>
    <d v="2020-11-25T10:03:00"/>
    <m/>
    <x v="4"/>
    <m/>
    <n v="2"/>
    <s v="IMPORT"/>
    <m/>
    <m/>
    <d v="2021-04-30T04:00:00"/>
    <m/>
    <s v="Chappuis Halder &amp; Co."/>
    <m/>
    <x v="3"/>
    <m/>
    <m/>
    <m/>
    <m/>
    <m/>
    <m/>
    <d v="2020-11-25T00:00:00"/>
    <e v="#REF!"/>
    <d v="2021-04-30T00:00:00"/>
    <d v="2020-11-30T00:00:00"/>
  </r>
  <r>
    <d v="2021-06-29T04:36:00"/>
    <d v="2019-03-04T02:25:00"/>
    <n v="75"/>
    <n v="151"/>
    <x v="1"/>
    <x v="0"/>
    <m/>
    <m/>
    <d v="2020-11-09T12:42:00"/>
    <m/>
    <x v="1"/>
    <m/>
    <n v="3"/>
    <s v="CONTACTS"/>
    <m/>
    <m/>
    <d v="2021-06-28T08:59:00"/>
    <m/>
    <s v="Isabel Group - KUBE development"/>
    <m/>
    <x v="6"/>
    <m/>
    <m/>
    <m/>
    <m/>
    <m/>
    <n v="2800000"/>
    <d v="2020-11-09T00:00:00"/>
    <e v="#REF!"/>
    <d v="2021-06-28T00:00:00"/>
    <d v="2019-03-04T00:00:00"/>
  </r>
  <r>
    <d v="2021-03-19T19:33:00"/>
    <d v="2020-12-15T07:48:00"/>
    <m/>
    <m/>
    <x v="5"/>
    <x v="3"/>
    <m/>
    <m/>
    <d v="2020-12-08T13:17:00"/>
    <m/>
    <x v="2"/>
    <m/>
    <n v="3"/>
    <s v="IMPORT"/>
    <m/>
    <m/>
    <m/>
    <m/>
    <s v="EBSI - SME Finance (BCG)"/>
    <m/>
    <x v="3"/>
    <m/>
    <m/>
    <m/>
    <m/>
    <m/>
    <m/>
    <d v="2020-12-08T00:00:00"/>
    <e v="#REF!"/>
    <s v=""/>
    <d v="2020-12-15T00:00:00"/>
  </r>
  <r>
    <d v="2021-04-18T02:22:00"/>
    <d v="2019-01-01T02:42:00"/>
    <n v="8"/>
    <n v="10"/>
    <x v="1"/>
    <x v="0"/>
    <m/>
    <m/>
    <d v="2020-11-09T12:42:00"/>
    <m/>
    <x v="0"/>
    <m/>
    <n v="1"/>
    <s v="IMPORT"/>
    <m/>
    <m/>
    <d v="2021-04-06T04:37:00"/>
    <m/>
    <s v="Studio - professional services"/>
    <m/>
    <x v="7"/>
    <m/>
    <m/>
    <m/>
    <m/>
    <m/>
    <n v="850000"/>
    <d v="2020-11-09T00:00:00"/>
    <e v="#REF!"/>
    <d v="2021-04-06T00:00:00"/>
    <d v="2019-01-01T00:00:00"/>
  </r>
  <r>
    <d v="2021-04-17T10:31:00"/>
    <d v="2020-11-16T10:40:00"/>
    <m/>
    <m/>
    <x v="1"/>
    <x v="0"/>
    <m/>
    <m/>
    <d v="2020-11-09T12:42:00"/>
    <m/>
    <x v="2"/>
    <m/>
    <n v="2"/>
    <s v="IMPORT"/>
    <m/>
    <m/>
    <m/>
    <m/>
    <s v="ASX / DAML development"/>
    <m/>
    <x v="8"/>
    <m/>
    <s v="DAML"/>
    <m/>
    <m/>
    <m/>
    <n v="99000"/>
    <d v="2020-11-09T00:00:00"/>
    <e v="#REF!"/>
    <s v=""/>
    <d v="2020-11-16T00:00:00"/>
  </r>
  <r>
    <d v="2021-04-17T10:31:00"/>
    <m/>
    <m/>
    <m/>
    <x v="6"/>
    <x v="5"/>
    <m/>
    <m/>
    <d v="2021-03-01T07:27:00"/>
    <m/>
    <x v="0"/>
    <m/>
    <n v="0"/>
    <s v="CONTACTS"/>
    <m/>
    <m/>
    <m/>
    <m/>
    <s v="Le Wagon B2B - Teaching 3 days"/>
    <m/>
    <x v="9"/>
    <m/>
    <m/>
    <m/>
    <m/>
    <m/>
    <n v="2050"/>
    <d v="2021-03-01T00:00:00"/>
    <e v="#REF!"/>
    <s v=""/>
    <s v=""/>
  </r>
  <r>
    <d v="2021-06-25T12:10:00"/>
    <d v="2021-07-01T01:29:00"/>
    <n v="13"/>
    <n v="17"/>
    <x v="7"/>
    <x v="2"/>
    <m/>
    <m/>
    <d v="2021-06-22T01:31:00"/>
    <m/>
    <x v="5"/>
    <s v="Thomas Bohner"/>
    <n v="1"/>
    <s v="EXTENSION"/>
    <m/>
    <m/>
    <d v="2021-06-25T12:09:00"/>
    <m/>
    <s v="DTCC - DLT Services"/>
    <s v="North America"/>
    <x v="10"/>
    <m/>
    <m/>
    <m/>
    <s v="New DLT opportunity from Rob Palatnick"/>
    <m/>
    <n v="1"/>
    <d v="2021-06-22T00:00:00"/>
    <e v="#REF!"/>
    <d v="2021-06-25T00:00:00"/>
    <d v="2021-07-01T00:00:00"/>
  </r>
  <r>
    <d v="2021-06-22T11:13:00"/>
    <d v="2021-06-30T11:34:00"/>
    <m/>
    <m/>
    <x v="8"/>
    <x v="6"/>
    <m/>
    <m/>
    <d v="2021-06-21T11:35:00"/>
    <m/>
    <x v="6"/>
    <m/>
    <n v="0"/>
    <m/>
    <m/>
    <m/>
    <m/>
    <m/>
    <s v="TMA International - Sports Tokenization MiaB RFI/RFP"/>
    <s v="EMEA"/>
    <x v="11"/>
    <m/>
    <m/>
    <m/>
    <m/>
    <m/>
    <n v="250000"/>
    <d v="2021-06-21T00:00:00"/>
    <e v="#REF!"/>
    <s v=""/>
    <d v="2021-06-30T00:00:00"/>
  </r>
  <r>
    <d v="2021-03-22T03:44:00"/>
    <d v="2021-03-11T19:00:00"/>
    <m/>
    <m/>
    <x v="9"/>
    <x v="2"/>
    <m/>
    <m/>
    <d v="2021-03-02T00:44:00"/>
    <m/>
    <x v="3"/>
    <m/>
    <n v="0"/>
    <m/>
    <m/>
    <m/>
    <m/>
    <m/>
    <s v="Paradigm.co"/>
    <s v="North America"/>
    <x v="12"/>
    <m/>
    <m/>
    <m/>
    <s v="Java development team"/>
    <m/>
    <n v="50000"/>
    <d v="2021-03-02T00:00:00"/>
    <e v="#REF!"/>
    <s v=""/>
    <d v="2021-03-11T00:00:00"/>
  </r>
  <r>
    <d v="2021-06-02T03:00:00"/>
    <m/>
    <n v="45"/>
    <n v="77"/>
    <x v="10"/>
    <x v="0"/>
    <m/>
    <m/>
    <d v="2021-01-27T14:17:00"/>
    <m/>
    <x v="0"/>
    <m/>
    <n v="2"/>
    <s v="EXTENSION"/>
    <m/>
    <m/>
    <d v="2021-06-02T03:00:00"/>
    <m/>
    <s v="Boulevard - platform phase 1"/>
    <m/>
    <x v="13"/>
    <m/>
    <m/>
    <m/>
    <m/>
    <m/>
    <n v="20000"/>
    <d v="2021-01-27T00:00:00"/>
    <e v="#REF!"/>
    <d v="2021-06-02T00:00:00"/>
    <s v=""/>
  </r>
  <r>
    <d v="2021-04-17T10:26:00"/>
    <m/>
    <m/>
    <m/>
    <x v="11"/>
    <x v="5"/>
    <m/>
    <m/>
    <d v="2021-01-11T12:16:00"/>
    <m/>
    <x v="0"/>
    <m/>
    <n v="0"/>
    <s v="CONTACTS"/>
    <m/>
    <m/>
    <m/>
    <m/>
    <s v="Le Wagon B2C - Teaching 7 days January &amp; February"/>
    <m/>
    <x v="14"/>
    <m/>
    <m/>
    <m/>
    <m/>
    <m/>
    <n v="2550"/>
    <d v="2021-01-11T00:00:00"/>
    <e v="#REF!"/>
    <s v=""/>
    <s v=""/>
  </r>
  <r>
    <d v="2021-03-23T02:36:00"/>
    <m/>
    <m/>
    <m/>
    <x v="1"/>
    <x v="5"/>
    <m/>
    <m/>
    <d v="2020-11-09T12:42:00"/>
    <m/>
    <x v="0"/>
    <m/>
    <n v="1"/>
    <s v="CONTACTS"/>
    <m/>
    <m/>
    <m/>
    <m/>
    <s v="Le Wagon - Teaching 2020"/>
    <m/>
    <x v="15"/>
    <m/>
    <s v="AI"/>
    <m/>
    <m/>
    <m/>
    <n v="7550"/>
    <d v="2020-11-09T00:00:00"/>
    <e v="#REF!"/>
    <s v=""/>
    <s v=""/>
  </r>
  <r>
    <d v="2021-04-18T02:08:00"/>
    <m/>
    <m/>
    <m/>
    <x v="1"/>
    <x v="6"/>
    <m/>
    <m/>
    <d v="2020-11-09T12:42:00"/>
    <m/>
    <x v="0"/>
    <m/>
    <n v="1"/>
    <s v="IMPORT"/>
    <m/>
    <m/>
    <m/>
    <m/>
    <s v="North Dakota"/>
    <m/>
    <x v="3"/>
    <m/>
    <m/>
    <m/>
    <s v="IntellectEU selected as an awarded vendor in the areas of Blockchain Consulting, Identity Proofing, and Digital Credentials"/>
    <m/>
    <m/>
    <d v="2020-11-09T00:00:00"/>
    <e v="#REF!"/>
    <s v=""/>
    <s v=""/>
  </r>
  <r>
    <d v="2021-06-23T05:39:00"/>
    <d v="2021-06-30T03:18:00"/>
    <n v="6"/>
    <n v="9"/>
    <x v="12"/>
    <x v="0"/>
    <m/>
    <m/>
    <d v="2021-06-17T03:19:00"/>
    <m/>
    <x v="6"/>
    <m/>
    <n v="1"/>
    <s v="EXTENSION"/>
    <m/>
    <m/>
    <d v="2021-06-23T05:39:00"/>
    <m/>
    <s v="Euroclear - Investment valuation Corda"/>
    <s v="EMEA"/>
    <x v="16"/>
    <m/>
    <m/>
    <m/>
    <m/>
    <m/>
    <n v="40000"/>
    <d v="2021-06-17T00:00:00"/>
    <e v="#REF!"/>
    <d v="2021-06-23T00:00:00"/>
    <d v="2021-06-30T00:00:00"/>
  </r>
  <r>
    <d v="2021-06-09T04:34:00"/>
    <d v="2021-06-09T04:34:00"/>
    <n v="6"/>
    <n v="8"/>
    <x v="13"/>
    <x v="0"/>
    <m/>
    <m/>
    <d v="2021-05-26T07:23:00"/>
    <m/>
    <x v="2"/>
    <m/>
    <n v="1"/>
    <s v="EXTENSION"/>
    <m/>
    <m/>
    <d v="2021-05-31T03:48:00"/>
    <m/>
    <s v="FundsonChain"/>
    <m/>
    <x v="17"/>
    <m/>
    <m/>
    <m/>
    <m/>
    <m/>
    <n v="10000"/>
    <d v="2021-05-26T00:00:00"/>
    <e v="#REF!"/>
    <d v="2021-05-31T00:00:00"/>
    <d v="2021-06-09T00:00:00"/>
  </r>
  <r>
    <d v="2021-04-18T02:08:00"/>
    <m/>
    <n v="0"/>
    <n v="2"/>
    <x v="1"/>
    <x v="3"/>
    <m/>
    <m/>
    <d v="2020-11-09T12:42:00"/>
    <m/>
    <x v="0"/>
    <m/>
    <n v="1"/>
    <s v="IMPORT"/>
    <m/>
    <m/>
    <m/>
    <m/>
    <s v="Payments &amp; ISO 20022"/>
    <m/>
    <x v="18"/>
    <m/>
    <s v="ISO20022"/>
    <m/>
    <m/>
    <m/>
    <n v="97500"/>
    <d v="2020-11-09T00:00:00"/>
    <e v="#REF!"/>
    <s v=""/>
    <s v=""/>
  </r>
  <r>
    <d v="2021-04-17T10:31:00"/>
    <d v="2021-03-01T20:45:00"/>
    <m/>
    <m/>
    <x v="14"/>
    <x v="2"/>
    <m/>
    <m/>
    <d v="2021-02-15T19:31:00"/>
    <m/>
    <x v="2"/>
    <m/>
    <n v="3"/>
    <s v="SALES"/>
    <m/>
    <m/>
    <m/>
    <m/>
    <s v="NGData dev team"/>
    <m/>
    <x v="10"/>
    <m/>
    <m/>
    <m/>
    <s v="Java Backend Developers and Big Data developers"/>
    <m/>
    <n v="1"/>
    <d v="2021-02-15T00:00:00"/>
    <e v="#REF!"/>
    <s v=""/>
    <d v="2021-03-01T00:00:00"/>
  </r>
  <r>
    <d v="2021-06-15T12:44:00"/>
    <d v="2021-06-30T12:42:00"/>
    <m/>
    <m/>
    <x v="15"/>
    <x v="3"/>
    <m/>
    <m/>
    <d v="2021-06-15T12:43:00"/>
    <m/>
    <x v="6"/>
    <m/>
    <n v="0"/>
    <m/>
    <m/>
    <m/>
    <m/>
    <m/>
    <s v="Magnum Group - Loyalty"/>
    <s v="LatAm"/>
    <x v="19"/>
    <m/>
    <m/>
    <m/>
    <m/>
    <m/>
    <n v="85000"/>
    <d v="2021-06-15T00:00:00"/>
    <e v="#REF!"/>
    <s v=""/>
    <d v="2021-06-30T00:00:00"/>
  </r>
  <r>
    <d v="2021-04-18T02:08:00"/>
    <m/>
    <m/>
    <m/>
    <x v="1"/>
    <x v="6"/>
    <m/>
    <m/>
    <d v="2020-11-09T12:42:00"/>
    <m/>
    <x v="0"/>
    <m/>
    <n v="0"/>
    <s v="IMPORT"/>
    <m/>
    <m/>
    <m/>
    <m/>
    <s v="S&amp;P Dow Jones Indices"/>
    <m/>
    <x v="17"/>
    <m/>
    <s v="DLT"/>
    <m/>
    <s v="Created a report on cryptocurrency pricing providers and digital token platforms"/>
    <m/>
    <n v="10000"/>
    <d v="2020-11-09T00:00:00"/>
    <e v="#REF!"/>
    <s v=""/>
    <s v=""/>
  </r>
  <r>
    <d v="2021-05-25T07:42:00"/>
    <d v="2021-04-30T10:57:00"/>
    <n v="11"/>
    <n v="18"/>
    <x v="16"/>
    <x v="5"/>
    <m/>
    <m/>
    <d v="2021-04-13T10:58:00"/>
    <m/>
    <x v="3"/>
    <m/>
    <n v="1"/>
    <s v="EXTENSION"/>
    <m/>
    <m/>
    <d v="2021-05-03T12:54:00"/>
    <m/>
    <s v="Axletree - OCR bank statements component"/>
    <m/>
    <x v="3"/>
    <m/>
    <m/>
    <m/>
    <m/>
    <m/>
    <m/>
    <d v="2021-04-13T00:00:00"/>
    <e v="#REF!"/>
    <d v="2021-05-03T00:00:00"/>
    <d v="2021-04-30T00:00:00"/>
  </r>
  <r>
    <d v="2021-06-22T10:58:00"/>
    <d v="2021-04-30T05:27:00"/>
    <n v="11"/>
    <n v="17"/>
    <x v="17"/>
    <x v="5"/>
    <m/>
    <m/>
    <d v="2021-04-13T05:30:00"/>
    <m/>
    <x v="3"/>
    <m/>
    <n v="1"/>
    <s v="EXTENSION"/>
    <m/>
    <m/>
    <d v="2021-06-01T12:30:00"/>
    <m/>
    <s v="Oper - outsourcing"/>
    <m/>
    <x v="20"/>
    <m/>
    <m/>
    <m/>
    <m/>
    <m/>
    <n v="120000"/>
    <d v="2021-04-13T00:00:00"/>
    <e v="#REF!"/>
    <d v="2021-06-01T00:00:00"/>
    <d v="2021-04-30T00:00:00"/>
  </r>
  <r>
    <d v="2021-06-24T07:40:00"/>
    <d v="2021-05-31T12:10:00"/>
    <n v="12"/>
    <n v="20"/>
    <x v="18"/>
    <x v="5"/>
    <m/>
    <m/>
    <d v="2021-05-11T12:11:00"/>
    <m/>
    <x v="7"/>
    <s v="Thomas Bohner"/>
    <n v="2"/>
    <s v="EXTENSION"/>
    <m/>
    <m/>
    <d v="2021-06-24T07:39:00"/>
    <m/>
    <s v="Dorsum - DLT Project (TBD)"/>
    <m/>
    <x v="3"/>
    <m/>
    <m/>
    <m/>
    <m/>
    <m/>
    <m/>
    <d v="2021-05-11T00:00:00"/>
    <e v="#REF!"/>
    <d v="2021-06-24T00:00:00"/>
    <d v="2021-05-31T00:00:00"/>
  </r>
  <r>
    <d v="2021-06-07T11:59:00"/>
    <d v="2021-06-07T11:59:00"/>
    <n v="3"/>
    <n v="5"/>
    <x v="19"/>
    <x v="2"/>
    <m/>
    <m/>
    <d v="2021-05-17T16:46:00"/>
    <m/>
    <x v="2"/>
    <s v="Ed Adams"/>
    <n v="3"/>
    <s v="SALES"/>
    <m/>
    <m/>
    <d v="2021-05-17T16:44:00"/>
    <m/>
    <s v="Capgemini - Services/Staff Augmentation"/>
    <s v="North America; APAC; EMEA"/>
    <x v="10"/>
    <m/>
    <m/>
    <m/>
    <s v="Would you have any profiles for Payments product owner in Singapore and BA in UK, US or Singapore?"/>
    <m/>
    <n v="1"/>
    <d v="2021-05-17T00:00:00"/>
    <e v="#REF!"/>
    <d v="2021-05-17T00:00:00"/>
    <d v="2021-06-07T00:00:00"/>
  </r>
  <r>
    <d v="2021-04-17T10:43:00"/>
    <m/>
    <m/>
    <m/>
    <x v="1"/>
    <x v="0"/>
    <m/>
    <m/>
    <d v="2020-11-09T12:42:00"/>
    <m/>
    <x v="0"/>
    <m/>
    <n v="1"/>
    <s v="IMPORT"/>
    <m/>
    <m/>
    <m/>
    <m/>
    <s v="myStake - DAML PoC"/>
    <m/>
    <x v="21"/>
    <m/>
    <s v="DAML"/>
    <m/>
    <m/>
    <m/>
    <s v="42273,75"/>
    <d v="2020-11-09T00:00:00"/>
    <e v="#REF!"/>
    <s v=""/>
    <s v=""/>
  </r>
  <r>
    <d v="2021-06-28T08:09:00"/>
    <d v="2021-06-30T10:48:00"/>
    <n v="28"/>
    <n v="52"/>
    <x v="20"/>
    <x v="4"/>
    <d v="2021-06-30T05:00:00"/>
    <m/>
    <d v="2021-06-08T10:51:00"/>
    <m/>
    <x v="6"/>
    <s v="Thomas Bohner"/>
    <n v="4"/>
    <s v="CONTACTS"/>
    <m/>
    <m/>
    <d v="2021-06-28T08:00:00"/>
    <m/>
    <s v="KBC Programmable Money Design + Build MVP"/>
    <s v="EMEA"/>
    <x v="22"/>
    <m/>
    <m/>
    <m/>
    <m/>
    <m/>
    <n v="620000"/>
    <d v="2021-06-08T00:00:00"/>
    <e v="#REF!"/>
    <d v="2021-06-28T00:00:00"/>
    <d v="2021-06-30T00:00:00"/>
  </r>
  <r>
    <d v="2021-06-08T09:53:00"/>
    <d v="2021-06-30T09:44:00"/>
    <n v="0"/>
    <n v="1"/>
    <x v="21"/>
    <x v="3"/>
    <m/>
    <m/>
    <d v="2021-06-08T09:46:00"/>
    <m/>
    <x v="8"/>
    <s v="Tom Menner"/>
    <n v="0"/>
    <m/>
    <m/>
    <m/>
    <m/>
    <m/>
    <s v="National Bank of Georgia"/>
    <s v="APAC"/>
    <x v="3"/>
    <m/>
    <m/>
    <m/>
    <s v="National Bank of Georgia exploratory activities around retail CBDC."/>
    <m/>
    <m/>
    <d v="2021-06-08T00:00:00"/>
    <e v="#REF!"/>
    <s v=""/>
    <d v="2021-06-30T00:00:00"/>
  </r>
  <r>
    <d v="2021-06-28T13:56:00"/>
    <d v="2021-06-30T09:23:00"/>
    <n v="5"/>
    <n v="7"/>
    <x v="22"/>
    <x v="6"/>
    <d v="2021-07-01T12:00:00"/>
    <m/>
    <d v="2021-06-07T09:27:00"/>
    <m/>
    <x v="6"/>
    <m/>
    <n v="1"/>
    <s v="CONTACTS"/>
    <m/>
    <m/>
    <d v="2021-06-23T12:00:00"/>
    <m/>
    <s v="Kooler Farms"/>
    <s v="North America"/>
    <x v="23"/>
    <m/>
    <m/>
    <m/>
    <s v="Track-and-trace solution for cold storage. Similar to StealthCo workflows"/>
    <m/>
    <n v="155000"/>
    <d v="2021-06-07T00:00:00"/>
    <e v="#REF!"/>
    <d v="2021-06-23T00:00:00"/>
    <d v="2021-06-30T00:00:00"/>
  </r>
  <r>
    <d v="2021-06-01T10:22:00"/>
    <m/>
    <n v="38"/>
    <n v="49"/>
    <x v="1"/>
    <x v="5"/>
    <m/>
    <m/>
    <d v="2020-11-09T12:42:00"/>
    <m/>
    <x v="0"/>
    <m/>
    <n v="1"/>
    <s v="IMPORT"/>
    <m/>
    <m/>
    <d v="2021-06-01T10:00:00"/>
    <m/>
    <s v="Spate - ETL tool"/>
    <m/>
    <x v="24"/>
    <m/>
    <m/>
    <m/>
    <m/>
    <m/>
    <n v="17100"/>
    <d v="2020-11-09T00:00:00"/>
    <e v="#REF!"/>
    <d v="2021-06-01T00:00:00"/>
    <s v=""/>
  </r>
  <r>
    <d v="2021-03-21T00:59:00"/>
    <m/>
    <m/>
    <m/>
    <x v="1"/>
    <x v="1"/>
    <m/>
    <m/>
    <m/>
    <m/>
    <x v="0"/>
    <m/>
    <n v="0"/>
    <m/>
    <m/>
    <m/>
    <m/>
    <m/>
    <s v="ASX - Gap Tool"/>
    <m/>
    <x v="3"/>
    <m/>
    <s v="ISO20022"/>
    <m/>
    <m/>
    <m/>
    <m/>
    <d v="2020-11-09T00:00:00"/>
    <e v="#REF!"/>
    <s v=""/>
    <s v=""/>
  </r>
  <r>
    <d v="2021-06-21T13:29:00"/>
    <d v="2021-06-21T11:33:00"/>
    <n v="38"/>
    <n v="65"/>
    <x v="1"/>
    <x v="6"/>
    <m/>
    <m/>
    <d v="2020-11-09T12:42:00"/>
    <m/>
    <x v="1"/>
    <m/>
    <n v="2"/>
    <s v="IMPORT"/>
    <m/>
    <m/>
    <d v="2021-06-21T13:29:00"/>
    <m/>
    <s v="S&amp;P Dow Jones - Crypto Investment Vehicles"/>
    <m/>
    <x v="25"/>
    <m/>
    <s v="DLT"/>
    <m/>
    <s v="Recurring monthly meetings with S&amp;P DJI on topics within crypto/blockchain. Hope is that another project will come out of these meetings"/>
    <m/>
    <n v="4000"/>
    <d v="2020-11-09T00:00:00"/>
    <e v="#REF!"/>
    <d v="2021-06-21T00:00:00"/>
    <d v="2021-06-21T00:00:00"/>
  </r>
  <r>
    <d v="2021-04-20T04:29:00"/>
    <d v="2021-04-30T10:54:00"/>
    <m/>
    <m/>
    <x v="23"/>
    <x v="3"/>
    <m/>
    <m/>
    <d v="2021-04-02T10:56:00"/>
    <m/>
    <x v="3"/>
    <m/>
    <n v="1"/>
    <s v="SALES"/>
    <m/>
    <m/>
    <m/>
    <m/>
    <s v="FEBRABAN - tbc"/>
    <s v="LatAm"/>
    <x v="3"/>
    <m/>
    <m/>
    <m/>
    <m/>
    <m/>
    <m/>
    <d v="2021-04-02T00:00:00"/>
    <e v="#REF!"/>
    <s v=""/>
    <d v="2021-04-30T00:00:00"/>
  </r>
  <r>
    <d v="2021-03-19T20:03:00"/>
    <d v="2021-03-31T20:50:00"/>
    <m/>
    <m/>
    <x v="24"/>
    <x v="4"/>
    <m/>
    <m/>
    <d v="2021-03-01T20:51:00"/>
    <m/>
    <x v="4"/>
    <m/>
    <n v="0"/>
    <m/>
    <m/>
    <m/>
    <m/>
    <m/>
    <s v="Microsoft Azure Partnership"/>
    <s v="APAC"/>
    <x v="3"/>
    <m/>
    <m/>
    <m/>
    <m/>
    <m/>
    <m/>
    <d v="2021-03-01T00:00:00"/>
    <e v="#REF!"/>
    <s v=""/>
    <d v="2021-03-31T00:00:00"/>
  </r>
  <r>
    <d v="2021-04-18T02:22:00"/>
    <d v="2021-03-30T12:17:00"/>
    <n v="5"/>
    <n v="6"/>
    <x v="25"/>
    <x v="6"/>
    <m/>
    <m/>
    <d v="2021-03-01T20:46:00"/>
    <m/>
    <x v="2"/>
    <m/>
    <n v="3"/>
    <s v="INTEGRATION"/>
    <m/>
    <m/>
    <d v="2021-03-17T18:21:00"/>
    <m/>
    <s v="Kuva - Additional development for remittances and payments"/>
    <s v="EMEA"/>
    <x v="3"/>
    <m/>
    <m/>
    <m/>
    <m/>
    <m/>
    <m/>
    <d v="2021-02-17T00:00:00"/>
    <e v="#REF!"/>
    <d v="2021-03-17T00:00:00"/>
    <d v="2021-03-30T00:00:00"/>
  </r>
  <r>
    <d v="2021-06-28T10:37:00"/>
    <d v="2021-02-01T05:08:00"/>
    <n v="154"/>
    <n v="193"/>
    <x v="26"/>
    <x v="3"/>
    <d v="2021-07-05T09:00:00"/>
    <m/>
    <d v="2020-12-22T11:19:00"/>
    <m/>
    <x v="6"/>
    <m/>
    <n v="1"/>
    <s v="EXTENSION"/>
    <m/>
    <m/>
    <d v="2021-06-28T10:36:00"/>
    <m/>
    <s v="KPMG/R3 - EBSI"/>
    <m/>
    <x v="20"/>
    <m/>
    <m/>
    <m/>
    <m/>
    <m/>
    <n v="120000"/>
    <d v="2020-12-22T00:00:00"/>
    <e v="#REF!"/>
    <d v="2021-06-28T00:00:00"/>
    <d v="2021-02-01T00:00:00"/>
  </r>
  <r>
    <d v="2021-05-26T09:23:00"/>
    <d v="2021-05-26T09:23:00"/>
    <n v="0"/>
    <n v="2"/>
    <x v="27"/>
    <x v="0"/>
    <m/>
    <m/>
    <d v="2021-04-14T05:39:00"/>
    <m/>
    <x v="2"/>
    <s v="Tom Menner"/>
    <n v="0"/>
    <m/>
    <m/>
    <m/>
    <m/>
    <m/>
    <s v="Bursa Malaysia - PoC RFP"/>
    <s v="APAC"/>
    <x v="3"/>
    <m/>
    <m/>
    <m/>
    <m/>
    <m/>
    <m/>
    <d v="2021-04-14T00:00:00"/>
    <e v="#REF!"/>
    <s v=""/>
    <d v="2021-05-26T00:00:00"/>
  </r>
  <r>
    <d v="2021-06-15T09:48:00"/>
    <d v="2021-05-11T12:05:00"/>
    <n v="11"/>
    <n v="16"/>
    <x v="28"/>
    <x v="4"/>
    <m/>
    <m/>
    <d v="2021-02-17T11:26:00"/>
    <m/>
    <x v="1"/>
    <m/>
    <n v="2"/>
    <s v="EXTENSION"/>
    <m/>
    <m/>
    <d v="2021-06-15T09:48:00"/>
    <m/>
    <s v="HoWest Consulting &amp; Training"/>
    <s v="EMEA"/>
    <x v="26"/>
    <m/>
    <m/>
    <m/>
    <s v="Consulting and training opportunity on Hyperledger Fabric"/>
    <m/>
    <n v="5000"/>
    <d v="2021-02-17T00:00:00"/>
    <e v="#REF!"/>
    <d v="2021-06-15T00:00:00"/>
    <d v="2021-05-11T00:00:00"/>
  </r>
  <r>
    <d v="2021-06-17T06:25:00"/>
    <d v="2021-05-20T06:53:00"/>
    <n v="27"/>
    <n v="36"/>
    <x v="29"/>
    <x v="0"/>
    <m/>
    <m/>
    <d v="2021-03-02T09:41:00"/>
    <m/>
    <x v="1"/>
    <m/>
    <n v="2"/>
    <s v="EXTENSION"/>
    <m/>
    <m/>
    <d v="2021-06-17T06:25:00"/>
    <m/>
    <s v="xBourse - Build Phase"/>
    <s v="APAC; EMEA"/>
    <x v="27"/>
    <m/>
    <m/>
    <m/>
    <m/>
    <m/>
    <n v="300000"/>
    <d v="2021-03-02T00:00:00"/>
    <e v="#REF!"/>
    <d v="2021-06-17T00:00:00"/>
    <d v="2021-05-20T00:00:00"/>
  </r>
  <r>
    <d v="2021-06-22T03:30:00"/>
    <d v="2021-02-10T07:29:00"/>
    <n v="75"/>
    <n v="129"/>
    <x v="30"/>
    <x v="4"/>
    <d v="2021-06-30T05:00:00"/>
    <m/>
    <d v="2021-03-02T03:20:00"/>
    <m/>
    <x v="0"/>
    <m/>
    <n v="2"/>
    <s v="EXTENSION"/>
    <m/>
    <m/>
    <d v="2021-06-22T03:29:00"/>
    <m/>
    <s v="Yucopia - Discovery/Shape"/>
    <m/>
    <x v="28"/>
    <m/>
    <m/>
    <m/>
    <m/>
    <m/>
    <n v="12500"/>
    <d v="2020-11-24T00:00:00"/>
    <e v="#REF!"/>
    <d v="2021-06-22T00:00:00"/>
    <d v="2021-02-10T00:00:00"/>
  </r>
  <r>
    <d v="2021-06-24T02:58:00"/>
    <d v="2021-05-11T05:23:00"/>
    <n v="45"/>
    <n v="78"/>
    <x v="31"/>
    <x v="0"/>
    <m/>
    <m/>
    <d v="2021-03-04T05:07:00"/>
    <m/>
    <x v="1"/>
    <m/>
    <n v="1"/>
    <s v="IMPORT"/>
    <m/>
    <m/>
    <d v="2021-06-24T02:58:00"/>
    <m/>
    <s v="Pago NXT - Stablecoin RFP"/>
    <s v="EMEA"/>
    <x v="12"/>
    <m/>
    <m/>
    <m/>
    <m/>
    <m/>
    <n v="50000"/>
    <d v="2021-03-04T00:00:00"/>
    <e v="#REF!"/>
    <d v="2021-06-24T00:00:00"/>
    <d v="2021-05-11T00:00:00"/>
  </r>
  <r>
    <d v="2021-06-22T07:14:00"/>
    <d v="2021-06-22T07:14:00"/>
    <n v="0"/>
    <n v="1"/>
    <x v="32"/>
    <x v="7"/>
    <m/>
    <m/>
    <d v="2021-04-14T17:59:00"/>
    <m/>
    <x v="2"/>
    <m/>
    <n v="0"/>
    <m/>
    <m/>
    <m/>
    <m/>
    <m/>
    <s v="HKMA DaaS"/>
    <s v="APAC"/>
    <x v="3"/>
    <m/>
    <m/>
    <m/>
    <s v="RFP for Data-as-a-Service"/>
    <m/>
    <m/>
    <d v="2021-04-14T00:00:00"/>
    <e v="#REF!"/>
    <s v=""/>
    <d v="2021-06-22T00:00:00"/>
  </r>
  <r>
    <d v="2021-06-22T06:37:00"/>
    <d v="2021-09-01T06:35:00"/>
    <n v="6"/>
    <n v="11"/>
    <x v="33"/>
    <x v="2"/>
    <m/>
    <m/>
    <d v="2021-06-22T01:06:00"/>
    <m/>
    <x v="5"/>
    <s v="Tom Menner"/>
    <n v="0"/>
    <s v="IMPORT"/>
    <m/>
    <m/>
    <d v="2021-06-21T05:00:00"/>
    <m/>
    <s v="Trade Finance &amp; Customs project in the Middle East"/>
    <s v="EMEA"/>
    <x v="10"/>
    <m/>
    <m/>
    <m/>
    <m/>
    <m/>
    <n v="1"/>
    <d v="2021-06-22T00:00:00"/>
    <e v="#REF!"/>
    <d v="2021-06-21T00:00:00"/>
    <d v="2021-09-01T00:00:00"/>
  </r>
  <r>
    <d v="2021-06-22T06:35:00"/>
    <d v="2021-09-01T06:33:00"/>
    <n v="8"/>
    <n v="16"/>
    <x v="34"/>
    <x v="7"/>
    <m/>
    <m/>
    <d v="2021-06-22T01:03:00"/>
    <m/>
    <x v="5"/>
    <s v="Hanna Zubko"/>
    <n v="0"/>
    <s v="IMPORT"/>
    <m/>
    <m/>
    <d v="2021-06-16T19:05:00"/>
    <m/>
    <s v="Services for SBI DAH"/>
    <s v="APAC"/>
    <x v="10"/>
    <m/>
    <m/>
    <m/>
    <s v="Opportunities across DLT and SWIFT domains"/>
    <m/>
    <n v="1"/>
    <d v="2021-06-22T00:00:00"/>
    <e v="#REF!"/>
    <d v="2021-06-16T00:00:00"/>
    <d v="2021-09-01T00:00:00"/>
  </r>
  <r>
    <d v="2021-03-21T05:03:00"/>
    <d v="2021-03-19T05:57:00"/>
    <n v="1"/>
    <n v="1"/>
    <x v="35"/>
    <x v="3"/>
    <m/>
    <m/>
    <d v="2021-02-08T17:22:00"/>
    <m/>
    <x v="2"/>
    <m/>
    <n v="1"/>
    <s v="INTEGRATION"/>
    <m/>
    <m/>
    <d v="2021-01-13T08:00:00"/>
    <m/>
    <s v="Curve Royalty Systems"/>
    <m/>
    <x v="3"/>
    <m/>
    <m/>
    <m/>
    <m/>
    <m/>
    <m/>
    <d v="2021-01-06T00:00:00"/>
    <e v="#REF!"/>
    <d v="2021-01-13T00:00:00"/>
    <d v="2021-03-19T00:00:00"/>
  </r>
  <r>
    <d v="2021-04-18T02:22:00"/>
    <d v="2021-03-01T14:35:00"/>
    <n v="5"/>
    <n v="6"/>
    <x v="36"/>
    <x v="6"/>
    <m/>
    <m/>
    <d v="2020-12-15T16:14:00"/>
    <m/>
    <x v="3"/>
    <m/>
    <n v="1"/>
    <s v="CONTACTS"/>
    <m/>
    <m/>
    <d v="2021-01-21T09:14:00"/>
    <m/>
    <s v="Central Bank of Oman"/>
    <m/>
    <x v="3"/>
    <m/>
    <m/>
    <m/>
    <m/>
    <m/>
    <m/>
    <d v="2020-12-15T00:00:00"/>
    <e v="#REF!"/>
    <d v="2021-01-21T00:00:00"/>
    <d v="2021-03-01T00:00:00"/>
  </r>
  <r>
    <d v="2021-06-02T03:00:00"/>
    <d v="2021-04-27T08:18:00"/>
    <n v="39"/>
    <n v="64"/>
    <x v="37"/>
    <x v="0"/>
    <m/>
    <m/>
    <d v="2021-02-18T02:58:00"/>
    <m/>
    <x v="0"/>
    <m/>
    <n v="2"/>
    <s v="EXTENSION"/>
    <m/>
    <m/>
    <d v="2021-06-02T03:00:00"/>
    <m/>
    <s v="Boulevard - Phase 3 development"/>
    <m/>
    <x v="13"/>
    <m/>
    <m/>
    <m/>
    <m/>
    <m/>
    <n v="20000"/>
    <d v="2021-02-18T00:00:00"/>
    <e v="#REF!"/>
    <d v="2021-06-02T00:00:00"/>
    <d v="2021-04-27T00:00:00"/>
  </r>
  <r>
    <d v="2021-04-17T10:27:00"/>
    <d v="2021-01-12T10:19:00"/>
    <n v="1"/>
    <n v="1"/>
    <x v="1"/>
    <x v="0"/>
    <m/>
    <m/>
    <d v="2020-11-09T12:42:00"/>
    <m/>
    <x v="0"/>
    <m/>
    <n v="1"/>
    <s v="IMPORT"/>
    <m/>
    <m/>
    <d v="2020-11-30T05:50:00"/>
    <m/>
    <s v="xBourse - Australian Registry"/>
    <m/>
    <x v="16"/>
    <m/>
    <s v="DAML"/>
    <m/>
    <m/>
    <m/>
    <n v="40000"/>
    <d v="2020-11-09T00:00:00"/>
    <e v="#REF!"/>
    <d v="2020-11-30T00:00:00"/>
    <d v="2021-01-12T00:00:00"/>
  </r>
  <r>
    <d v="2021-06-26T06:07:00"/>
    <d v="2020-12-22T12:03:00"/>
    <n v="5"/>
    <n v="11"/>
    <x v="1"/>
    <x v="8"/>
    <m/>
    <m/>
    <d v="2021-06-26T06:07:00"/>
    <m/>
    <x v="1"/>
    <s v="Oleks Maistrenko"/>
    <n v="2"/>
    <s v="CONTACTS"/>
    <m/>
    <m/>
    <d v="2020-12-01T16:54:00"/>
    <m/>
    <s v="SWIFT - Transaction Management Platform"/>
    <m/>
    <x v="29"/>
    <m/>
    <s v="Digital Development"/>
    <m/>
    <m/>
    <m/>
    <n v="642000"/>
    <d v="2020-11-09T00:00:00"/>
    <e v="#REF!"/>
    <d v="2020-12-01T00:00:00"/>
    <d v="2020-12-22T00:00:00"/>
  </r>
  <r>
    <d v="2021-06-22T01:34:00"/>
    <d v="2021-08-19T01:34:00"/>
    <n v="1"/>
    <n v="2"/>
    <x v="38"/>
    <x v="8"/>
    <m/>
    <m/>
    <d v="2021-05-26T14:07:00"/>
    <m/>
    <x v="7"/>
    <s v="Hanna Zubko"/>
    <n v="1"/>
    <s v="SALES"/>
    <m/>
    <m/>
    <d v="2021-05-24T10:30:00"/>
    <m/>
    <s v="Santander - SWIFT Consulting &amp; Integration"/>
    <s v="North America"/>
    <x v="3"/>
    <m/>
    <m/>
    <m/>
    <s v="As Stacy had mentioned we have a need for various swift consulting and assistance with integration requirements, this would include SR, gpi, ISO, and Fed. When would you have time to discuss?_x000a_ _x000a_  _x000a_ _x000a_ Matteo_x000a_ _x000a_  _x000a_ _x000a_ This message contains information which may be confidential and privileged. Unless you are the addressee (or authorized to receive for the addressee), you may not use, copy or disclose to anyone the message or any information contained in the message. If you have received the message in error, please advise the sender by reply e-mail, and delete or destroy the message. Thank you._x000a_ _x000a_ P Please consider the environment before printing this email"/>
    <m/>
    <m/>
    <d v="2021-05-26T00:00:00"/>
    <e v="#REF!"/>
    <d v="2021-05-24T00:00:00"/>
    <d v="2021-08-19T00:00:00"/>
  </r>
  <r>
    <d v="2021-06-22T07:13:00"/>
    <d v="2021-07-01T07:09:00"/>
    <n v="0"/>
    <n v="2"/>
    <x v="39"/>
    <x v="7"/>
    <m/>
    <m/>
    <d v="2021-04-06T22:37:00"/>
    <m/>
    <x v="7"/>
    <s v="Chaim Finizola"/>
    <n v="0"/>
    <m/>
    <m/>
    <m/>
    <m/>
    <m/>
    <s v="CBDC - National Bank of Kazakhstan"/>
    <s v="APAC"/>
    <x v="3"/>
    <m/>
    <m/>
    <m/>
    <s v="Central bank is asking for CBDC consulting from local KPMG, who in turn wants to engage us."/>
    <m/>
    <m/>
    <d v="2021-04-06T00:00:00"/>
    <e v="#REF!"/>
    <s v=""/>
    <d v="2021-07-01T00:00:00"/>
  </r>
  <r>
    <d v="2021-04-18T02:22:00"/>
    <d v="2021-03-01T09:24:00"/>
    <n v="1"/>
    <n v="4"/>
    <x v="1"/>
    <x v="6"/>
    <m/>
    <m/>
    <d v="2020-11-09T12:42:00"/>
    <m/>
    <x v="2"/>
    <m/>
    <n v="1"/>
    <s v="CONTACTS"/>
    <m/>
    <m/>
    <d v="2020-12-08T16:55:00"/>
    <m/>
    <s v="UPU"/>
    <m/>
    <x v="30"/>
    <m/>
    <s v="DLT"/>
    <m/>
    <s v="Submitted RFP in August 2020 on doing a study in the postal sector identifying use cases in which DLT could improve postal logistics as well as enhance postal financial services"/>
    <m/>
    <n v="156375"/>
    <d v="2020-11-09T00:00:00"/>
    <e v="#REF!"/>
    <d v="2020-12-08T00:00:00"/>
    <d v="2021-03-01T00:00:00"/>
  </r>
  <r>
    <d v="2021-05-17T03:58:00"/>
    <d v="2021-03-01T07:28:00"/>
    <n v="8"/>
    <n v="14"/>
    <x v="1"/>
    <x v="5"/>
    <m/>
    <m/>
    <d v="2020-11-09T12:42:00"/>
    <m/>
    <x v="2"/>
    <m/>
    <n v="1"/>
    <s v="IMPORT"/>
    <m/>
    <m/>
    <d v="2021-05-17T03:56:00"/>
    <m/>
    <s v="Belfius - Data Team Colab"/>
    <m/>
    <x v="3"/>
    <m/>
    <s v="AI"/>
    <m/>
    <m/>
    <m/>
    <m/>
    <d v="2020-11-09T00:00:00"/>
    <e v="#REF!"/>
    <d v="2021-05-17T00:00:00"/>
    <d v="2021-03-01T00:00:00"/>
  </r>
  <r>
    <d v="2021-06-09T04:39:00"/>
    <d v="2021-06-09T04:39:00"/>
    <n v="10"/>
    <n v="17"/>
    <x v="40"/>
    <x v="0"/>
    <m/>
    <m/>
    <d v="2021-02-03T17:25:00"/>
    <m/>
    <x v="2"/>
    <m/>
    <n v="2"/>
    <s v="EXTENSION"/>
    <m/>
    <m/>
    <d v="2021-04-13T04:29:00"/>
    <m/>
    <s v="Surecomp"/>
    <m/>
    <x v="31"/>
    <m/>
    <m/>
    <m/>
    <s v="Trade Finance Platform looking to tap into certain consortium (e.g. Marco Polo), looking to solve issues around interoperability"/>
    <m/>
    <n v="70000"/>
    <d v="2021-02-02T00:00:00"/>
    <e v="#REF!"/>
    <d v="2021-04-13T00:00:00"/>
    <d v="2021-06-09T00:00:00"/>
  </r>
  <r>
    <d v="2021-06-09T10:28:00"/>
    <d v="2021-06-09T10:28:00"/>
    <n v="1"/>
    <n v="1"/>
    <x v="41"/>
    <x v="6"/>
    <m/>
    <m/>
    <d v="2021-02-01T17:27:00"/>
    <m/>
    <x v="2"/>
    <m/>
    <n v="1"/>
    <s v="EXTENSION"/>
    <m/>
    <m/>
    <d v="2021-02-22T10:00:00"/>
    <m/>
    <s v="American Express - VMWare"/>
    <m/>
    <x v="3"/>
    <m/>
    <m/>
    <m/>
    <m/>
    <m/>
    <m/>
    <d v="2021-02-01T00:00:00"/>
    <e v="#REF!"/>
    <d v="2021-02-22T00:00:00"/>
    <d v="2021-06-09T00:00:00"/>
  </r>
  <r>
    <d v="2021-06-09T10:28:00"/>
    <d v="2021-06-09T10:28:00"/>
    <n v="1"/>
    <n v="1"/>
    <x v="42"/>
    <x v="6"/>
    <m/>
    <m/>
    <d v="2021-02-01T17:15:00"/>
    <m/>
    <x v="2"/>
    <m/>
    <n v="1"/>
    <s v="EXTENSION"/>
    <m/>
    <m/>
    <d v="2021-02-22T10:00:00"/>
    <m/>
    <s v="Euronext / ICE - VMWare"/>
    <m/>
    <x v="3"/>
    <m/>
    <m/>
    <m/>
    <m/>
    <m/>
    <m/>
    <d v="2021-02-01T00:00:00"/>
    <e v="#REF!"/>
    <d v="2021-02-22T00:00:00"/>
    <d v="2021-06-09T00:00:00"/>
  </r>
  <r>
    <d v="2021-06-09T10:27:00"/>
    <d v="2021-06-09T10:27:00"/>
    <n v="1"/>
    <n v="1"/>
    <x v="43"/>
    <x v="6"/>
    <m/>
    <m/>
    <d v="2021-02-01T17:16:00"/>
    <m/>
    <x v="2"/>
    <m/>
    <n v="1"/>
    <s v="EXTENSION"/>
    <m/>
    <m/>
    <d v="2021-02-22T10:00:00"/>
    <m/>
    <s v="Visa - VMWare"/>
    <m/>
    <x v="3"/>
    <m/>
    <m/>
    <m/>
    <m/>
    <m/>
    <m/>
    <d v="2021-02-01T00:00:00"/>
    <e v="#REF!"/>
    <d v="2021-02-22T00:00:00"/>
    <d v="2021-06-09T00:00:00"/>
  </r>
  <r>
    <d v="2021-06-09T10:28:00"/>
    <d v="2021-06-09T10:28:00"/>
    <n v="1"/>
    <n v="1"/>
    <x v="44"/>
    <x v="6"/>
    <m/>
    <m/>
    <d v="2021-01-19T09:57:00"/>
    <m/>
    <x v="2"/>
    <m/>
    <n v="2"/>
    <s v="EXTENSION"/>
    <m/>
    <m/>
    <d v="2021-02-09T12:47:00"/>
    <m/>
    <s v="Morgan Stanley - VMWare"/>
    <m/>
    <x v="3"/>
    <m/>
    <m/>
    <m/>
    <m/>
    <m/>
    <m/>
    <d v="2021-01-19T00:00:00"/>
    <e v="#REF!"/>
    <d v="2021-02-09T00:00:00"/>
    <d v="2021-06-09T00:00:00"/>
  </r>
  <r>
    <d v="2021-04-27T09:02:00"/>
    <d v="2021-04-27T09:02:00"/>
    <n v="0"/>
    <n v="1"/>
    <x v="1"/>
    <x v="3"/>
    <m/>
    <m/>
    <d v="2020-11-09T12:42:00"/>
    <m/>
    <x v="2"/>
    <m/>
    <n v="1"/>
    <s v="IMPORT"/>
    <m/>
    <m/>
    <m/>
    <m/>
    <s v="Deriveum - Derivatives platform"/>
    <m/>
    <x v="32"/>
    <m/>
    <m/>
    <m/>
    <s v="Met during Cordacon. Raising money. Wanted to reconnect Q2 2020. lOoking fto build a derivatives platform on Corda. &amp; looking for technical partner"/>
    <m/>
    <n v="485000"/>
    <d v="2020-11-09T00:00:00"/>
    <e v="#REF!"/>
    <s v=""/>
    <d v="2021-04-27T00:00:00"/>
  </r>
  <r>
    <d v="2021-05-25T11:24:00"/>
    <d v="2021-09-01T11:23:00"/>
    <n v="0"/>
    <n v="2"/>
    <x v="45"/>
    <x v="2"/>
    <m/>
    <m/>
    <d v="2021-02-15T19:44:00"/>
    <m/>
    <x v="8"/>
    <m/>
    <n v="1"/>
    <s v="CONTACTS"/>
    <m/>
    <m/>
    <m/>
    <m/>
    <s v="SingleStore, Inc. - New Deal"/>
    <s v="North America"/>
    <x v="10"/>
    <m/>
    <m/>
    <m/>
    <s v="Ideation Workshop; Dedicated developments team; Blockchain"/>
    <m/>
    <n v="1"/>
    <d v="2021-02-15T00:00:00"/>
    <e v="#REF!"/>
    <s v=""/>
    <d v="2021-09-01T00:00:00"/>
  </r>
  <r>
    <d v="2021-06-09T10:28:00"/>
    <d v="2021-06-09T10:28:00"/>
    <n v="18"/>
    <n v="30"/>
    <x v="1"/>
    <x v="6"/>
    <m/>
    <m/>
    <d v="2020-11-09T12:42:00"/>
    <m/>
    <x v="2"/>
    <m/>
    <n v="1"/>
    <s v="EXTENSION"/>
    <m/>
    <m/>
    <d v="2021-04-02T18:00:00"/>
    <m/>
    <s v="CME Group - VMWare"/>
    <m/>
    <x v="3"/>
    <m/>
    <s v="DLT"/>
    <m/>
    <m/>
    <m/>
    <m/>
    <d v="2020-11-09T00:00:00"/>
    <e v="#REF!"/>
    <d v="2021-04-02T00:00:00"/>
    <d v="2021-06-09T00:00:00"/>
  </r>
  <r>
    <d v="2021-06-22T10:58:00"/>
    <d v="2021-05-11T11:57:00"/>
    <n v="9"/>
    <n v="11"/>
    <x v="46"/>
    <x v="5"/>
    <m/>
    <m/>
    <d v="2021-04-13T05:31:00"/>
    <m/>
    <x v="0"/>
    <m/>
    <n v="1"/>
    <s v="IMPORT"/>
    <m/>
    <m/>
    <d v="2021-05-18T10:00:00"/>
    <m/>
    <s v="Spate - new project"/>
    <m/>
    <x v="17"/>
    <m/>
    <m/>
    <m/>
    <m/>
    <m/>
    <n v="10000"/>
    <d v="2021-04-13T00:00:00"/>
    <e v="#REF!"/>
    <d v="2021-05-18T00:00:00"/>
    <d v="2021-05-11T00:00:00"/>
  </r>
  <r>
    <d v="2021-06-28T17:27:00"/>
    <d v="2021-06-30T16:02:00"/>
    <n v="8"/>
    <n v="14"/>
    <x v="1"/>
    <x v="6"/>
    <d v="2021-06-30T14:30:00"/>
    <m/>
    <d v="2020-12-10T11:29:00"/>
    <m/>
    <x v="6"/>
    <m/>
    <n v="2"/>
    <s v="SALES"/>
    <m/>
    <m/>
    <d v="2021-06-28T16:56:00"/>
    <m/>
    <s v="Gambly - P2P Gambling"/>
    <m/>
    <x v="3"/>
    <m/>
    <s v="DAML"/>
    <m/>
    <m/>
    <m/>
    <m/>
    <d v="2020-11-09T00:00:00"/>
    <e v="#REF!"/>
    <d v="2021-06-28T00:00:00"/>
    <d v="2021-06-30T00:00:00"/>
  </r>
  <r>
    <d v="2021-05-17T09:57:00"/>
    <d v="2021-03-16T13:05:00"/>
    <n v="29"/>
    <n v="46"/>
    <x v="47"/>
    <x v="0"/>
    <m/>
    <m/>
    <d v="2021-02-17T06:36:00"/>
    <m/>
    <x v="1"/>
    <m/>
    <n v="1"/>
    <s v="IMPORT"/>
    <m/>
    <m/>
    <d v="2021-05-17T09:57:00"/>
    <m/>
    <s v="Euroclear - Banque de France CBDC"/>
    <m/>
    <x v="33"/>
    <m/>
    <m/>
    <m/>
    <m/>
    <m/>
    <n v="32000"/>
    <d v="2021-02-17T00:00:00"/>
    <e v="#REF!"/>
    <d v="2021-05-17T00:00:00"/>
    <d v="2021-03-16T00:00:00"/>
  </r>
  <r>
    <d v="2021-04-18T02:08:00"/>
    <d v="2020-12-28T16:31:00"/>
    <n v="16"/>
    <n v="33"/>
    <x v="48"/>
    <x v="0"/>
    <m/>
    <m/>
    <d v="2020-12-02T16:31:00"/>
    <m/>
    <x v="0"/>
    <m/>
    <n v="1"/>
    <s v="SALES"/>
    <m/>
    <m/>
    <d v="2021-01-21T16:01:00"/>
    <m/>
    <s v="myStake - GUI Development"/>
    <m/>
    <x v="26"/>
    <m/>
    <m/>
    <m/>
    <m/>
    <m/>
    <n v="5000"/>
    <d v="2020-12-02T00:00:00"/>
    <e v="#REF!"/>
    <d v="2021-01-21T00:00:00"/>
    <d v="2020-12-28T00:00:00"/>
  </r>
  <r>
    <d v="2021-06-02T08:15:00"/>
    <d v="2021-02-01T05:08:00"/>
    <n v="22"/>
    <n v="22"/>
    <x v="49"/>
    <x v="3"/>
    <m/>
    <m/>
    <d v="2021-01-11T14:54:00"/>
    <m/>
    <x v="1"/>
    <m/>
    <n v="1"/>
    <s v="SALES"/>
    <m/>
    <m/>
    <d v="2021-06-02T08:15:00"/>
    <m/>
    <s v="Envoy - Trade finance platform Pilot"/>
    <m/>
    <x v="34"/>
    <m/>
    <m/>
    <m/>
    <m/>
    <m/>
    <n v="200000"/>
    <d v="2021-01-11T00:00:00"/>
    <e v="#REF!"/>
    <d v="2021-06-02T00:00:00"/>
    <d v="2021-02-01T00:00:00"/>
  </r>
  <r>
    <d v="2021-05-11T11:57:00"/>
    <d v="2020-11-24T11:21:00"/>
    <n v="13"/>
    <n v="23"/>
    <x v="1"/>
    <x v="0"/>
    <m/>
    <m/>
    <d v="2020-11-09T12:42:00"/>
    <m/>
    <x v="0"/>
    <m/>
    <n v="3"/>
    <s v="SALES"/>
    <m/>
    <m/>
    <d v="2021-04-27T07:41:00"/>
    <m/>
    <s v="LSEG: post-trade platform"/>
    <m/>
    <x v="35"/>
    <m/>
    <m/>
    <m/>
    <s v="Post-trade settlement DLT model"/>
    <m/>
    <n v="260000"/>
    <d v="2020-11-09T00:00:00"/>
    <e v="#REF!"/>
    <d v="2021-04-27T00:00:00"/>
    <d v="2020-11-24T00:00:00"/>
  </r>
  <r>
    <d v="2021-06-25T03:51:00"/>
    <d v="2021-05-25T06:53:00"/>
    <n v="37"/>
    <n v="72"/>
    <x v="50"/>
    <x v="4"/>
    <d v="2021-06-30T05:00:00"/>
    <m/>
    <d v="2021-05-11T10:59:00"/>
    <m/>
    <x v="0"/>
    <s v="Thomas Bohner"/>
    <n v="2"/>
    <s v="CONTACTS"/>
    <m/>
    <m/>
    <d v="2021-06-24T10:33:00"/>
    <m/>
    <s v="KBC Programmable Money Shaping"/>
    <s v="EMEA"/>
    <x v="36"/>
    <m/>
    <m/>
    <m/>
    <m/>
    <m/>
    <n v="12800"/>
    <d v="2021-05-11T00:00:00"/>
    <e v="#REF!"/>
    <d v="2021-06-24T00:00:00"/>
    <d v="2021-05-25T00:00:00"/>
  </r>
  <r>
    <d v="2021-05-11T11:59:00"/>
    <d v="2021-05-11T11:59:00"/>
    <m/>
    <m/>
    <x v="51"/>
    <x v="8"/>
    <m/>
    <m/>
    <d v="2021-04-29T14:03:00"/>
    <m/>
    <x v="1"/>
    <m/>
    <n v="1"/>
    <s v="SALES"/>
    <m/>
    <m/>
    <m/>
    <m/>
    <s v="FedNOW ISO Project"/>
    <s v="North America"/>
    <x v="37"/>
    <m/>
    <m/>
    <m/>
    <s v="Provide support for the Readiness Portal for FedNOW messages"/>
    <m/>
    <n v="25000"/>
    <d v="2021-04-29T00:00:00"/>
    <e v="#REF!"/>
    <s v=""/>
    <d v="2021-05-11T00:00:00"/>
  </r>
  <r>
    <d v="2021-06-28T16:43:00"/>
    <d v="2018-01-01T16:27:00"/>
    <n v="179"/>
    <n v="262"/>
    <x v="52"/>
    <x v="0"/>
    <d v="2021-06-29T08:30:00"/>
    <m/>
    <d v="2020-12-02T16:28:00"/>
    <m/>
    <x v="4"/>
    <m/>
    <n v="16"/>
    <s v="IMPORT"/>
    <m/>
    <m/>
    <d v="2021-06-23T12:00:00"/>
    <m/>
    <s v="Digital Asset Partnership"/>
    <m/>
    <x v="3"/>
    <m/>
    <m/>
    <m/>
    <m/>
    <m/>
    <m/>
    <d v="2020-12-02T00:00:00"/>
    <e v="#REF!"/>
    <d v="2021-06-23T00:00:00"/>
    <d v="2018-01-01T00:00:00"/>
  </r>
  <r>
    <d v="2021-06-29T05:38:00"/>
    <d v="2018-01-01T16:25:00"/>
    <n v="527"/>
    <n v="678"/>
    <x v="53"/>
    <x v="0"/>
    <d v="2021-07-01T04:30:00"/>
    <m/>
    <d v="2020-12-02T16:25:00"/>
    <m/>
    <x v="4"/>
    <m/>
    <n v="19"/>
    <s v="SALES"/>
    <m/>
    <m/>
    <d v="2021-06-29T05:37:00"/>
    <m/>
    <s v="R3 Partnership"/>
    <m/>
    <x v="3"/>
    <m/>
    <m/>
    <m/>
    <m/>
    <m/>
    <m/>
    <d v="2020-12-02T00:00:00"/>
    <e v="#REF!"/>
    <d v="2021-06-29T00:00:00"/>
    <d v="2018-01-01T00:00:00"/>
  </r>
  <r>
    <d v="2021-06-24T13:34:00"/>
    <d v="2016-12-31T11:16:00"/>
    <n v="30"/>
    <n v="39"/>
    <x v="54"/>
    <x v="6"/>
    <m/>
    <m/>
    <d v="2020-11-24T11:14:00"/>
    <m/>
    <x v="4"/>
    <m/>
    <n v="1"/>
    <s v="IMPORT"/>
    <m/>
    <m/>
    <d v="2021-06-22T14:30:00"/>
    <m/>
    <s v="Hyperledger"/>
    <m/>
    <x v="3"/>
    <m/>
    <m/>
    <m/>
    <m/>
    <m/>
    <m/>
    <d v="2020-11-24T00:00:00"/>
    <e v="#REF!"/>
    <d v="2021-06-22T00:00:00"/>
    <d v="2016-12-31T00:00:00"/>
  </r>
  <r>
    <d v="2021-06-24T13:49:00"/>
    <m/>
    <m/>
    <m/>
    <x v="55"/>
    <x v="1"/>
    <m/>
    <m/>
    <m/>
    <m/>
    <x v="9"/>
    <m/>
    <n v="1"/>
    <s v="INTEGRATION"/>
    <m/>
    <m/>
    <m/>
    <m/>
    <m/>
    <m/>
    <x v="3"/>
    <m/>
    <m/>
    <m/>
    <m/>
    <m/>
    <m/>
    <d v="2021-06-24T00:00:00"/>
    <e v="#REF!"/>
    <s v=""/>
    <s v=""/>
  </r>
  <r>
    <d v="2021-06-14T06:02:00"/>
    <m/>
    <m/>
    <m/>
    <x v="56"/>
    <x v="1"/>
    <m/>
    <m/>
    <m/>
    <m/>
    <x v="9"/>
    <m/>
    <n v="1"/>
    <s v="EXTENSION"/>
    <m/>
    <m/>
    <m/>
    <m/>
    <m/>
    <m/>
    <x v="3"/>
    <m/>
    <m/>
    <m/>
    <m/>
    <m/>
    <m/>
    <d v="2021-06-14T00:00:00"/>
    <e v="#REF!"/>
    <s v=""/>
    <s v=""/>
  </r>
  <r>
    <d v="2021-06-27T14:47:00"/>
    <m/>
    <n v="7"/>
    <n v="8"/>
    <x v="57"/>
    <x v="3"/>
    <m/>
    <m/>
    <d v="2021-06-08T06:49:00"/>
    <m/>
    <x v="5"/>
    <s v="Tom Menner"/>
    <n v="2"/>
    <s v="EXTENSION"/>
    <m/>
    <m/>
    <d v="2021-06-27T14:47:00"/>
    <m/>
    <s v="CB Kazakhstan - KPMG"/>
    <s v="APAC"/>
    <x v="3"/>
    <m/>
    <m/>
    <m/>
    <m/>
    <m/>
    <m/>
    <d v="2021-06-08T00:00:00"/>
    <e v="#REF!"/>
    <d v="2021-06-27T00:00:00"/>
    <s v=""/>
  </r>
  <r>
    <d v="2021-06-07T10:17:00"/>
    <m/>
    <m/>
    <m/>
    <x v="58"/>
    <x v="1"/>
    <m/>
    <m/>
    <m/>
    <m/>
    <x v="9"/>
    <m/>
    <n v="1"/>
    <s v="INTEGRATION"/>
    <m/>
    <m/>
    <m/>
    <m/>
    <m/>
    <m/>
    <x v="3"/>
    <m/>
    <m/>
    <m/>
    <m/>
    <m/>
    <m/>
    <d v="2021-06-07T00:00:00"/>
    <e v="#REF!"/>
    <s v=""/>
    <s v=""/>
  </r>
  <r>
    <d v="2021-06-11T10:52:00"/>
    <m/>
    <n v="8"/>
    <n v="8"/>
    <x v="59"/>
    <x v="3"/>
    <m/>
    <m/>
    <d v="2021-06-01T10:40:00"/>
    <m/>
    <x v="5"/>
    <s v="Christopher Kelly"/>
    <n v="1"/>
    <s v="IMPORT"/>
    <m/>
    <m/>
    <d v="2021-06-11T10:52:00"/>
    <m/>
    <s v="Kenbright - Claimsplatform (Corda)"/>
    <s v="APAC"/>
    <x v="4"/>
    <m/>
    <m/>
    <m/>
    <m/>
    <m/>
    <n v="30000"/>
    <d v="2021-06-01T00:00:00"/>
    <e v="#REF!"/>
    <d v="2021-06-11T00:00:00"/>
    <s v=""/>
  </r>
  <r>
    <d v="2021-06-22T22:00:00"/>
    <m/>
    <n v="2"/>
    <n v="3"/>
    <x v="60"/>
    <x v="1"/>
    <m/>
    <m/>
    <m/>
    <m/>
    <x v="9"/>
    <m/>
    <n v="1"/>
    <s v="EXTENSION"/>
    <m/>
    <m/>
    <d v="2021-06-22T22:00:00"/>
    <m/>
    <m/>
    <m/>
    <x v="3"/>
    <m/>
    <m/>
    <m/>
    <m/>
    <m/>
    <m/>
    <d v="2021-05-30T00:00:00"/>
    <e v="#REF!"/>
    <d v="2021-06-22T00:00:00"/>
    <s v=""/>
  </r>
  <r>
    <d v="2021-05-28T06:09:00"/>
    <m/>
    <m/>
    <m/>
    <x v="61"/>
    <x v="1"/>
    <m/>
    <m/>
    <m/>
    <m/>
    <x v="9"/>
    <m/>
    <n v="1"/>
    <s v="INTEGRATION"/>
    <m/>
    <m/>
    <m/>
    <m/>
    <m/>
    <m/>
    <x v="3"/>
    <m/>
    <m/>
    <m/>
    <m/>
    <m/>
    <m/>
    <d v="2021-05-28T00:00:00"/>
    <e v="#REF!"/>
    <s v=""/>
    <s v=""/>
  </r>
  <r>
    <d v="2021-06-28T16:43:00"/>
    <m/>
    <n v="25"/>
    <n v="42"/>
    <x v="62"/>
    <x v="0"/>
    <d v="2021-06-29T08:30:00"/>
    <m/>
    <d v="2021-05-26T05:43:00"/>
    <m/>
    <x v="6"/>
    <m/>
    <n v="1"/>
    <s v="SALES"/>
    <m/>
    <m/>
    <d v="2021-06-22T22:00:00"/>
    <m/>
    <s v="Tinubu Square"/>
    <m/>
    <x v="38"/>
    <m/>
    <m/>
    <m/>
    <m/>
    <m/>
    <n v="170000"/>
    <d v="2021-05-26T00:00:00"/>
    <e v="#REF!"/>
    <d v="2021-06-22T00:00:00"/>
    <s v=""/>
  </r>
  <r>
    <d v="2021-06-02T03:00:00"/>
    <m/>
    <n v="3"/>
    <n v="4"/>
    <x v="63"/>
    <x v="0"/>
    <m/>
    <m/>
    <d v="2021-05-25T06:54:00"/>
    <m/>
    <x v="6"/>
    <m/>
    <n v="2"/>
    <s v="EXTENSION"/>
    <m/>
    <m/>
    <d v="2021-06-02T03:00:00"/>
    <m/>
    <s v="Boulevard - phase 3 development"/>
    <m/>
    <x v="3"/>
    <m/>
    <m/>
    <m/>
    <m/>
    <m/>
    <m/>
    <d v="2021-05-25T00:00:00"/>
    <e v="#REF!"/>
    <d v="2021-06-02T00:00:00"/>
    <s v=""/>
  </r>
  <r>
    <d v="2021-06-04T09:57:00"/>
    <m/>
    <m/>
    <m/>
    <x v="64"/>
    <x v="3"/>
    <m/>
    <m/>
    <d v="2021-05-25T04:12:00"/>
    <m/>
    <x v="5"/>
    <m/>
    <n v="1"/>
    <s v="IMPORT"/>
    <m/>
    <m/>
    <m/>
    <m/>
    <s v="TIM - Loyalty points"/>
    <s v="LatAm"/>
    <x v="3"/>
    <m/>
    <m/>
    <m/>
    <m/>
    <m/>
    <m/>
    <d v="2021-05-25T00:00:00"/>
    <e v="#REF!"/>
    <s v=""/>
    <s v=""/>
  </r>
  <r>
    <d v="2021-06-16T20:02:00"/>
    <m/>
    <n v="7"/>
    <n v="13"/>
    <x v="65"/>
    <x v="6"/>
    <m/>
    <m/>
    <d v="2021-05-18T10:04:00"/>
    <m/>
    <x v="7"/>
    <m/>
    <n v="2"/>
    <s v="EXTENSION"/>
    <m/>
    <m/>
    <d v="2021-06-16T18:49:00"/>
    <m/>
    <s v="Chainlink Labs - Blockchain Integrations Panel"/>
    <m/>
    <x v="3"/>
    <m/>
    <m/>
    <m/>
    <m/>
    <m/>
    <m/>
    <d v="2021-05-18T00:00:00"/>
    <e v="#REF!"/>
    <d v="2021-06-16T00:00:00"/>
    <s v=""/>
  </r>
  <r>
    <d v="2021-05-18T00:33:00"/>
    <m/>
    <m/>
    <m/>
    <x v="66"/>
    <x v="1"/>
    <m/>
    <m/>
    <m/>
    <m/>
    <x v="9"/>
    <m/>
    <n v="1"/>
    <s v="INTEGRATION"/>
    <m/>
    <m/>
    <m/>
    <m/>
    <m/>
    <m/>
    <x v="3"/>
    <m/>
    <m/>
    <m/>
    <m/>
    <m/>
    <m/>
    <d v="2021-05-18T00:00:00"/>
    <e v="#REF!"/>
    <s v=""/>
    <s v=""/>
  </r>
  <r>
    <d v="2021-05-18T00:45:00"/>
    <m/>
    <m/>
    <m/>
    <x v="67"/>
    <x v="1"/>
    <m/>
    <m/>
    <m/>
    <m/>
    <x v="9"/>
    <m/>
    <n v="1"/>
    <s v="INTEGRATION"/>
    <m/>
    <m/>
    <m/>
    <m/>
    <m/>
    <m/>
    <x v="3"/>
    <m/>
    <m/>
    <m/>
    <m/>
    <m/>
    <m/>
    <d v="2021-05-18T00:00:00"/>
    <e v="#REF!"/>
    <s v=""/>
    <s v=""/>
  </r>
  <r>
    <d v="2021-06-17T17:34:00"/>
    <m/>
    <n v="4"/>
    <n v="7"/>
    <x v="68"/>
    <x v="6"/>
    <m/>
    <m/>
    <d v="2021-05-11T09:44:00"/>
    <m/>
    <x v="7"/>
    <m/>
    <n v="1"/>
    <s v="SALES"/>
    <m/>
    <m/>
    <d v="2021-06-16T15:11:00"/>
    <m/>
    <s v="Giglog - Freelancer Platform built on Algorand"/>
    <s v="EMEA"/>
    <x v="3"/>
    <m/>
    <m/>
    <m/>
    <s v="Looking to build a platform for freelancers to be booked for events, including a KYC portion"/>
    <m/>
    <m/>
    <d v="2021-05-11T00:00:00"/>
    <e v="#REF!"/>
    <d v="2021-06-16T00:00:00"/>
    <s v=""/>
  </r>
  <r>
    <d v="2021-06-21T11:33:00"/>
    <m/>
    <n v="1"/>
    <n v="1"/>
    <x v="69"/>
    <x v="6"/>
    <m/>
    <m/>
    <d v="2021-05-11T09:09:00"/>
    <m/>
    <x v="3"/>
    <m/>
    <n v="1"/>
    <s v="CONTACTS"/>
    <m/>
    <m/>
    <d v="2021-05-18T11:10:00"/>
    <m/>
    <s v="Horse24 - Crypto/Fiat Payment Integration"/>
    <s v="EMEA"/>
    <x v="3"/>
    <m/>
    <m/>
    <m/>
    <s v="Horse auction platform looking to expand offering of products, including other livestock, art, etc. Jonathan Mayeur's uncle runs the platform, did 36 million euros in revenue last year. They want to build in a crypto/fiat integration to accept winning bids"/>
    <m/>
    <m/>
    <d v="2021-05-11T00:00:00"/>
    <e v="#REF!"/>
    <d v="2021-05-18T00:00:00"/>
    <s v=""/>
  </r>
  <r>
    <d v="2021-05-10T09:21:00"/>
    <m/>
    <m/>
    <m/>
    <x v="70"/>
    <x v="1"/>
    <m/>
    <m/>
    <m/>
    <m/>
    <x v="9"/>
    <m/>
    <n v="1"/>
    <s v="INTEGRATION"/>
    <m/>
    <m/>
    <m/>
    <m/>
    <m/>
    <m/>
    <x v="3"/>
    <m/>
    <m/>
    <m/>
    <m/>
    <m/>
    <m/>
    <d v="2021-05-10T00:00:00"/>
    <e v="#REF!"/>
    <s v=""/>
    <s v=""/>
  </r>
  <r>
    <d v="2021-05-02T06:55:00"/>
    <m/>
    <m/>
    <m/>
    <x v="71"/>
    <x v="1"/>
    <m/>
    <m/>
    <m/>
    <m/>
    <x v="9"/>
    <m/>
    <n v="1"/>
    <s v="INTEGRATION"/>
    <m/>
    <m/>
    <m/>
    <m/>
    <m/>
    <m/>
    <x v="3"/>
    <m/>
    <m/>
    <m/>
    <m/>
    <m/>
    <m/>
    <d v="2021-05-02T00:00:00"/>
    <e v="#REF!"/>
    <s v=""/>
    <s v=""/>
  </r>
  <r>
    <d v="2021-04-28T16:08:00"/>
    <m/>
    <m/>
    <m/>
    <x v="72"/>
    <x v="1"/>
    <m/>
    <m/>
    <m/>
    <m/>
    <x v="9"/>
    <m/>
    <n v="1"/>
    <s v="INTEGRATION"/>
    <m/>
    <m/>
    <m/>
    <m/>
    <m/>
    <m/>
    <x v="3"/>
    <m/>
    <m/>
    <m/>
    <m/>
    <m/>
    <m/>
    <d v="2021-04-28T00:00:00"/>
    <e v="#REF!"/>
    <s v=""/>
    <s v=""/>
  </r>
  <r>
    <d v="2021-04-30T08:30:00"/>
    <m/>
    <n v="1"/>
    <n v="1"/>
    <x v="73"/>
    <x v="1"/>
    <m/>
    <m/>
    <m/>
    <m/>
    <x v="9"/>
    <m/>
    <n v="1"/>
    <s v="INTEGRATION"/>
    <m/>
    <m/>
    <d v="2021-04-30T08:30:00"/>
    <m/>
    <m/>
    <m/>
    <x v="3"/>
    <m/>
    <m/>
    <m/>
    <m/>
    <m/>
    <m/>
    <d v="2021-04-22T00:00:00"/>
    <e v="#REF!"/>
    <d v="2021-04-30T00:00:00"/>
    <s v=""/>
  </r>
  <r>
    <d v="2021-04-22T09:25:00"/>
    <m/>
    <m/>
    <m/>
    <x v="74"/>
    <x v="1"/>
    <m/>
    <m/>
    <m/>
    <m/>
    <x v="9"/>
    <m/>
    <n v="1"/>
    <s v="INTEGRATION"/>
    <m/>
    <m/>
    <m/>
    <m/>
    <m/>
    <m/>
    <x v="3"/>
    <m/>
    <m/>
    <m/>
    <m/>
    <m/>
    <m/>
    <d v="2021-04-22T00:00:00"/>
    <e v="#REF!"/>
    <s v=""/>
    <s v=""/>
  </r>
  <r>
    <d v="2021-04-18T09:43:00"/>
    <m/>
    <m/>
    <m/>
    <x v="75"/>
    <x v="1"/>
    <m/>
    <m/>
    <m/>
    <m/>
    <x v="9"/>
    <m/>
    <n v="1"/>
    <s v="INTEGRATION"/>
    <m/>
    <m/>
    <m/>
    <m/>
    <m/>
    <m/>
    <x v="3"/>
    <m/>
    <m/>
    <m/>
    <m/>
    <m/>
    <m/>
    <d v="2021-04-18T00:00:00"/>
    <e v="#REF!"/>
    <s v=""/>
    <s v=""/>
  </r>
  <r>
    <d v="2021-05-25T07:23:00"/>
    <m/>
    <m/>
    <m/>
    <x v="76"/>
    <x v="0"/>
    <m/>
    <m/>
    <d v="2021-04-14T09:01:00"/>
    <m/>
    <x v="3"/>
    <m/>
    <n v="0"/>
    <m/>
    <m/>
    <m/>
    <m/>
    <m/>
    <s v="Deutsche Borse - Retailed Structured Products"/>
    <s v="EMEA"/>
    <x v="3"/>
    <m/>
    <m/>
    <m/>
    <m/>
    <m/>
    <m/>
    <d v="2021-04-14T00:00:00"/>
    <e v="#REF!"/>
    <s v=""/>
    <s v=""/>
  </r>
  <r>
    <d v="2021-06-25T08:02:00"/>
    <m/>
    <n v="19"/>
    <n v="26"/>
    <x v="77"/>
    <x v="0"/>
    <m/>
    <m/>
    <d v="2021-04-13T09:00:00"/>
    <m/>
    <x v="6"/>
    <s v="Robert van Donge"/>
    <n v="2"/>
    <s v="EXTENSION"/>
    <m/>
    <m/>
    <d v="2021-06-25T08:00:00"/>
    <m/>
    <s v="Fairville - Q3 + Q4 contract"/>
    <s v="EMEA"/>
    <x v="39"/>
    <m/>
    <m/>
    <m/>
    <m/>
    <m/>
    <n v="180000"/>
    <d v="2021-04-13T00:00:00"/>
    <e v="#REF!"/>
    <d v="2021-06-25T00:00:00"/>
    <s v=""/>
  </r>
  <r>
    <d v="2021-06-24T05:47:00"/>
    <m/>
    <n v="0"/>
    <n v="2"/>
    <x v="39"/>
    <x v="7"/>
    <m/>
    <m/>
    <d v="2021-04-06T22:40:00"/>
    <m/>
    <x v="8"/>
    <s v="Thomas Bohner"/>
    <n v="0"/>
    <s v="IMPORT"/>
    <m/>
    <m/>
    <m/>
    <m/>
    <s v="HSBC Trade Finance Message Broker"/>
    <s v="APAC"/>
    <x v="3"/>
    <m/>
    <m/>
    <m/>
    <s v="HSBC proposing a trade finance integration platform, with routing and transformation capabilities between networks."/>
    <m/>
    <m/>
    <d v="2021-04-06T00:00:00"/>
    <e v="#REF!"/>
    <s v=""/>
    <s v=""/>
  </r>
  <r>
    <d v="2021-06-22T08:01:00"/>
    <m/>
    <n v="9"/>
    <n v="12"/>
    <x v="78"/>
    <x v="0"/>
    <d v="2021-07-06T09:30:00"/>
    <m/>
    <d v="2021-04-06T11:29:00"/>
    <m/>
    <x v="6"/>
    <m/>
    <n v="1"/>
    <s v="IMPORT"/>
    <m/>
    <m/>
    <d v="2021-06-22T08:00:00"/>
    <m/>
    <s v="VMWare - DAML app"/>
    <m/>
    <x v="13"/>
    <m/>
    <m/>
    <m/>
    <m/>
    <m/>
    <n v="20000"/>
    <d v="2021-04-06T00:00:00"/>
    <e v="#REF!"/>
    <d v="2021-06-22T00:00:00"/>
    <s v=""/>
  </r>
  <r>
    <d v="2021-06-24T05:55:00"/>
    <m/>
    <n v="25"/>
    <n v="44"/>
    <x v="78"/>
    <x v="0"/>
    <d v="2021-07-06T09:30:00"/>
    <m/>
    <d v="2021-04-06T11:29:00"/>
    <m/>
    <x v="6"/>
    <m/>
    <n v="1"/>
    <s v="IMPORT"/>
    <m/>
    <m/>
    <d v="2021-06-24T05:55:00"/>
    <m/>
    <s v="VMWare - Performance Testing"/>
    <m/>
    <x v="40"/>
    <m/>
    <m/>
    <m/>
    <m/>
    <m/>
    <n v="80000"/>
    <d v="2021-04-06T00:00:00"/>
    <e v="#REF!"/>
    <d v="2021-06-24T00:00:00"/>
    <s v=""/>
  </r>
  <r>
    <d v="2021-04-04T04:27:00"/>
    <m/>
    <m/>
    <m/>
    <x v="79"/>
    <x v="1"/>
    <m/>
    <m/>
    <m/>
    <m/>
    <x v="9"/>
    <m/>
    <n v="1"/>
    <s v="INTEGRATION"/>
    <m/>
    <m/>
    <m/>
    <m/>
    <m/>
    <m/>
    <x v="3"/>
    <m/>
    <m/>
    <m/>
    <m/>
    <m/>
    <m/>
    <d v="2021-04-04T00:00:00"/>
    <e v="#REF!"/>
    <s v=""/>
    <s v=""/>
  </r>
  <r>
    <d v="2021-04-03T06:23:00"/>
    <m/>
    <m/>
    <m/>
    <x v="80"/>
    <x v="1"/>
    <m/>
    <m/>
    <m/>
    <m/>
    <x v="9"/>
    <m/>
    <n v="1"/>
    <s v="INTEGRATION"/>
    <m/>
    <m/>
    <m/>
    <m/>
    <m/>
    <m/>
    <x v="3"/>
    <m/>
    <m/>
    <m/>
    <m/>
    <m/>
    <m/>
    <d v="2021-04-03T00:00:00"/>
    <e v="#REF!"/>
    <s v=""/>
    <s v=""/>
  </r>
  <r>
    <d v="2021-06-14T09:30:00"/>
    <m/>
    <n v="31"/>
    <n v="47"/>
    <x v="81"/>
    <x v="6"/>
    <m/>
    <m/>
    <d v="2021-03-30T11:32:00"/>
    <m/>
    <x v="4"/>
    <m/>
    <n v="2"/>
    <s v="EXTENSION"/>
    <m/>
    <m/>
    <d v="2021-06-14T09:30:00"/>
    <m/>
    <s v="Accenture"/>
    <m/>
    <x v="3"/>
    <m/>
    <m/>
    <m/>
    <m/>
    <m/>
    <m/>
    <d v="2021-03-30T00:00:00"/>
    <e v="#REF!"/>
    <d v="2021-06-14T00:00:00"/>
    <s v=""/>
  </r>
  <r>
    <d v="2021-06-25T16:49:00"/>
    <m/>
    <n v="8"/>
    <n v="9"/>
    <x v="82"/>
    <x v="2"/>
    <m/>
    <m/>
    <d v="2021-03-30T12:05:00"/>
    <m/>
    <x v="5"/>
    <m/>
    <n v="1"/>
    <s v="EXTENSION"/>
    <m/>
    <m/>
    <d v="2021-06-25T16:48:00"/>
    <m/>
    <s v="Axletree - DLT&amp;AI"/>
    <s v="North America"/>
    <x v="3"/>
    <m/>
    <m/>
    <m/>
    <m/>
    <m/>
    <m/>
    <d v="2021-03-30T00:00:00"/>
    <e v="#REF!"/>
    <d v="2021-06-25T00:00:00"/>
    <s v=""/>
  </r>
  <r>
    <d v="2021-03-24T22:17:00"/>
    <m/>
    <m/>
    <m/>
    <x v="83"/>
    <x v="1"/>
    <m/>
    <m/>
    <m/>
    <m/>
    <x v="9"/>
    <m/>
    <n v="1"/>
    <s v="INTEGRATION"/>
    <m/>
    <m/>
    <m/>
    <m/>
    <m/>
    <m/>
    <x v="3"/>
    <m/>
    <m/>
    <m/>
    <m/>
    <m/>
    <m/>
    <d v="2021-03-24T00:00:00"/>
    <e v="#REF!"/>
    <s v=""/>
    <s v=""/>
  </r>
  <r>
    <d v="2021-06-22T04:36:00"/>
    <m/>
    <n v="7"/>
    <n v="9"/>
    <x v="84"/>
    <x v="1"/>
    <m/>
    <m/>
    <m/>
    <m/>
    <x v="9"/>
    <m/>
    <n v="1"/>
    <s v="claimshare.intellecteu.com"/>
    <m/>
    <m/>
    <d v="2021-06-22T04:36:00"/>
    <m/>
    <m/>
    <m/>
    <x v="3"/>
    <m/>
    <m/>
    <m/>
    <m/>
    <m/>
    <m/>
    <d v="2021-03-23T00:00:00"/>
    <e v="#REF!"/>
    <d v="2021-06-22T00:00:00"/>
    <s v=""/>
  </r>
  <r>
    <d v="2021-03-22T09:19:00"/>
    <m/>
    <m/>
    <m/>
    <x v="85"/>
    <x v="1"/>
    <m/>
    <m/>
    <m/>
    <m/>
    <x v="9"/>
    <m/>
    <n v="1"/>
    <s v="INTEGRATION"/>
    <m/>
    <m/>
    <m/>
    <m/>
    <m/>
    <m/>
    <x v="3"/>
    <m/>
    <m/>
    <m/>
    <m/>
    <m/>
    <m/>
    <d v="2021-03-22T00:00:00"/>
    <e v="#REF!"/>
    <s v=""/>
    <s v=""/>
  </r>
  <r>
    <d v="2021-03-20T13:36:00"/>
    <m/>
    <m/>
    <m/>
    <x v="86"/>
    <x v="1"/>
    <m/>
    <m/>
    <m/>
    <m/>
    <x v="9"/>
    <m/>
    <n v="1"/>
    <s v="INTEGRATION"/>
    <m/>
    <m/>
    <m/>
    <m/>
    <m/>
    <m/>
    <x v="3"/>
    <m/>
    <m/>
    <m/>
    <m/>
    <m/>
    <m/>
    <d v="2021-03-11T00:00:00"/>
    <e v="#REF!"/>
    <s v=""/>
    <s v=""/>
  </r>
  <r>
    <d v="2021-03-23T00:41:00"/>
    <m/>
    <m/>
    <m/>
    <x v="87"/>
    <x v="1"/>
    <m/>
    <m/>
    <m/>
    <m/>
    <x v="9"/>
    <m/>
    <n v="1"/>
    <s v="INTEGRATION"/>
    <m/>
    <m/>
    <m/>
    <m/>
    <m/>
    <m/>
    <x v="3"/>
    <m/>
    <m/>
    <m/>
    <m/>
    <m/>
    <m/>
    <d v="2021-03-11T00:00:00"/>
    <e v="#REF!"/>
    <s v=""/>
    <s v=""/>
  </r>
  <r>
    <d v="2021-06-09T14:47:00"/>
    <m/>
    <n v="12"/>
    <n v="18"/>
    <x v="88"/>
    <x v="0"/>
    <m/>
    <m/>
    <d v="2021-03-11T05:07:00"/>
    <m/>
    <x v="6"/>
    <s v="Tom Menner"/>
    <n v="2"/>
    <s v="EXTENSION"/>
    <m/>
    <m/>
    <d v="2021-05-04T09:00:00"/>
    <m/>
    <s v="Keplaax Inc. - DAML+Xero integration"/>
    <s v="APAC"/>
    <x v="3"/>
    <m/>
    <m/>
    <m/>
    <m/>
    <m/>
    <m/>
    <d v="2021-03-11T00:00:00"/>
    <e v="#REF!"/>
    <d v="2021-05-04T00:00:00"/>
    <s v=""/>
  </r>
  <r>
    <d v="2021-06-09T04:29:00"/>
    <m/>
    <n v="13"/>
    <n v="21"/>
    <x v="89"/>
    <x v="0"/>
    <m/>
    <m/>
    <d v="2021-03-04T04:43:00"/>
    <m/>
    <x v="7"/>
    <m/>
    <n v="2"/>
    <s v="EXTENSION"/>
    <m/>
    <m/>
    <d v="2021-06-09T04:29:00"/>
    <m/>
    <s v="Euronext / Interbolsa"/>
    <s v="EMEA"/>
    <x v="3"/>
    <m/>
    <m/>
    <m/>
    <m/>
    <m/>
    <m/>
    <d v="2021-03-04T00:00:00"/>
    <e v="#REF!"/>
    <d v="2021-06-09T00:00:00"/>
    <s v=""/>
  </r>
  <r>
    <d v="2021-03-22T07:32:00"/>
    <m/>
    <m/>
    <m/>
    <x v="90"/>
    <x v="1"/>
    <m/>
    <m/>
    <m/>
    <m/>
    <x v="9"/>
    <m/>
    <n v="1"/>
    <s v="INTEGRATION"/>
    <m/>
    <m/>
    <m/>
    <m/>
    <m/>
    <m/>
    <x v="3"/>
    <m/>
    <m/>
    <m/>
    <m/>
    <m/>
    <m/>
    <d v="2021-03-03T00:00:00"/>
    <e v="#REF!"/>
    <s v=""/>
    <s v=""/>
  </r>
  <r>
    <d v="2021-06-25T10:16:00"/>
    <m/>
    <n v="15"/>
    <n v="16"/>
    <x v="91"/>
    <x v="6"/>
    <d v="2021-07-12T10:30:00"/>
    <m/>
    <d v="2021-03-02T11:54:00"/>
    <m/>
    <x v="3"/>
    <m/>
    <n v="2"/>
    <s v="IMPORT"/>
    <m/>
    <m/>
    <d v="2021-06-25T10:16:00"/>
    <m/>
    <s v="B3 - Digital Asset"/>
    <s v="LatAm"/>
    <x v="3"/>
    <m/>
    <m/>
    <m/>
    <m/>
    <m/>
    <m/>
    <d v="2021-03-02T00:00:00"/>
    <e v="#REF!"/>
    <d v="2021-06-25T00:00:00"/>
    <s v=""/>
  </r>
  <r>
    <d v="2021-04-17T10:31:00"/>
    <m/>
    <n v="0"/>
    <n v="1"/>
    <x v="92"/>
    <x v="6"/>
    <m/>
    <m/>
    <d v="2021-03-01T14:51:00"/>
    <m/>
    <x v="4"/>
    <m/>
    <n v="1"/>
    <s v="EXTENSION"/>
    <m/>
    <m/>
    <m/>
    <m/>
    <s v="Fireblocks Partnership"/>
    <s v="North America"/>
    <x v="3"/>
    <m/>
    <m/>
    <m/>
    <m/>
    <m/>
    <m/>
    <d v="2021-03-01T00:00:00"/>
    <e v="#REF!"/>
    <s v=""/>
    <s v=""/>
  </r>
  <r>
    <d v="2021-06-29T06:15:00"/>
    <d v="2021-04-28T08:20:00"/>
    <n v="27"/>
    <n v="58"/>
    <x v="93"/>
    <x v="4"/>
    <m/>
    <m/>
    <d v="2021-04-16T09:42:00"/>
    <m/>
    <x v="0"/>
    <m/>
    <n v="2"/>
    <s v="catalyst.intellecteu.com"/>
    <m/>
    <m/>
    <d v="2021-06-24T07:15:00"/>
    <m/>
    <s v="PCCW Global Workshop"/>
    <m/>
    <x v="41"/>
    <m/>
    <m/>
    <m/>
    <m/>
    <m/>
    <n v="4150"/>
    <d v="2021-04-16T00:00:00"/>
    <e v="#REF!"/>
    <d v="2021-06-24T00:00:00"/>
    <d v="2021-04-28T00:00:00"/>
  </r>
  <r>
    <d v="2021-05-10T14:10:00"/>
    <m/>
    <n v="18"/>
    <n v="38"/>
    <x v="94"/>
    <x v="9"/>
    <m/>
    <m/>
    <d v="2021-02-26T11:02:00"/>
    <m/>
    <x v="6"/>
    <m/>
    <n v="1"/>
    <s v="EXTENSION"/>
    <m/>
    <m/>
    <d v="2021-05-10T12:21:00"/>
    <m/>
    <s v="AES - Corporate bonds"/>
    <s v="LatAm; EMEA"/>
    <x v="16"/>
    <m/>
    <m/>
    <m/>
    <s v="AES is looking for new ways to raise debt for investment in renewable energy projects"/>
    <m/>
    <n v="40000"/>
    <d v="2021-02-26T00:00:00"/>
    <e v="#REF!"/>
    <d v="2021-05-10T00:00:00"/>
    <s v=""/>
  </r>
  <r>
    <d v="2021-06-08T11:47:00"/>
    <m/>
    <n v="2"/>
    <n v="6"/>
    <x v="95"/>
    <x v="6"/>
    <m/>
    <m/>
    <d v="2021-03-02T09:39:00"/>
    <m/>
    <x v="6"/>
    <m/>
    <n v="2"/>
    <s v="CONTACTS"/>
    <m/>
    <m/>
    <d v="2021-03-10T15:11:00"/>
    <m/>
    <s v="Sands Lane Capital - RegTech &amp; Supply Chain PoC"/>
    <s v="North America"/>
    <x v="42"/>
    <m/>
    <m/>
    <m/>
    <m/>
    <m/>
    <n v="145000"/>
    <d v="2021-02-25T00:00:00"/>
    <e v="#REF!"/>
    <d v="2021-03-10T00:00:00"/>
    <s v=""/>
  </r>
  <r>
    <d v="2021-05-11T12:04:00"/>
    <m/>
    <n v="8"/>
    <n v="12"/>
    <x v="96"/>
    <x v="0"/>
    <m/>
    <m/>
    <d v="2021-02-25T14:38:00"/>
    <m/>
    <x v="3"/>
    <s v="Christopher Kelly"/>
    <n v="6"/>
    <s v="EXTENSION"/>
    <m/>
    <m/>
    <d v="2021-05-06T15:23:00"/>
    <m/>
    <s v="SLU Enterprise - Illiquid Assets Exchange"/>
    <s v="North America"/>
    <x v="11"/>
    <m/>
    <m/>
    <m/>
    <m/>
    <m/>
    <n v="250000"/>
    <d v="2021-02-25T00:00:00"/>
    <e v="#REF!"/>
    <d v="2021-05-06T00:00:00"/>
    <s v=""/>
  </r>
  <r>
    <d v="2021-06-24T05:48:00"/>
    <m/>
    <n v="10"/>
    <n v="12"/>
    <x v="97"/>
    <x v="3"/>
    <m/>
    <m/>
    <d v="2021-02-22T04:26:00"/>
    <m/>
    <x v="5"/>
    <m/>
    <n v="2"/>
    <s v="IMPORT"/>
    <m/>
    <m/>
    <d v="2021-06-04T08:18:00"/>
    <m/>
    <s v="SIA - TBC"/>
    <m/>
    <x v="3"/>
    <m/>
    <m/>
    <m/>
    <m/>
    <m/>
    <m/>
    <d v="2021-02-22T00:00:00"/>
    <e v="#REF!"/>
    <d v="2021-06-04T00:00:00"/>
    <s v=""/>
  </r>
  <r>
    <d v="2021-03-21T15:34:00"/>
    <m/>
    <m/>
    <m/>
    <x v="98"/>
    <x v="1"/>
    <m/>
    <m/>
    <m/>
    <m/>
    <x v="9"/>
    <m/>
    <n v="1"/>
    <s v="INTEGRATION"/>
    <m/>
    <m/>
    <m/>
    <m/>
    <m/>
    <m/>
    <x v="3"/>
    <m/>
    <m/>
    <m/>
    <m/>
    <m/>
    <m/>
    <d v="2021-02-20T00:00:00"/>
    <e v="#REF!"/>
    <s v=""/>
    <s v=""/>
  </r>
  <r>
    <d v="2021-06-26T06:35:00"/>
    <m/>
    <n v="36"/>
    <n v="61"/>
    <x v="99"/>
    <x v="8"/>
    <d v="2021-07-01T10:30:00"/>
    <m/>
    <d v="2021-02-18T10:06:00"/>
    <m/>
    <x v="6"/>
    <m/>
    <n v="1"/>
    <s v="EXTENSION"/>
    <m/>
    <m/>
    <d v="2021-06-26T03:01:00"/>
    <m/>
    <s v="Security Matters - Supply Chain Tracking"/>
    <m/>
    <x v="34"/>
    <m/>
    <m/>
    <m/>
    <m/>
    <m/>
    <n v="200000"/>
    <d v="2021-02-18T00:00:00"/>
    <e v="#REF!"/>
    <d v="2021-06-26T00:00:00"/>
    <s v=""/>
  </r>
  <r>
    <d v="2021-06-16T20:02:00"/>
    <m/>
    <n v="8"/>
    <n v="13"/>
    <x v="28"/>
    <x v="6"/>
    <m/>
    <m/>
    <d v="2021-02-17T11:12:00"/>
    <m/>
    <x v="7"/>
    <m/>
    <n v="3"/>
    <s v="EXTENSION"/>
    <m/>
    <m/>
    <d v="2021-06-16T18:49:00"/>
    <m/>
    <s v="Chainlink Labs - Algorand Integration Connector"/>
    <s v="North America"/>
    <x v="3"/>
    <m/>
    <m/>
    <m/>
    <m/>
    <m/>
    <m/>
    <d v="2021-02-17T00:00:00"/>
    <e v="#REF!"/>
    <d v="2021-06-16T00:00:00"/>
    <s v=""/>
  </r>
  <r>
    <d v="2021-05-27T03:03:00"/>
    <m/>
    <n v="14"/>
    <n v="21"/>
    <x v="100"/>
    <x v="9"/>
    <m/>
    <m/>
    <d v="2021-02-17T08:34:00"/>
    <m/>
    <x v="6"/>
    <m/>
    <n v="2"/>
    <s v="EXTENSION"/>
    <m/>
    <m/>
    <d v="2021-05-27T03:03:00"/>
    <m/>
    <s v="National Securities and Stock Market Commission Ukraine - BayMarkets Energy Clearing"/>
    <s v="EMEA"/>
    <x v="12"/>
    <m/>
    <m/>
    <m/>
    <m/>
    <m/>
    <n v="50000"/>
    <d v="2021-02-17T00:00:00"/>
    <e v="#REF!"/>
    <d v="2021-05-27T00:00:00"/>
    <s v=""/>
  </r>
  <r>
    <d v="2021-03-20T17:02:00"/>
    <m/>
    <m/>
    <m/>
    <x v="101"/>
    <x v="1"/>
    <m/>
    <m/>
    <m/>
    <m/>
    <x v="9"/>
    <m/>
    <n v="1"/>
    <s v="INTEGRATION"/>
    <m/>
    <m/>
    <m/>
    <m/>
    <m/>
    <m/>
    <x v="3"/>
    <m/>
    <m/>
    <m/>
    <m/>
    <m/>
    <m/>
    <d v="2021-02-16T00:00:00"/>
    <e v="#REF!"/>
    <s v=""/>
    <s v=""/>
  </r>
  <r>
    <d v="2021-06-24T11:01:00"/>
    <m/>
    <n v="63"/>
    <n v="108"/>
    <x v="102"/>
    <x v="0"/>
    <d v="2021-06-29T09:00:00"/>
    <m/>
    <d v="2021-02-16T07:13:00"/>
    <m/>
    <x v="3"/>
    <m/>
    <n v="1"/>
    <s v="IMPORT"/>
    <m/>
    <m/>
    <d v="2021-06-24T11:00:00"/>
    <m/>
    <s v="Santander - Digital Assets (VMWare + DA)"/>
    <s v="EMEA"/>
    <x v="43"/>
    <m/>
    <m/>
    <m/>
    <s v="Prototype with tokenization"/>
    <m/>
    <n v="100000"/>
    <d v="2021-02-16T00:00:00"/>
    <e v="#REF!"/>
    <d v="2021-06-24T00:00:00"/>
    <s v=""/>
  </r>
  <r>
    <d v="2021-03-22T20:58:00"/>
    <m/>
    <m/>
    <m/>
    <x v="103"/>
    <x v="2"/>
    <m/>
    <m/>
    <d v="2021-02-17T07:12:00"/>
    <m/>
    <x v="3"/>
    <m/>
    <n v="0"/>
    <m/>
    <m/>
    <m/>
    <m/>
    <m/>
    <s v="Alpha point"/>
    <s v="North America"/>
    <x v="3"/>
    <m/>
    <m/>
    <m/>
    <m/>
    <m/>
    <m/>
    <d v="2021-02-17T00:00:00"/>
    <e v="#REF!"/>
    <s v=""/>
    <s v=""/>
  </r>
  <r>
    <d v="2021-04-28T22:32:00"/>
    <m/>
    <n v="0"/>
    <n v="0"/>
    <x v="104"/>
    <x v="1"/>
    <m/>
    <m/>
    <m/>
    <m/>
    <x v="9"/>
    <m/>
    <n v="0"/>
    <m/>
    <m/>
    <m/>
    <m/>
    <m/>
    <m/>
    <m/>
    <x v="3"/>
    <m/>
    <m/>
    <m/>
    <m/>
    <m/>
    <m/>
    <d v="2021-02-15T00:00:00"/>
    <e v="#REF!"/>
    <s v=""/>
    <s v=""/>
  </r>
  <r>
    <d v="2021-03-21T09:26:00"/>
    <m/>
    <n v="6"/>
    <n v="6"/>
    <x v="105"/>
    <x v="1"/>
    <m/>
    <m/>
    <m/>
    <m/>
    <x v="9"/>
    <m/>
    <n v="1"/>
    <s v="INTEGRATION"/>
    <m/>
    <m/>
    <d v="2021-03-17T18:21:00"/>
    <m/>
    <m/>
    <m/>
    <x v="3"/>
    <m/>
    <m/>
    <m/>
    <m/>
    <m/>
    <m/>
    <d v="2021-02-11T00:00:00"/>
    <e v="#REF!"/>
    <d v="2021-03-17T00:00:00"/>
    <s v=""/>
  </r>
  <r>
    <d v="2021-06-11T14:59:00"/>
    <m/>
    <n v="6"/>
    <n v="8"/>
    <x v="106"/>
    <x v="0"/>
    <m/>
    <m/>
    <d v="2021-02-10T11:13:00"/>
    <m/>
    <x v="7"/>
    <m/>
    <n v="1"/>
    <s v="EXTENSION"/>
    <m/>
    <m/>
    <d v="2021-06-11T14:59:00"/>
    <m/>
    <s v="Visa Europe - B2B Connect"/>
    <s v="EMEA; North America"/>
    <x v="3"/>
    <m/>
    <m/>
    <m/>
    <m/>
    <m/>
    <m/>
    <d v="2021-02-10T00:00:00"/>
    <e v="#REF!"/>
    <d v="2021-06-11T00:00:00"/>
    <s v=""/>
  </r>
  <r>
    <d v="2021-03-19T20:39:00"/>
    <m/>
    <m/>
    <m/>
    <x v="107"/>
    <x v="1"/>
    <m/>
    <m/>
    <m/>
    <m/>
    <x v="9"/>
    <m/>
    <n v="1"/>
    <s v="INTEGRATION"/>
    <m/>
    <m/>
    <m/>
    <m/>
    <m/>
    <m/>
    <x v="3"/>
    <m/>
    <m/>
    <m/>
    <m/>
    <m/>
    <m/>
    <d v="2021-02-10T00:00:00"/>
    <e v="#REF!"/>
    <s v=""/>
    <s v=""/>
  </r>
  <r>
    <d v="2021-06-28T09:11:00"/>
    <m/>
    <n v="39"/>
    <n v="63"/>
    <x v="108"/>
    <x v="0"/>
    <d v="2021-06-29T10:00:00"/>
    <m/>
    <d v="2021-02-18T10:07:00"/>
    <m/>
    <x v="7"/>
    <m/>
    <n v="4"/>
    <s v="IMPORT"/>
    <m/>
    <m/>
    <d v="2021-06-24T05:55:00"/>
    <m/>
    <s v="VMWare - Moscow Exchange / NSD Russia"/>
    <m/>
    <x v="3"/>
    <m/>
    <m/>
    <m/>
    <m/>
    <m/>
    <m/>
    <d v="2021-02-01T00:00:00"/>
    <e v="#REF!"/>
    <d v="2021-06-24T00:00:00"/>
    <s v=""/>
  </r>
  <r>
    <d v="2021-06-23T05:39:00"/>
    <m/>
    <n v="41"/>
    <n v="67"/>
    <x v="109"/>
    <x v="0"/>
    <m/>
    <m/>
    <d v="2021-01-27T14:15:00"/>
    <m/>
    <x v="7"/>
    <m/>
    <n v="1"/>
    <s v="EXTENSION"/>
    <m/>
    <m/>
    <d v="2021-06-23T05:39:00"/>
    <m/>
    <s v="Euroclear - Settlement Shape"/>
    <m/>
    <x v="16"/>
    <m/>
    <m/>
    <m/>
    <m/>
    <m/>
    <n v="40000"/>
    <d v="2021-01-27T00:00:00"/>
    <e v="#REF!"/>
    <d v="2021-06-23T00:00:00"/>
    <s v=""/>
  </r>
  <r>
    <d v="2021-06-23T05:39:00"/>
    <d v="2021-02-08T04:04:00"/>
    <n v="38"/>
    <n v="62"/>
    <x v="110"/>
    <x v="0"/>
    <m/>
    <m/>
    <d v="2021-01-27T14:16:00"/>
    <m/>
    <x v="0"/>
    <m/>
    <n v="1"/>
    <s v="EXTENSION"/>
    <m/>
    <m/>
    <d v="2021-06-23T05:39:00"/>
    <m/>
    <s v="Euroclear - M&amp;A analysis"/>
    <m/>
    <x v="37"/>
    <m/>
    <m/>
    <m/>
    <m/>
    <m/>
    <n v="25000"/>
    <d v="2021-01-27T00:00:00"/>
    <e v="#REF!"/>
    <d v="2021-06-23T00:00:00"/>
    <d v="2021-02-08T00:00:00"/>
  </r>
  <r>
    <d v="2021-04-17T10:43:00"/>
    <m/>
    <n v="0"/>
    <n v="1"/>
    <x v="111"/>
    <x v="1"/>
    <m/>
    <m/>
    <m/>
    <m/>
    <x v="8"/>
    <m/>
    <n v="1"/>
    <s v="INTEGRATION"/>
    <m/>
    <m/>
    <m/>
    <m/>
    <s v="Atos"/>
    <m/>
    <x v="3"/>
    <m/>
    <m/>
    <m/>
    <m/>
    <m/>
    <m/>
    <d v="2021-01-26T00:00:00"/>
    <e v="#REF!"/>
    <s v=""/>
    <s v=""/>
  </r>
  <r>
    <d v="2021-04-17T10:31:00"/>
    <m/>
    <n v="0"/>
    <n v="2"/>
    <x v="112"/>
    <x v="6"/>
    <m/>
    <m/>
    <d v="2021-01-22T14:01:00"/>
    <m/>
    <x v="3"/>
    <m/>
    <n v="1"/>
    <s v="CONTACTS"/>
    <m/>
    <m/>
    <m/>
    <m/>
    <s v="Bank of Lithuania"/>
    <m/>
    <x v="3"/>
    <m/>
    <m/>
    <m/>
    <m/>
    <m/>
    <m/>
    <d v="2021-01-22T00:00:00"/>
    <e v="#REF!"/>
    <s v=""/>
    <s v=""/>
  </r>
  <r>
    <d v="2021-04-17T10:31:00"/>
    <m/>
    <n v="8"/>
    <n v="11"/>
    <x v="113"/>
    <x v="5"/>
    <m/>
    <m/>
    <d v="2021-01-20T01:55:00"/>
    <m/>
    <x v="3"/>
    <m/>
    <n v="1"/>
    <s v="IMPORT"/>
    <m/>
    <m/>
    <d v="2021-03-02T10:22:00"/>
    <m/>
    <s v="Nagelmackers - implementation core banking system"/>
    <m/>
    <x v="3"/>
    <m/>
    <m/>
    <m/>
    <m/>
    <m/>
    <m/>
    <d v="2021-01-20T00:00:00"/>
    <e v="#REF!"/>
    <d v="2021-03-02T00:00:00"/>
    <s v=""/>
  </r>
  <r>
    <d v="2021-04-17T10:31:00"/>
    <m/>
    <n v="1"/>
    <n v="2"/>
    <x v="114"/>
    <x v="8"/>
    <m/>
    <m/>
    <d v="2021-01-19T13:04:00"/>
    <m/>
    <x v="7"/>
    <m/>
    <n v="1"/>
    <s v="CONTACTS"/>
    <m/>
    <m/>
    <d v="2021-01-05T08:50:00"/>
    <m/>
    <s v="SWIFT - Innovation Services"/>
    <m/>
    <x v="3"/>
    <m/>
    <m/>
    <m/>
    <m/>
    <m/>
    <m/>
    <d v="2021-01-19T00:00:00"/>
    <e v="#REF!"/>
    <d v="2021-01-05T00:00:00"/>
    <s v=""/>
  </r>
  <r>
    <d v="2021-05-18T17:59:00"/>
    <m/>
    <n v="12"/>
    <n v="17"/>
    <x v="115"/>
    <x v="2"/>
    <d v="2021-08-10T11:00:00"/>
    <m/>
    <d v="2021-03-31T08:31:00"/>
    <m/>
    <x v="5"/>
    <m/>
    <n v="1"/>
    <s v="SALES"/>
    <m/>
    <m/>
    <d v="2021-05-18T17:58:00"/>
    <m/>
    <s v="ASX services"/>
    <m/>
    <x v="10"/>
    <m/>
    <m/>
    <m/>
    <m/>
    <m/>
    <n v="1"/>
    <d v="2021-01-18T00:00:00"/>
    <e v="#REF!"/>
    <d v="2021-05-18T00:00:00"/>
    <s v=""/>
  </r>
  <r>
    <d v="2021-03-21T23:57:00"/>
    <m/>
    <m/>
    <m/>
    <x v="115"/>
    <x v="7"/>
    <m/>
    <m/>
    <d v="2021-01-31T10:53:00"/>
    <m/>
    <x v="8"/>
    <m/>
    <n v="0"/>
    <m/>
    <m/>
    <m/>
    <m/>
    <m/>
    <s v="UBS APAC"/>
    <m/>
    <x v="3"/>
    <m/>
    <m/>
    <m/>
    <m/>
    <m/>
    <m/>
    <d v="2021-01-18T00:00:00"/>
    <e v="#REF!"/>
    <s v=""/>
    <s v=""/>
  </r>
  <r>
    <d v="2021-04-17T10:27:00"/>
    <m/>
    <n v="3"/>
    <n v="4"/>
    <x v="116"/>
    <x v="3"/>
    <m/>
    <m/>
    <d v="2021-01-12T11:35:00"/>
    <m/>
    <x v="3"/>
    <m/>
    <n v="1"/>
    <s v="SALES"/>
    <m/>
    <m/>
    <d v="2021-01-13T06:02:00"/>
    <m/>
    <s v="Vodafone - DID"/>
    <m/>
    <x v="3"/>
    <m/>
    <m/>
    <m/>
    <s v="Building IoT on Corda (&amp; eth) platform"/>
    <m/>
    <m/>
    <d v="2021-01-12T00:00:00"/>
    <e v="#REF!"/>
    <d v="2021-01-13T00:00:00"/>
    <s v=""/>
  </r>
  <r>
    <d v="2021-06-07T04:07:00"/>
    <d v="2020-11-30T05:25:00"/>
    <n v="16"/>
    <n v="22"/>
    <x v="117"/>
    <x v="0"/>
    <m/>
    <m/>
    <d v="2020-11-19T15:44:00"/>
    <m/>
    <x v="0"/>
    <m/>
    <n v="1"/>
    <s v="CONTACTS"/>
    <m/>
    <m/>
    <d v="2021-06-07T04:07:00"/>
    <m/>
    <s v="Demex - GUI dev"/>
    <m/>
    <x v="44"/>
    <m/>
    <m/>
    <m/>
    <m/>
    <m/>
    <s v="19804,69"/>
    <d v="2020-11-19T00:00:00"/>
    <e v="#REF!"/>
    <d v="2021-06-07T00:00:00"/>
    <d v="2020-11-30T00:00:00"/>
  </r>
  <r>
    <d v="2021-06-22T15:45:00"/>
    <m/>
    <n v="11"/>
    <n v="17"/>
    <x v="118"/>
    <x v="6"/>
    <m/>
    <m/>
    <d v="2021-01-11T09:47:00"/>
    <m/>
    <x v="3"/>
    <m/>
    <n v="1"/>
    <s v="EXTENSION"/>
    <m/>
    <m/>
    <d v="2021-06-22T15:45:00"/>
    <m/>
    <s v="RaceX - Registry and Exchange for Racehorses"/>
    <m/>
    <x v="4"/>
    <m/>
    <m/>
    <m/>
    <s v="2 person startup based in Australia. Looking to build a platform in which users can buy ownership in racehorses and then buy and sell their shares on a built-in secondary exchange. The platform will be built on DABL and use Exberry's matching engine in the exchange portion."/>
    <m/>
    <n v="30000"/>
    <d v="2021-01-11T00:00:00"/>
    <e v="#REF!"/>
    <d v="2021-06-22T00:00:00"/>
    <s v=""/>
  </r>
  <r>
    <d v="2021-04-17T10:27:00"/>
    <m/>
    <n v="0"/>
    <n v="1"/>
    <x v="119"/>
    <x v="1"/>
    <m/>
    <m/>
    <m/>
    <m/>
    <x v="8"/>
    <m/>
    <n v="1"/>
    <s v="INTEGRATION"/>
    <m/>
    <m/>
    <m/>
    <m/>
    <s v="Avitance Consulting"/>
    <m/>
    <x v="3"/>
    <m/>
    <m/>
    <m/>
    <m/>
    <m/>
    <m/>
    <d v="2021-01-08T00:00:00"/>
    <e v="#REF!"/>
    <s v=""/>
    <s v=""/>
  </r>
  <r>
    <d v="2021-04-17T10:43:00"/>
    <m/>
    <m/>
    <m/>
    <x v="120"/>
    <x v="0"/>
    <m/>
    <m/>
    <d v="2021-01-07T10:12:00"/>
    <m/>
    <x v="3"/>
    <m/>
    <n v="0"/>
    <s v="EXTENSION"/>
    <m/>
    <m/>
    <m/>
    <m/>
    <s v="Contour Bank Integration"/>
    <m/>
    <x v="3"/>
    <m/>
    <m/>
    <m/>
    <m/>
    <m/>
    <m/>
    <d v="2021-01-07T00:00:00"/>
    <e v="#REF!"/>
    <s v=""/>
    <s v=""/>
  </r>
  <r>
    <d v="2021-04-17T10:26:00"/>
    <m/>
    <n v="8"/>
    <n v="10"/>
    <x v="121"/>
    <x v="0"/>
    <m/>
    <m/>
    <d v="2021-01-07T10:10:00"/>
    <m/>
    <x v="3"/>
    <m/>
    <n v="1"/>
    <s v="CONTACTS"/>
    <m/>
    <m/>
    <d v="2021-03-16T15:41:00"/>
    <m/>
    <s v="Pago NXT"/>
    <m/>
    <x v="3"/>
    <m/>
    <m/>
    <m/>
    <m/>
    <m/>
    <m/>
    <d v="2021-01-07T00:00:00"/>
    <e v="#REF!"/>
    <d v="2021-03-16T00:00:00"/>
    <s v=""/>
  </r>
  <r>
    <d v="2021-05-25T07:23:00"/>
    <m/>
    <n v="3"/>
    <n v="4"/>
    <x v="122"/>
    <x v="0"/>
    <m/>
    <m/>
    <d v="2021-01-07T10:12:00"/>
    <m/>
    <x v="3"/>
    <m/>
    <n v="2"/>
    <s v="EXTENSION"/>
    <m/>
    <m/>
    <d v="2021-04-14T09:22:00"/>
    <m/>
    <s v="Radar Risk - Trade Finance consultancy for Byblos Bank"/>
    <m/>
    <x v="3"/>
    <m/>
    <m/>
    <m/>
    <m/>
    <m/>
    <m/>
    <d v="2021-01-07T00:00:00"/>
    <e v="#REF!"/>
    <d v="2021-04-14T00:00:00"/>
    <s v=""/>
  </r>
  <r>
    <d v="2021-06-28T08:09:00"/>
    <m/>
    <n v="102"/>
    <n v="177"/>
    <x v="123"/>
    <x v="0"/>
    <d v="2021-06-30T05:00:00"/>
    <m/>
    <d v="2021-01-07T10:08:00"/>
    <m/>
    <x v="3"/>
    <m/>
    <n v="1"/>
    <s v="CONTACTS"/>
    <m/>
    <m/>
    <d v="2021-06-28T08:00:00"/>
    <m/>
    <s v="KBC / Tres"/>
    <m/>
    <x v="3"/>
    <m/>
    <m/>
    <m/>
    <m/>
    <m/>
    <m/>
    <d v="2021-01-07T00:00:00"/>
    <e v="#REF!"/>
    <d v="2021-06-28T00:00:00"/>
    <s v=""/>
  </r>
  <r>
    <d v="2021-06-04T07:37:00"/>
    <m/>
    <n v="8"/>
    <n v="8"/>
    <x v="124"/>
    <x v="3"/>
    <m/>
    <m/>
    <d v="2020-12-22T12:17:00"/>
    <m/>
    <x v="3"/>
    <m/>
    <n v="1"/>
    <s v="CONTACTS"/>
    <m/>
    <m/>
    <d v="2021-06-04T07:37:00"/>
    <m/>
    <s v="DU - Tokenization"/>
    <m/>
    <x v="3"/>
    <m/>
    <m/>
    <m/>
    <s v="Came through R3"/>
    <m/>
    <m/>
    <d v="2020-12-22T00:00:00"/>
    <e v="#REF!"/>
    <d v="2021-06-04T00:00:00"/>
    <s v=""/>
  </r>
  <r>
    <d v="2021-06-03T12:50:00"/>
    <m/>
    <n v="17"/>
    <n v="22"/>
    <x v="125"/>
    <x v="3"/>
    <m/>
    <m/>
    <d v="2020-12-22T11:55:00"/>
    <m/>
    <x v="3"/>
    <m/>
    <n v="1"/>
    <s v="EXTENSION"/>
    <m/>
    <m/>
    <d v="2021-06-03T12:50:00"/>
    <m/>
    <s v="SSE - Consortium building (Omega)"/>
    <m/>
    <x v="16"/>
    <m/>
    <m/>
    <m/>
    <m/>
    <m/>
    <n v="40000"/>
    <d v="2020-12-22T00:00:00"/>
    <e v="#REF!"/>
    <d v="2021-06-03T00:00:00"/>
    <s v=""/>
  </r>
  <r>
    <d v="2021-04-18T02:08:00"/>
    <m/>
    <m/>
    <m/>
    <x v="126"/>
    <x v="1"/>
    <m/>
    <m/>
    <m/>
    <m/>
    <x v="8"/>
    <m/>
    <n v="1"/>
    <s v="INTEGRATION"/>
    <m/>
    <m/>
    <m/>
    <m/>
    <s v="Mitsui &amp; Co."/>
    <m/>
    <x v="3"/>
    <m/>
    <m/>
    <m/>
    <m/>
    <m/>
    <m/>
    <d v="2020-12-16T00:00:00"/>
    <e v="#REF!"/>
    <s v=""/>
    <s v=""/>
  </r>
  <r>
    <d v="2021-04-21T08:06:00"/>
    <m/>
    <n v="1"/>
    <n v="3"/>
    <x v="127"/>
    <x v="6"/>
    <m/>
    <m/>
    <d v="2020-12-15T13:54:00"/>
    <m/>
    <x v="3"/>
    <m/>
    <n v="1"/>
    <s v="SALES"/>
    <m/>
    <m/>
    <d v="2020-12-15T18:56:00"/>
    <m/>
    <s v="Central Bank of Brazil"/>
    <m/>
    <x v="3"/>
    <m/>
    <m/>
    <m/>
    <m/>
    <m/>
    <m/>
    <d v="2020-12-15T00:00:00"/>
    <e v="#REF!"/>
    <d v="2020-12-15T00:00:00"/>
    <s v=""/>
  </r>
  <r>
    <d v="2021-06-28T09:11:00"/>
    <m/>
    <n v="100"/>
    <n v="155"/>
    <x v="128"/>
    <x v="0"/>
    <d v="2021-06-29T10:00:00"/>
    <m/>
    <d v="2020-12-11T03:22:00"/>
    <m/>
    <x v="4"/>
    <m/>
    <n v="6"/>
    <s v="IMPORT"/>
    <m/>
    <m/>
    <d v="2021-06-24T05:55:00"/>
    <m/>
    <s v="VMWare - Partnership"/>
    <m/>
    <x v="3"/>
    <m/>
    <m/>
    <m/>
    <m/>
    <m/>
    <m/>
    <d v="2020-12-11T00:00:00"/>
    <e v="#REF!"/>
    <d v="2021-06-24T00:00:00"/>
    <s v=""/>
  </r>
  <r>
    <d v="2021-06-28T09:11:00"/>
    <m/>
    <n v="43"/>
    <n v="69"/>
    <x v="129"/>
    <x v="6"/>
    <d v="2021-06-29T10:00:00"/>
    <m/>
    <d v="2020-12-08T12:01:00"/>
    <m/>
    <x v="3"/>
    <m/>
    <n v="2"/>
    <s v="EXTENSION"/>
    <m/>
    <m/>
    <d v="2021-04-02T18:00:00"/>
    <m/>
    <s v="B3 - VMware"/>
    <m/>
    <x v="3"/>
    <m/>
    <m/>
    <m/>
    <m/>
    <m/>
    <m/>
    <d v="2020-12-08T00:00:00"/>
    <e v="#REF!"/>
    <d v="2021-04-02T00:00:00"/>
    <s v=""/>
  </r>
  <r>
    <d v="2021-06-28T08:09:00"/>
    <m/>
    <n v="122"/>
    <n v="203"/>
    <x v="130"/>
    <x v="0"/>
    <m/>
    <m/>
    <d v="2020-12-08T11:15:00"/>
    <m/>
    <x v="3"/>
    <m/>
    <n v="2"/>
    <s v="CONTACTS"/>
    <m/>
    <m/>
    <d v="2021-06-28T08:00:00"/>
    <m/>
    <s v="KBC - Crowdfunding"/>
    <m/>
    <x v="3"/>
    <m/>
    <m/>
    <m/>
    <m/>
    <m/>
    <m/>
    <d v="2020-12-08T00:00:00"/>
    <e v="#REF!"/>
    <d v="2021-06-28T00:00:00"/>
    <s v=""/>
  </r>
  <r>
    <d v="2021-04-18T02:08:00"/>
    <m/>
    <m/>
    <m/>
    <x v="131"/>
    <x v="1"/>
    <m/>
    <m/>
    <m/>
    <m/>
    <x v="8"/>
    <m/>
    <n v="1"/>
    <s v="INTEGRATION"/>
    <m/>
    <m/>
    <m/>
    <m/>
    <s v="Datatel Solutions"/>
    <m/>
    <x v="3"/>
    <m/>
    <m/>
    <m/>
    <m/>
    <m/>
    <m/>
    <d v="2020-12-04T00:00:00"/>
    <e v="#REF!"/>
    <s v=""/>
    <s v=""/>
  </r>
  <r>
    <d v="2021-05-25T10:21:00"/>
    <m/>
    <n v="6"/>
    <n v="7"/>
    <x v="132"/>
    <x v="3"/>
    <m/>
    <m/>
    <d v="2020-11-30T04:00:00"/>
    <m/>
    <x v="3"/>
    <m/>
    <n v="2"/>
    <s v="EXTENSION"/>
    <m/>
    <m/>
    <d v="2021-04-20T04:36:00"/>
    <m/>
    <s v="DSX - tbd"/>
    <m/>
    <x v="3"/>
    <m/>
    <m/>
    <m/>
    <s v="Heslin was the former Tokeny BDM Asia. He went to DSX that have the exclusive tokeny right for the Asia (?) market. Heslin reached out to me on Linkedin after our DAML ebook release, as they are looking for alternatives for tokeny that is ethereum based. Ed is former LSEG and ASX and wants a pool of devs that can support him with the build phase of their application."/>
    <m/>
    <m/>
    <d v="2020-11-30T00:00:00"/>
    <e v="#REF!"/>
    <d v="2021-04-20T00:00:00"/>
    <s v=""/>
  </r>
  <r>
    <d v="2021-04-18T02:08:00"/>
    <m/>
    <n v="19"/>
    <n v="34"/>
    <x v="133"/>
    <x v="6"/>
    <d v="2021-08-27T08:00:00"/>
    <m/>
    <d v="2020-11-19T11:00:00"/>
    <m/>
    <x v="3"/>
    <m/>
    <n v="1"/>
    <s v="SALES"/>
    <m/>
    <m/>
    <d v="2021-03-03T03:26:00"/>
    <m/>
    <s v="Xpansiv - DAML"/>
    <m/>
    <x v="45"/>
    <m/>
    <m/>
    <m/>
    <m/>
    <m/>
    <n v="75000"/>
    <d v="2020-11-19T00:00:00"/>
    <e v="#REF!"/>
    <d v="2021-03-03T00:00:00"/>
    <s v=""/>
  </r>
  <r>
    <d v="2021-05-26T10:31:00"/>
    <m/>
    <n v="24"/>
    <n v="39"/>
    <x v="134"/>
    <x v="0"/>
    <m/>
    <m/>
    <d v="2020-11-19T08:21:00"/>
    <m/>
    <x v="3"/>
    <m/>
    <n v="3"/>
    <s v="EXTENSION"/>
    <m/>
    <m/>
    <d v="2021-05-26T10:31:00"/>
    <m/>
    <s v="Pixel Markets - DAML Dev (factored finance)"/>
    <m/>
    <x v="3"/>
    <m/>
    <m/>
    <m/>
    <m/>
    <m/>
    <m/>
    <d v="2020-11-19T00:00:00"/>
    <e v="#REF!"/>
    <d v="2021-05-26T00:00:00"/>
    <s v=""/>
  </r>
  <r>
    <d v="2021-05-26T12:30:00"/>
    <m/>
    <n v="15"/>
    <n v="16"/>
    <x v="135"/>
    <x v="3"/>
    <m/>
    <m/>
    <d v="2020-11-16T07:28:00"/>
    <m/>
    <x v="6"/>
    <m/>
    <n v="1"/>
    <s v="SALES"/>
    <m/>
    <m/>
    <d v="2021-05-26T12:29:00"/>
    <m/>
    <s v="Fohat - Energy trading platform"/>
    <m/>
    <x v="4"/>
    <m/>
    <m/>
    <m/>
    <m/>
    <m/>
    <n v="30000"/>
    <d v="2020-11-16T00:00:00"/>
    <e v="#REF!"/>
    <d v="2021-05-26T00:00:00"/>
    <s v=""/>
  </r>
  <r>
    <d v="2021-04-17T10:27:00"/>
    <m/>
    <n v="2"/>
    <n v="5"/>
    <x v="136"/>
    <x v="6"/>
    <m/>
    <m/>
    <d v="2020-11-09T13:22:00"/>
    <m/>
    <x v="2"/>
    <m/>
    <n v="1"/>
    <s v="SALES"/>
    <m/>
    <m/>
    <d v="2021-01-20T15:55:00"/>
    <m/>
    <s v="Avanti"/>
    <m/>
    <x v="3"/>
    <m/>
    <m/>
    <m/>
    <m/>
    <m/>
    <m/>
    <d v="2020-11-09T00:00:00"/>
    <e v="#REF!"/>
    <d v="2021-01-20T00:00:00"/>
    <s v=""/>
  </r>
  <r>
    <d v="2021-06-29T04:09:00"/>
    <m/>
    <n v="74"/>
    <n v="109"/>
    <x v="1"/>
    <x v="0"/>
    <d v="2021-06-29T08:00:00"/>
    <m/>
    <d v="2020-11-09T12:42:00"/>
    <m/>
    <x v="3"/>
    <m/>
    <n v="1"/>
    <s v="IMPORT"/>
    <m/>
    <m/>
    <d v="2021-06-24T10:30:00"/>
    <m/>
    <s v="Belfius: KUBE integration"/>
    <m/>
    <x v="3"/>
    <m/>
    <m/>
    <m/>
    <m/>
    <m/>
    <m/>
    <d v="2020-11-09T00:00:00"/>
    <e v="#REF!"/>
    <d v="2021-06-24T00:00:00"/>
    <s v=""/>
  </r>
  <r>
    <d v="2021-03-20T11:26:00"/>
    <m/>
    <m/>
    <m/>
    <x v="1"/>
    <x v="6"/>
    <m/>
    <m/>
    <d v="2020-11-09T12:42:00"/>
    <m/>
    <x v="2"/>
    <m/>
    <n v="0"/>
    <m/>
    <m/>
    <m/>
    <m/>
    <m/>
    <s v="VAKT"/>
    <m/>
    <x v="3"/>
    <m/>
    <s v="DLT"/>
    <m/>
    <m/>
    <m/>
    <m/>
    <d v="2020-11-09T00:00:00"/>
    <e v="#REF!"/>
    <s v=""/>
    <s v=""/>
  </r>
  <r>
    <d v="2021-03-20T11:50:00"/>
    <m/>
    <m/>
    <m/>
    <x v="1"/>
    <x v="3"/>
    <m/>
    <m/>
    <d v="2020-11-09T12:42:00"/>
    <m/>
    <x v="3"/>
    <m/>
    <n v="0"/>
    <m/>
    <m/>
    <m/>
    <m/>
    <m/>
    <s v="Santander Brazil"/>
    <m/>
    <x v="3"/>
    <m/>
    <s v="DLT"/>
    <m/>
    <m/>
    <m/>
    <m/>
    <d v="2020-11-09T00:00:00"/>
    <e v="#REF!"/>
    <s v=""/>
    <s v=""/>
  </r>
  <r>
    <d v="2021-03-22T13:29:00"/>
    <m/>
    <m/>
    <m/>
    <x v="1"/>
    <x v="3"/>
    <m/>
    <m/>
    <d v="2020-11-09T12:42:00"/>
    <m/>
    <x v="3"/>
    <m/>
    <n v="0"/>
    <m/>
    <m/>
    <m/>
    <m/>
    <m/>
    <s v="Jio - tbd"/>
    <m/>
    <x v="3"/>
    <m/>
    <s v="DLT"/>
    <m/>
    <s v="Met on Cordacon. Interested in our projects."/>
    <m/>
    <m/>
    <d v="2020-11-09T00:00:00"/>
    <e v="#REF!"/>
    <s v=""/>
    <s v=""/>
  </r>
  <r>
    <d v="2021-03-22T11:55:00"/>
    <m/>
    <m/>
    <m/>
    <x v="1"/>
    <x v="3"/>
    <m/>
    <m/>
    <d v="2020-11-09T12:42:00"/>
    <m/>
    <x v="3"/>
    <m/>
    <n v="0"/>
    <m/>
    <m/>
    <m/>
    <m/>
    <m/>
    <s v="Fragmos Chain - Services"/>
    <m/>
    <x v="3"/>
    <m/>
    <m/>
    <m/>
    <m/>
    <m/>
    <m/>
    <d v="2020-11-09T00:00:00"/>
    <e v="#REF!"/>
    <s v=""/>
    <s v=""/>
  </r>
  <r>
    <d v="2021-03-23T00:18:00"/>
    <m/>
    <m/>
    <m/>
    <x v="1"/>
    <x v="1"/>
    <m/>
    <m/>
    <m/>
    <m/>
    <x v="3"/>
    <m/>
    <n v="0"/>
    <m/>
    <m/>
    <m/>
    <m/>
    <m/>
    <s v="Sunny Interactive"/>
    <m/>
    <x v="3"/>
    <m/>
    <m/>
    <m/>
    <m/>
    <m/>
    <m/>
    <d v="2020-11-09T00:00:00"/>
    <e v="#REF!"/>
    <s v=""/>
    <s v=""/>
  </r>
  <r>
    <d v="2021-03-20T03:11:00"/>
    <m/>
    <m/>
    <m/>
    <x v="1"/>
    <x v="6"/>
    <m/>
    <m/>
    <d v="2020-11-09T12:42:00"/>
    <m/>
    <x v="2"/>
    <m/>
    <n v="0"/>
    <m/>
    <m/>
    <m/>
    <m/>
    <m/>
    <s v="DHS (Digital Asset)"/>
    <m/>
    <x v="3"/>
    <m/>
    <s v="DLT"/>
    <m/>
    <m/>
    <m/>
    <m/>
    <d v="2020-11-09T00:00:00"/>
    <e v="#REF!"/>
    <s v=""/>
    <s v=""/>
  </r>
  <r>
    <d v="2021-04-29T09:01:00"/>
    <m/>
    <n v="42"/>
    <n v="60"/>
    <x v="1"/>
    <x v="3"/>
    <m/>
    <m/>
    <d v="2020-11-09T12:42:00"/>
    <m/>
    <x v="7"/>
    <m/>
    <n v="4"/>
    <s v="EXTENSION"/>
    <m/>
    <m/>
    <d v="2021-04-29T09:00:00"/>
    <m/>
    <s v="Voiter Bank &amp; BBCE &amp; TTT - Energy OTC platform"/>
    <m/>
    <x v="3"/>
    <m/>
    <m/>
    <m/>
    <m/>
    <m/>
    <m/>
    <d v="2020-11-09T00:00:00"/>
    <e v="#REF!"/>
    <d v="2021-04-29T00:00:00"/>
    <s v=""/>
  </r>
  <r>
    <d v="2021-03-21T18:19:00"/>
    <m/>
    <m/>
    <m/>
    <x v="1"/>
    <x v="3"/>
    <m/>
    <m/>
    <d v="2020-11-09T12:42:00"/>
    <m/>
    <x v="3"/>
    <m/>
    <n v="0"/>
    <m/>
    <m/>
    <m/>
    <m/>
    <m/>
    <s v="TIM KYC"/>
    <m/>
    <x v="3"/>
    <m/>
    <m/>
    <m/>
    <m/>
    <m/>
    <m/>
    <d v="2020-11-09T00:00:00"/>
    <e v="#REF!"/>
    <s v=""/>
    <s v=""/>
  </r>
  <r>
    <d v="2021-03-20T12:04:00"/>
    <m/>
    <m/>
    <m/>
    <x v="1"/>
    <x v="9"/>
    <m/>
    <m/>
    <d v="2020-11-09T12:42:00"/>
    <m/>
    <x v="3"/>
    <m/>
    <n v="0"/>
    <m/>
    <m/>
    <m/>
    <m/>
    <m/>
    <s v="EWF - PCP"/>
    <m/>
    <x v="3"/>
    <m/>
    <s v="DLT"/>
    <m/>
    <m/>
    <m/>
    <m/>
    <d v="2020-11-09T00:00:00"/>
    <e v="#REF!"/>
    <s v=""/>
    <s v=""/>
  </r>
  <r>
    <d v="2021-03-21T21:05:00"/>
    <m/>
    <m/>
    <m/>
    <x v="1"/>
    <x v="1"/>
    <m/>
    <m/>
    <m/>
    <m/>
    <x v="2"/>
    <m/>
    <n v="0"/>
    <m/>
    <m/>
    <m/>
    <m/>
    <m/>
    <s v="HSBC - Catalyst (payments)"/>
    <m/>
    <x v="3"/>
    <m/>
    <m/>
    <m/>
    <m/>
    <m/>
    <m/>
    <d v="2020-11-09T00:00:00"/>
    <e v="#REF!"/>
    <s v=""/>
    <s v=""/>
  </r>
  <r>
    <d v="2021-04-17T10:43:00"/>
    <m/>
    <n v="0"/>
    <n v="2"/>
    <x v="1"/>
    <x v="3"/>
    <m/>
    <m/>
    <d v="2020-11-09T12:42:00"/>
    <m/>
    <x v="3"/>
    <m/>
    <n v="0"/>
    <m/>
    <m/>
    <m/>
    <m/>
    <m/>
    <s v="Livelo - Loyalty &amp; KYC"/>
    <m/>
    <x v="3"/>
    <m/>
    <m/>
    <m/>
    <m/>
    <m/>
    <m/>
    <d v="2020-11-09T00:00:00"/>
    <e v="#REF!"/>
    <s v=""/>
    <s v=""/>
  </r>
  <r>
    <d v="2021-03-20T10:24:00"/>
    <m/>
    <m/>
    <m/>
    <x v="1"/>
    <x v="6"/>
    <m/>
    <m/>
    <d v="2020-11-09T12:42:00"/>
    <m/>
    <x v="2"/>
    <m/>
    <n v="0"/>
    <m/>
    <m/>
    <m/>
    <m/>
    <m/>
    <s v="Sandeep Aggarwal Healthcare Project (Name TBD)"/>
    <m/>
    <x v="3"/>
    <m/>
    <s v="DLT"/>
    <m/>
    <m/>
    <m/>
    <m/>
    <d v="2020-11-09T00:00:00"/>
    <e v="#REF!"/>
    <s v=""/>
    <s v=""/>
  </r>
  <r>
    <d v="2021-03-21T13:31:00"/>
    <m/>
    <m/>
    <m/>
    <x v="1"/>
    <x v="9"/>
    <m/>
    <m/>
    <d v="2020-11-09T12:42:00"/>
    <m/>
    <x v="3"/>
    <m/>
    <n v="0"/>
    <m/>
    <m/>
    <m/>
    <m/>
    <m/>
    <s v="Wordline - PCP"/>
    <m/>
    <x v="3"/>
    <m/>
    <s v="DLT"/>
    <m/>
    <m/>
    <m/>
    <m/>
    <d v="2020-11-09T00:00:00"/>
    <e v="#REF!"/>
    <s v=""/>
    <s v=""/>
  </r>
  <r>
    <d v="2021-03-22T21:43:00"/>
    <m/>
    <m/>
    <m/>
    <x v="1"/>
    <x v="0"/>
    <m/>
    <m/>
    <d v="2020-11-09T12:42:00"/>
    <m/>
    <x v="2"/>
    <m/>
    <n v="0"/>
    <m/>
    <m/>
    <m/>
    <m/>
    <m/>
    <s v="Strate"/>
    <m/>
    <x v="3"/>
    <m/>
    <s v="DLT"/>
    <m/>
    <m/>
    <m/>
    <m/>
    <d v="2020-11-09T00:00:00"/>
    <e v="#REF!"/>
    <s v=""/>
    <s v=""/>
  </r>
  <r>
    <d v="2021-03-20T16:45:00"/>
    <m/>
    <m/>
    <m/>
    <x v="1"/>
    <x v="0"/>
    <m/>
    <m/>
    <d v="2020-11-09T12:42:00"/>
    <m/>
    <x v="2"/>
    <m/>
    <n v="0"/>
    <m/>
    <m/>
    <m/>
    <m/>
    <m/>
    <s v="KPMG - daml/corda"/>
    <m/>
    <x v="3"/>
    <m/>
    <m/>
    <m/>
    <m/>
    <m/>
    <m/>
    <d v="2020-11-09T00:00:00"/>
    <e v="#REF!"/>
    <s v=""/>
    <s v=""/>
  </r>
  <r>
    <d v="2021-03-22T07:24:00"/>
    <m/>
    <m/>
    <m/>
    <x v="1"/>
    <x v="4"/>
    <m/>
    <m/>
    <d v="2020-11-09T12:42:00"/>
    <m/>
    <x v="3"/>
    <m/>
    <n v="0"/>
    <m/>
    <m/>
    <m/>
    <m/>
    <m/>
    <s v="Payments Canada"/>
    <m/>
    <x v="3"/>
    <m/>
    <s v="ISO20022"/>
    <m/>
    <m/>
    <m/>
    <m/>
    <d v="2020-11-09T00:00:00"/>
    <e v="#REF!"/>
    <s v=""/>
    <s v=""/>
  </r>
  <r>
    <d v="2021-06-01T10:22:00"/>
    <d v="2021-02-10T07:30:00"/>
    <n v="29"/>
    <n v="40"/>
    <x v="137"/>
    <x v="5"/>
    <m/>
    <m/>
    <d v="2021-02-02T09:51:00"/>
    <m/>
    <x v="0"/>
    <m/>
    <n v="1"/>
    <s v="IMPORT"/>
    <m/>
    <m/>
    <d v="2021-06-01T10:00:00"/>
    <m/>
    <s v="Spate - Data Transformation/Pipeline"/>
    <m/>
    <x v="46"/>
    <m/>
    <m/>
    <m/>
    <m/>
    <m/>
    <n v="10750"/>
    <d v="2021-02-02T00:00:00"/>
    <e v="#REF!"/>
    <d v="2021-06-01T00:00:00"/>
    <d v="2021-02-10T00:00:00"/>
  </r>
  <r>
    <d v="2021-06-25T17:08:00"/>
    <m/>
    <n v="12"/>
    <n v="21"/>
    <x v="1"/>
    <x v="0"/>
    <m/>
    <m/>
    <d v="2020-12-10T05:23:00"/>
    <m/>
    <x v="3"/>
    <m/>
    <n v="2"/>
    <s v="CONTACTS"/>
    <m/>
    <m/>
    <d v="2021-06-25T17:08:00"/>
    <m/>
    <s v="ING"/>
    <m/>
    <x v="3"/>
    <m/>
    <s v="ISO20022"/>
    <m/>
    <m/>
    <m/>
    <m/>
    <d v="2020-11-09T00:00:00"/>
    <e v="#REF!"/>
    <d v="2021-06-25T00:00:00"/>
    <s v=""/>
  </r>
  <r>
    <d v="2021-04-17T10:31:00"/>
    <m/>
    <m/>
    <m/>
    <x v="1"/>
    <x v="4"/>
    <m/>
    <m/>
    <d v="2020-11-09T12:42:00"/>
    <m/>
    <x v="3"/>
    <m/>
    <n v="1"/>
    <s v="IMPORT"/>
    <m/>
    <m/>
    <m/>
    <m/>
    <s v="BNP Paribas CIB Canada"/>
    <m/>
    <x v="3"/>
    <m/>
    <s v="ISO20022"/>
    <m/>
    <m/>
    <m/>
    <m/>
    <d v="2020-11-09T00:00:00"/>
    <e v="#REF!"/>
    <s v=""/>
    <s v=""/>
  </r>
  <r>
    <d v="2021-04-17T10:27:00"/>
    <m/>
    <n v="0"/>
    <n v="1"/>
    <x v="1"/>
    <x v="9"/>
    <m/>
    <m/>
    <d v="2020-11-09T12:42:00"/>
    <m/>
    <x v="4"/>
    <m/>
    <n v="0"/>
    <s v="IMPORT"/>
    <m/>
    <m/>
    <m/>
    <m/>
    <s v="GLEIF LEI and KYC"/>
    <m/>
    <x v="3"/>
    <m/>
    <s v="DLT"/>
    <m/>
    <m/>
    <m/>
    <m/>
    <d v="2020-11-09T00:00:00"/>
    <e v="#REF!"/>
    <s v=""/>
    <s v=""/>
  </r>
  <r>
    <d v="2021-06-21T16:15:00"/>
    <m/>
    <n v="9"/>
    <n v="24"/>
    <x v="1"/>
    <x v="6"/>
    <d v="2021-07-02T08:00:00"/>
    <m/>
    <d v="2020-11-09T12:42:00"/>
    <m/>
    <x v="7"/>
    <m/>
    <n v="1"/>
    <s v="SALES"/>
    <m/>
    <m/>
    <d v="2021-06-21T13:31:00"/>
    <m/>
    <s v="Synchrony Financial"/>
    <m/>
    <x v="3"/>
    <m/>
    <s v="DLT"/>
    <m/>
    <m/>
    <m/>
    <m/>
    <d v="2020-11-09T00:00:00"/>
    <e v="#REF!"/>
    <d v="2021-06-21T00:00:00"/>
    <s v=""/>
  </r>
  <r>
    <d v="2021-03-20T20:25:00"/>
    <m/>
    <m/>
    <m/>
    <x v="1"/>
    <x v="1"/>
    <m/>
    <m/>
    <m/>
    <m/>
    <x v="3"/>
    <m/>
    <n v="0"/>
    <m/>
    <m/>
    <m/>
    <m/>
    <m/>
    <s v="ASX Training Tool"/>
    <m/>
    <x v="3"/>
    <m/>
    <s v="ISO20022"/>
    <m/>
    <m/>
    <m/>
    <m/>
    <d v="2020-11-09T00:00:00"/>
    <e v="#REF!"/>
    <s v=""/>
    <s v=""/>
  </r>
  <r>
    <d v="2021-03-20T00:19:00"/>
    <m/>
    <m/>
    <m/>
    <x v="1"/>
    <x v="3"/>
    <m/>
    <m/>
    <d v="2020-11-09T12:42:00"/>
    <m/>
    <x v="3"/>
    <m/>
    <n v="0"/>
    <m/>
    <m/>
    <m/>
    <m/>
    <m/>
    <s v="Oracle LatAm - CatBP + Services"/>
    <m/>
    <x v="3"/>
    <m/>
    <s v="DLT"/>
    <m/>
    <m/>
    <m/>
    <m/>
    <d v="2020-11-09T00:00:00"/>
    <e v="#REF!"/>
    <s v=""/>
    <s v=""/>
  </r>
  <r>
    <d v="2021-06-25T09:05:00"/>
    <d v="2021-03-31T13:06:00"/>
    <n v="21"/>
    <n v="32"/>
    <x v="138"/>
    <x v="0"/>
    <m/>
    <m/>
    <d v="2021-03-24T14:07:00"/>
    <m/>
    <x v="1"/>
    <s v="Robert van Donge"/>
    <n v="1"/>
    <s v="EXTENSION"/>
    <m/>
    <m/>
    <d v="2021-06-25T08:53:00"/>
    <m/>
    <s v="Fairville professional services - Q2 2021"/>
    <s v="EMEA"/>
    <x v="47"/>
    <m/>
    <m/>
    <m/>
    <m/>
    <m/>
    <n v="94000"/>
    <d v="2021-03-24T00:00:00"/>
    <e v="#REF!"/>
    <d v="2021-06-25T00:00:00"/>
    <d v="2021-03-31T00:00:00"/>
  </r>
  <r>
    <d v="2021-03-20T06:57:00"/>
    <m/>
    <m/>
    <m/>
    <x v="1"/>
    <x v="3"/>
    <m/>
    <m/>
    <d v="2020-11-09T12:42:00"/>
    <m/>
    <x v="3"/>
    <m/>
    <n v="0"/>
    <m/>
    <m/>
    <m/>
    <m/>
    <m/>
    <s v="CPQD - CatBP + Services"/>
    <m/>
    <x v="3"/>
    <m/>
    <m/>
    <m/>
    <m/>
    <m/>
    <m/>
    <d v="2020-11-09T00:00:00"/>
    <e v="#REF!"/>
    <s v=""/>
    <s v=""/>
  </r>
  <r>
    <d v="2021-04-17T10:31:00"/>
    <m/>
    <n v="8"/>
    <n v="13"/>
    <x v="1"/>
    <x v="7"/>
    <m/>
    <m/>
    <d v="2021-03-02T09:37:00"/>
    <m/>
    <x v="7"/>
    <m/>
    <n v="4"/>
    <s v="IMPORT"/>
    <m/>
    <m/>
    <d v="2021-02-23T03:00:00"/>
    <m/>
    <s v="BNP Paribas - DAML development"/>
    <m/>
    <x v="3"/>
    <m/>
    <s v="DAML"/>
    <m/>
    <m/>
    <m/>
    <m/>
    <d v="2020-11-09T00:00:00"/>
    <e v="#REF!"/>
    <d v="2021-02-23T00:00:00"/>
    <s v=""/>
  </r>
  <r>
    <d v="2021-04-17T10:43:00"/>
    <m/>
    <n v="2"/>
    <n v="4"/>
    <x v="1"/>
    <x v="6"/>
    <m/>
    <m/>
    <d v="2020-11-09T12:42:00"/>
    <m/>
    <x v="3"/>
    <m/>
    <n v="1"/>
    <s v="IMPORT"/>
    <m/>
    <m/>
    <d v="2021-01-07T13:20:00"/>
    <m/>
    <s v="Wells Fargo"/>
    <m/>
    <x v="3"/>
    <m/>
    <m/>
    <m/>
    <m/>
    <m/>
    <m/>
    <d v="2020-11-09T00:00:00"/>
    <e v="#REF!"/>
    <d v="2021-01-07T00:00:00"/>
    <s v=""/>
  </r>
  <r>
    <d v="2021-03-21T18:10:00"/>
    <m/>
    <m/>
    <m/>
    <x v="1"/>
    <x v="4"/>
    <m/>
    <m/>
    <d v="2020-11-09T12:42:00"/>
    <m/>
    <x v="2"/>
    <m/>
    <n v="0"/>
    <m/>
    <m/>
    <m/>
    <m/>
    <m/>
    <s v="Banque de France CBDC"/>
    <m/>
    <x v="3"/>
    <m/>
    <s v="DLT"/>
    <m/>
    <m/>
    <m/>
    <m/>
    <d v="2020-11-09T00:00:00"/>
    <e v="#REF!"/>
    <s v=""/>
    <s v=""/>
  </r>
  <r>
    <d v="2021-03-22T07:52:00"/>
    <m/>
    <m/>
    <m/>
    <x v="1"/>
    <x v="0"/>
    <m/>
    <m/>
    <d v="2020-11-09T12:42:00"/>
    <m/>
    <x v="2"/>
    <m/>
    <n v="0"/>
    <m/>
    <m/>
    <m/>
    <m/>
    <m/>
    <s v="KBC cityvouchers"/>
    <m/>
    <x v="3"/>
    <m/>
    <m/>
    <m/>
    <m/>
    <m/>
    <m/>
    <d v="2020-11-09T00:00:00"/>
    <e v="#REF!"/>
    <s v=""/>
    <s v=""/>
  </r>
  <r>
    <d v="2021-06-23T17:31:00"/>
    <m/>
    <n v="28"/>
    <n v="54"/>
    <x v="1"/>
    <x v="6"/>
    <m/>
    <m/>
    <d v="2020-11-09T12:42:00"/>
    <m/>
    <x v="3"/>
    <m/>
    <n v="2"/>
    <s v="SALES"/>
    <m/>
    <m/>
    <d v="2021-06-23T17:30:00"/>
    <m/>
    <s v="EarthCam - DAML Development"/>
    <m/>
    <x v="3"/>
    <m/>
    <s v="DLT"/>
    <m/>
    <m/>
    <m/>
    <m/>
    <d v="2020-11-09T00:00:00"/>
    <e v="#REF!"/>
    <d v="2021-06-23T00:00:00"/>
    <s v=""/>
  </r>
  <r>
    <d v="2021-03-20T17:36:00"/>
    <m/>
    <m/>
    <m/>
    <x v="1"/>
    <x v="0"/>
    <m/>
    <m/>
    <d v="2020-11-09T12:42:00"/>
    <m/>
    <x v="3"/>
    <m/>
    <n v="0"/>
    <m/>
    <m/>
    <m/>
    <m/>
    <m/>
    <s v="JPMorgan - rapid prototyping (DAML)"/>
    <m/>
    <x v="3"/>
    <m/>
    <m/>
    <m/>
    <m/>
    <m/>
    <m/>
    <d v="2020-11-09T00:00:00"/>
    <e v="#REF!"/>
    <s v=""/>
    <s v=""/>
  </r>
  <r>
    <d v="2021-06-08T03:33:00"/>
    <m/>
    <n v="22"/>
    <n v="34"/>
    <x v="1"/>
    <x v="0"/>
    <m/>
    <m/>
    <d v="2020-11-09T12:42:00"/>
    <m/>
    <x v="3"/>
    <m/>
    <n v="2"/>
    <s v="CONTACTS"/>
    <m/>
    <m/>
    <d v="2021-05-25T13:42:00"/>
    <m/>
    <s v="DTCC - DevX"/>
    <m/>
    <x v="48"/>
    <m/>
    <m/>
    <m/>
    <m/>
    <m/>
    <n v="175000"/>
    <d v="2020-11-09T00:00:00"/>
    <e v="#REF!"/>
    <d v="2021-05-25T00:00:00"/>
    <s v=""/>
  </r>
  <r>
    <d v="2021-03-21T16:17:00"/>
    <m/>
    <m/>
    <m/>
    <x v="1"/>
    <x v="3"/>
    <m/>
    <m/>
    <d v="2020-11-09T12:42:00"/>
    <m/>
    <x v="3"/>
    <m/>
    <n v="0"/>
    <m/>
    <m/>
    <m/>
    <m/>
    <m/>
    <s v="Wec Global - RFP tbc"/>
    <m/>
    <x v="3"/>
    <m/>
    <s v="DLT"/>
    <m/>
    <m/>
    <m/>
    <m/>
    <d v="2020-11-09T00:00:00"/>
    <e v="#REF!"/>
    <s v=""/>
    <s v=""/>
  </r>
  <r>
    <d v="2021-04-17T10:27:00"/>
    <m/>
    <m/>
    <m/>
    <x v="1"/>
    <x v="3"/>
    <m/>
    <m/>
    <d v="2020-11-09T12:42:00"/>
    <m/>
    <x v="3"/>
    <m/>
    <n v="3"/>
    <s v="IMPORT"/>
    <m/>
    <m/>
    <m/>
    <m/>
    <s v="Mippo - Cross border payments &amp; account opening"/>
    <m/>
    <x v="3"/>
    <m/>
    <s v="Other"/>
    <m/>
    <m/>
    <m/>
    <m/>
    <d v="2020-11-09T00:00:00"/>
    <e v="#REF!"/>
    <s v=""/>
    <s v=""/>
  </r>
  <r>
    <d v="2021-03-20T21:18:00"/>
    <m/>
    <m/>
    <m/>
    <x v="1"/>
    <x v="3"/>
    <m/>
    <m/>
    <d v="2020-11-09T12:42:00"/>
    <m/>
    <x v="3"/>
    <m/>
    <n v="0"/>
    <m/>
    <m/>
    <m/>
    <m/>
    <m/>
    <s v="Interchains"/>
    <m/>
    <x v="3"/>
    <m/>
    <m/>
    <m/>
    <m/>
    <m/>
    <m/>
    <d v="2020-11-09T00:00:00"/>
    <e v="#REF!"/>
    <s v=""/>
    <s v=""/>
  </r>
  <r>
    <d v="2021-03-21T00:39:00"/>
    <m/>
    <m/>
    <m/>
    <x v="1"/>
    <x v="3"/>
    <m/>
    <m/>
    <d v="2020-11-09T12:42:00"/>
    <m/>
    <x v="3"/>
    <m/>
    <n v="0"/>
    <m/>
    <m/>
    <m/>
    <m/>
    <m/>
    <s v="R3 Spunta conversation"/>
    <m/>
    <x v="3"/>
    <m/>
    <m/>
    <m/>
    <m/>
    <m/>
    <m/>
    <d v="2020-11-09T00:00:00"/>
    <e v="#REF!"/>
    <s v=""/>
    <s v=""/>
  </r>
  <r>
    <d v="2021-03-20T12:01:00"/>
    <m/>
    <m/>
    <m/>
    <x v="1"/>
    <x v="3"/>
    <m/>
    <m/>
    <d v="2020-11-09T12:42:00"/>
    <m/>
    <x v="3"/>
    <m/>
    <n v="0"/>
    <m/>
    <m/>
    <m/>
    <m/>
    <m/>
    <s v="Ooredoo - Ooredoo Exchange"/>
    <m/>
    <x v="3"/>
    <m/>
    <m/>
    <m/>
    <m/>
    <m/>
    <m/>
    <d v="2020-11-09T00:00:00"/>
    <e v="#REF!"/>
    <s v=""/>
    <s v=""/>
  </r>
  <r>
    <d v="2021-03-19T18:34:00"/>
    <m/>
    <m/>
    <m/>
    <x v="1"/>
    <x v="3"/>
    <m/>
    <m/>
    <d v="2020-11-09T12:42:00"/>
    <m/>
    <x v="3"/>
    <m/>
    <n v="0"/>
    <m/>
    <m/>
    <m/>
    <m/>
    <m/>
    <s v="TIM KYC"/>
    <m/>
    <x v="3"/>
    <m/>
    <s v="DLT"/>
    <m/>
    <m/>
    <m/>
    <m/>
    <d v="2020-11-09T00:00:00"/>
    <e v="#REF!"/>
    <s v=""/>
    <s v=""/>
  </r>
  <r>
    <d v="2021-03-21T01:52:00"/>
    <m/>
    <m/>
    <m/>
    <x v="1"/>
    <x v="0"/>
    <m/>
    <m/>
    <d v="2020-11-09T12:42:00"/>
    <m/>
    <x v="3"/>
    <m/>
    <n v="0"/>
    <m/>
    <m/>
    <m/>
    <m/>
    <m/>
    <s v="AllFunds Blockchain"/>
    <m/>
    <x v="3"/>
    <m/>
    <s v="DLT"/>
    <m/>
    <m/>
    <m/>
    <m/>
    <d v="2020-11-09T00:00:00"/>
    <e v="#REF!"/>
    <s v=""/>
    <s v=""/>
  </r>
  <r>
    <d v="2021-03-22T16:01:00"/>
    <m/>
    <m/>
    <m/>
    <x v="1"/>
    <x v="3"/>
    <m/>
    <m/>
    <d v="2020-11-09T12:42:00"/>
    <m/>
    <x v="3"/>
    <m/>
    <n v="0"/>
    <m/>
    <m/>
    <m/>
    <m/>
    <m/>
    <s v="Alastria"/>
    <m/>
    <x v="3"/>
    <m/>
    <s v="DLT"/>
    <m/>
    <m/>
    <m/>
    <m/>
    <d v="2020-11-09T00:00:00"/>
    <e v="#REF!"/>
    <s v=""/>
    <s v=""/>
  </r>
  <r>
    <d v="2021-04-17T10:27:00"/>
    <m/>
    <n v="1"/>
    <n v="2"/>
    <x v="1"/>
    <x v="0"/>
    <m/>
    <m/>
    <d v="2020-11-09T12:42:00"/>
    <m/>
    <x v="3"/>
    <m/>
    <n v="2"/>
    <s v="IMPORT"/>
    <m/>
    <m/>
    <d v="2021-01-05T08:50:00"/>
    <m/>
    <s v="SWIFT SSI - production"/>
    <m/>
    <x v="3"/>
    <m/>
    <m/>
    <m/>
    <m/>
    <m/>
    <m/>
    <d v="2020-11-09T00:00:00"/>
    <e v="#REF!"/>
    <d v="2021-01-05T00:00:00"/>
    <s v=""/>
  </r>
  <r>
    <d v="2021-03-20T08:26:00"/>
    <m/>
    <m/>
    <m/>
    <x v="1"/>
    <x v="0"/>
    <m/>
    <m/>
    <d v="2020-11-09T12:42:00"/>
    <m/>
    <x v="3"/>
    <m/>
    <n v="0"/>
    <m/>
    <m/>
    <m/>
    <m/>
    <m/>
    <s v="DABL support teams"/>
    <m/>
    <x v="3"/>
    <m/>
    <m/>
    <m/>
    <m/>
    <m/>
    <m/>
    <d v="2020-11-09T00:00:00"/>
    <e v="#REF!"/>
    <s v=""/>
    <s v=""/>
  </r>
  <r>
    <d v="2021-03-20T05:57:00"/>
    <m/>
    <m/>
    <m/>
    <x v="1"/>
    <x v="3"/>
    <m/>
    <m/>
    <d v="2020-11-09T12:42:00"/>
    <m/>
    <x v="3"/>
    <m/>
    <n v="0"/>
    <m/>
    <m/>
    <m/>
    <m/>
    <m/>
    <s v="National Bank of Ukraine - CBDC"/>
    <m/>
    <x v="3"/>
    <m/>
    <s v="DLT"/>
    <m/>
    <m/>
    <m/>
    <m/>
    <d v="2020-11-09T00:00:00"/>
    <e v="#REF!"/>
    <s v=""/>
    <s v=""/>
  </r>
  <r>
    <d v="2021-03-21T04:10:00"/>
    <m/>
    <m/>
    <m/>
    <x v="1"/>
    <x v="9"/>
    <m/>
    <m/>
    <d v="2020-11-09T12:42:00"/>
    <m/>
    <x v="2"/>
    <m/>
    <n v="0"/>
    <m/>
    <m/>
    <m/>
    <m/>
    <m/>
    <s v="OOC Oil &amp; Gas Blockchain Consortium"/>
    <m/>
    <x v="3"/>
    <m/>
    <s v="DLT"/>
    <m/>
    <m/>
    <m/>
    <m/>
    <d v="2020-11-09T00:00:00"/>
    <e v="#REF!"/>
    <s v=""/>
    <s v=""/>
  </r>
  <r>
    <d v="2021-04-18T02:22:00"/>
    <d v="2020-12-02T16:28:00"/>
    <n v="2"/>
    <n v="3"/>
    <x v="139"/>
    <x v="4"/>
    <m/>
    <m/>
    <d v="2020-11-25T10:05:00"/>
    <m/>
    <x v="1"/>
    <m/>
    <n v="1"/>
    <s v="SALES"/>
    <m/>
    <m/>
    <d v="2020-12-01T15:12:00"/>
    <m/>
    <s v="Bundesbank SWIFT"/>
    <m/>
    <x v="49"/>
    <m/>
    <m/>
    <m/>
    <m/>
    <m/>
    <n v="297000"/>
    <d v="2020-11-25T00:00:00"/>
    <e v="#REF!"/>
    <d v="2020-12-01T00:00:00"/>
    <d v="2020-12-02T00:00:00"/>
  </r>
  <r>
    <d v="2021-03-20T00:05:00"/>
    <m/>
    <m/>
    <m/>
    <x v="1"/>
    <x v="5"/>
    <m/>
    <m/>
    <d v="2020-11-09T12:42:00"/>
    <m/>
    <x v="2"/>
    <m/>
    <n v="1"/>
    <s v="IMPORT"/>
    <m/>
    <m/>
    <m/>
    <m/>
    <s v="Sirris"/>
    <m/>
    <x v="3"/>
    <m/>
    <m/>
    <m/>
    <m/>
    <m/>
    <m/>
    <d v="2020-11-09T00:00:00"/>
    <e v="#REF!"/>
    <s v=""/>
    <s v=""/>
  </r>
  <r>
    <d v="2021-03-20T21:40:00"/>
    <m/>
    <m/>
    <m/>
    <x v="1"/>
    <x v="3"/>
    <m/>
    <m/>
    <d v="2020-11-09T12:42:00"/>
    <m/>
    <x v="3"/>
    <m/>
    <n v="0"/>
    <m/>
    <m/>
    <m/>
    <m/>
    <m/>
    <s v="Claro"/>
    <m/>
    <x v="3"/>
    <m/>
    <s v="DLT"/>
    <m/>
    <m/>
    <m/>
    <m/>
    <d v="2020-11-09T00:00:00"/>
    <e v="#REF!"/>
    <s v=""/>
    <s v=""/>
  </r>
  <r>
    <d v="2021-06-28T16:43:00"/>
    <d v="2021-02-08T04:04:00"/>
    <n v="49"/>
    <n v="89"/>
    <x v="140"/>
    <x v="0"/>
    <d v="2021-06-29T08:30:00"/>
    <m/>
    <d v="2021-02-03T17:07:00"/>
    <m/>
    <x v="0"/>
    <m/>
    <n v="1"/>
    <s v="SALES"/>
    <m/>
    <m/>
    <d v="2021-06-22T22:00:00"/>
    <m/>
    <s v="Digital Asset - AWS DevOps"/>
    <m/>
    <x v="50"/>
    <m/>
    <m/>
    <m/>
    <m/>
    <m/>
    <n v="12000"/>
    <d v="2021-02-03T00:00:00"/>
    <e v="#REF!"/>
    <d v="2021-06-22T00:00:00"/>
    <d v="2021-02-08T00:00:00"/>
  </r>
  <r>
    <d v="2021-03-21T02:32:00"/>
    <m/>
    <m/>
    <m/>
    <x v="1"/>
    <x v="6"/>
    <m/>
    <m/>
    <d v="2020-11-09T12:42:00"/>
    <m/>
    <x v="2"/>
    <m/>
    <n v="0"/>
    <m/>
    <m/>
    <m/>
    <m/>
    <m/>
    <s v="BlockAlgo"/>
    <m/>
    <x v="3"/>
    <m/>
    <s v="DLT"/>
    <m/>
    <m/>
    <m/>
    <m/>
    <d v="2020-11-09T00:00:00"/>
    <e v="#REF!"/>
    <s v=""/>
    <s v=""/>
  </r>
  <r>
    <d v="2021-03-20T21:16:00"/>
    <m/>
    <m/>
    <m/>
    <x v="1"/>
    <x v="3"/>
    <m/>
    <m/>
    <d v="2020-11-09T12:42:00"/>
    <m/>
    <x v="3"/>
    <m/>
    <n v="0"/>
    <m/>
    <m/>
    <m/>
    <m/>
    <m/>
    <s v="Deloitte Identity - PCP"/>
    <m/>
    <x v="3"/>
    <m/>
    <s v="DLT"/>
    <m/>
    <m/>
    <m/>
    <m/>
    <d v="2020-11-09T00:00:00"/>
    <e v="#REF!"/>
    <s v=""/>
    <s v=""/>
  </r>
  <r>
    <d v="2021-04-17T10:31:00"/>
    <d v="2020-11-10T11:57:00"/>
    <m/>
    <m/>
    <x v="1"/>
    <x v="1"/>
    <m/>
    <m/>
    <m/>
    <m/>
    <x v="1"/>
    <m/>
    <n v="0"/>
    <s v="IMPORT"/>
    <m/>
    <m/>
    <m/>
    <m/>
    <s v="Micro Gateway - SWIFT"/>
    <m/>
    <x v="51"/>
    <m/>
    <m/>
    <m/>
    <m/>
    <m/>
    <n v="121000"/>
    <d v="2020-11-09T00:00:00"/>
    <e v="#REF!"/>
    <s v=""/>
    <d v="2020-11-10T00:00:00"/>
  </r>
  <r>
    <d v="2021-03-20T08:35:00"/>
    <m/>
    <m/>
    <m/>
    <x v="1"/>
    <x v="0"/>
    <m/>
    <m/>
    <d v="2020-11-09T12:42:00"/>
    <m/>
    <x v="3"/>
    <m/>
    <n v="0"/>
    <m/>
    <m/>
    <m/>
    <m/>
    <m/>
    <s v="HSBC - ASX CISA integration"/>
    <m/>
    <x v="3"/>
    <m/>
    <m/>
    <m/>
    <m/>
    <m/>
    <m/>
    <d v="2020-11-09T00:00:00"/>
    <e v="#REF!"/>
    <s v=""/>
    <s v=""/>
  </r>
  <r>
    <d v="2021-03-22T23:51:00"/>
    <m/>
    <m/>
    <m/>
    <x v="1"/>
    <x v="3"/>
    <m/>
    <m/>
    <d v="2020-11-09T12:42:00"/>
    <m/>
    <x v="2"/>
    <m/>
    <n v="0"/>
    <m/>
    <m/>
    <m/>
    <m/>
    <m/>
    <s v="Telefonica"/>
    <m/>
    <x v="3"/>
    <m/>
    <m/>
    <m/>
    <m/>
    <m/>
    <m/>
    <d v="2020-11-09T00:00:00"/>
    <e v="#REF!"/>
    <s v=""/>
    <s v=""/>
  </r>
  <r>
    <d v="2021-03-19T19:53:00"/>
    <m/>
    <m/>
    <m/>
    <x v="1"/>
    <x v="0"/>
    <m/>
    <m/>
    <d v="2020-11-09T12:42:00"/>
    <m/>
    <x v="3"/>
    <m/>
    <n v="0"/>
    <m/>
    <m/>
    <m/>
    <m/>
    <m/>
    <s v="Goldman Sachs - digital assets"/>
    <m/>
    <x v="3"/>
    <m/>
    <m/>
    <m/>
    <m/>
    <m/>
    <m/>
    <d v="2020-11-09T00:00:00"/>
    <e v="#REF!"/>
    <s v=""/>
    <s v=""/>
  </r>
  <r>
    <d v="2021-04-18T02:08:00"/>
    <m/>
    <m/>
    <m/>
    <x v="1"/>
    <x v="0"/>
    <m/>
    <m/>
    <d v="2020-11-09T12:42:00"/>
    <m/>
    <x v="3"/>
    <m/>
    <n v="0"/>
    <s v="CONTACTS"/>
    <m/>
    <m/>
    <m/>
    <m/>
    <s v="KBC - KUBE integration"/>
    <m/>
    <x v="3"/>
    <m/>
    <m/>
    <m/>
    <m/>
    <m/>
    <m/>
    <d v="2020-11-09T00:00:00"/>
    <e v="#REF!"/>
    <s v=""/>
    <s v=""/>
  </r>
  <r>
    <d v="2021-03-21T18:48:00"/>
    <m/>
    <m/>
    <m/>
    <x v="1"/>
    <x v="6"/>
    <m/>
    <m/>
    <d v="2020-11-09T12:42:00"/>
    <m/>
    <x v="2"/>
    <m/>
    <n v="0"/>
    <m/>
    <m/>
    <m/>
    <m/>
    <m/>
    <s v="Bank of Jamaica - CBDC pilot"/>
    <m/>
    <x v="3"/>
    <m/>
    <s v="DLT"/>
    <m/>
    <m/>
    <m/>
    <m/>
    <d v="2020-11-09T00:00:00"/>
    <e v="#REF!"/>
    <s v=""/>
    <s v=""/>
  </r>
  <r>
    <d v="2021-03-21T15:40:00"/>
    <m/>
    <m/>
    <m/>
    <x v="1"/>
    <x v="3"/>
    <m/>
    <m/>
    <d v="2020-11-09T12:42:00"/>
    <m/>
    <x v="3"/>
    <m/>
    <n v="0"/>
    <m/>
    <m/>
    <m/>
    <m/>
    <m/>
    <s v="Vodafone - tbc"/>
    <m/>
    <x v="3"/>
    <m/>
    <s v="DLT"/>
    <m/>
    <m/>
    <m/>
    <m/>
    <d v="2020-11-09T00:00:00"/>
    <e v="#REF!"/>
    <s v=""/>
    <s v=""/>
  </r>
  <r>
    <d v="2021-04-17T10:26:00"/>
    <m/>
    <m/>
    <m/>
    <x v="1"/>
    <x v="5"/>
    <m/>
    <m/>
    <d v="2020-11-09T12:42:00"/>
    <m/>
    <x v="3"/>
    <m/>
    <n v="1"/>
    <s v="IMPORT"/>
    <m/>
    <m/>
    <m/>
    <m/>
    <s v="ING Labs - TBC"/>
    <m/>
    <x v="3"/>
    <m/>
    <s v="Other"/>
    <m/>
    <m/>
    <m/>
    <m/>
    <d v="2020-11-09T00:00:00"/>
    <e v="#REF!"/>
    <s v=""/>
    <s v=""/>
  </r>
  <r>
    <d v="2021-04-28T11:44:00"/>
    <m/>
    <n v="2"/>
    <n v="3"/>
    <x v="1"/>
    <x v="3"/>
    <m/>
    <m/>
    <d v="2020-11-09T12:42:00"/>
    <m/>
    <x v="3"/>
    <m/>
    <n v="3"/>
    <s v="IMPORT"/>
    <m/>
    <m/>
    <d v="2021-03-03T15:27:00"/>
    <m/>
    <s v="Itau - ILP"/>
    <m/>
    <x v="3"/>
    <m/>
    <m/>
    <m/>
    <m/>
    <m/>
    <m/>
    <d v="2020-11-09T00:00:00"/>
    <e v="#REF!"/>
    <d v="2021-03-03T00:00:00"/>
    <s v=""/>
  </r>
  <r>
    <d v="2021-03-21T02:29:00"/>
    <m/>
    <m/>
    <m/>
    <x v="1"/>
    <x v="5"/>
    <m/>
    <m/>
    <d v="2020-11-09T12:42:00"/>
    <m/>
    <x v="2"/>
    <m/>
    <n v="1"/>
    <s v="IMPORT"/>
    <m/>
    <m/>
    <m/>
    <m/>
    <s v="Qlik developers"/>
    <m/>
    <x v="3"/>
    <m/>
    <m/>
    <m/>
    <m/>
    <m/>
    <m/>
    <d v="2020-11-09T00:00:00"/>
    <e v="#REF!"/>
    <s v=""/>
    <s v=""/>
  </r>
  <r>
    <d v="2021-06-24T10:34:00"/>
    <m/>
    <n v="116"/>
    <n v="198"/>
    <x v="1"/>
    <x v="0"/>
    <m/>
    <m/>
    <d v="2020-11-09T12:42:00"/>
    <m/>
    <x v="3"/>
    <m/>
    <n v="2"/>
    <s v="CONTACTS"/>
    <m/>
    <m/>
    <d v="2021-06-24T10:33:00"/>
    <m/>
    <s v="KBC Securities Services - DAML dev"/>
    <m/>
    <x v="3"/>
    <m/>
    <s v="DAML"/>
    <m/>
    <m/>
    <m/>
    <m/>
    <d v="2020-11-09T00:00:00"/>
    <e v="#REF!"/>
    <d v="2021-06-24T00:00:00"/>
    <s v=""/>
  </r>
  <r>
    <d v="2021-03-22T00:11:00"/>
    <m/>
    <m/>
    <m/>
    <x v="1"/>
    <x v="4"/>
    <m/>
    <m/>
    <d v="2020-11-09T12:42:00"/>
    <m/>
    <x v="3"/>
    <m/>
    <n v="0"/>
    <m/>
    <m/>
    <m/>
    <m/>
    <m/>
    <s v="BNP Paribas Fortis Belgium"/>
    <m/>
    <x v="3"/>
    <m/>
    <s v="ISO20022"/>
    <m/>
    <m/>
    <m/>
    <m/>
    <d v="2020-11-09T00:00:00"/>
    <e v="#REF!"/>
    <s v=""/>
    <s v=""/>
  </r>
  <r>
    <d v="2021-03-23T00:24:00"/>
    <m/>
    <m/>
    <m/>
    <x v="1"/>
    <x v="6"/>
    <m/>
    <m/>
    <d v="2020-11-09T12:42:00"/>
    <m/>
    <x v="2"/>
    <m/>
    <n v="0"/>
    <m/>
    <m/>
    <m/>
    <m/>
    <m/>
    <s v="DHS (IEU)"/>
    <m/>
    <x v="3"/>
    <m/>
    <s v="DLT"/>
    <m/>
    <m/>
    <m/>
    <m/>
    <d v="2020-11-09T00:00:00"/>
    <e v="#REF!"/>
    <s v=""/>
    <s v=""/>
  </r>
  <r>
    <d v="2021-06-22T17:28:00"/>
    <m/>
    <n v="8"/>
    <n v="11"/>
    <x v="1"/>
    <x v="7"/>
    <m/>
    <m/>
    <d v="2021-02-15T06:19:00"/>
    <m/>
    <x v="3"/>
    <m/>
    <n v="3"/>
    <s v="IMPORT"/>
    <m/>
    <m/>
    <d v="2021-06-22T17:27:00"/>
    <m/>
    <s v="SBI R3 Japan - Omega, BuckE, CS"/>
    <m/>
    <x v="3"/>
    <m/>
    <m/>
    <m/>
    <m/>
    <m/>
    <m/>
    <d v="2020-11-09T00:00:00"/>
    <e v="#REF!"/>
    <d v="2021-06-22T00:00:00"/>
    <s v=""/>
  </r>
  <r>
    <d v="2021-03-20T00:00:00"/>
    <m/>
    <m/>
    <m/>
    <x v="1"/>
    <x v="3"/>
    <m/>
    <m/>
    <d v="2020-11-09T12:42:00"/>
    <m/>
    <x v="3"/>
    <m/>
    <n v="0"/>
    <m/>
    <m/>
    <m/>
    <m/>
    <m/>
    <s v="TIM - Loyalty platform"/>
    <m/>
    <x v="3"/>
    <m/>
    <m/>
    <m/>
    <m/>
    <m/>
    <m/>
    <d v="2020-11-09T00:00:00"/>
    <e v="#REF!"/>
    <s v=""/>
    <s v=""/>
  </r>
  <r>
    <d v="2021-03-22T04:05:00"/>
    <m/>
    <m/>
    <m/>
    <x v="1"/>
    <x v="4"/>
    <m/>
    <m/>
    <d v="2020-11-09T12:42:00"/>
    <m/>
    <x v="3"/>
    <m/>
    <n v="0"/>
    <m/>
    <m/>
    <m/>
    <m/>
    <m/>
    <s v="Rabobank Belgium"/>
    <m/>
    <x v="3"/>
    <m/>
    <s v="ISO20022"/>
    <m/>
    <m/>
    <m/>
    <m/>
    <d v="2020-11-09T00:00:00"/>
    <e v="#REF!"/>
    <s v=""/>
    <s v=""/>
  </r>
  <r>
    <d v="2021-04-18T02:22:00"/>
    <m/>
    <n v="3"/>
    <n v="6"/>
    <x v="1"/>
    <x v="3"/>
    <m/>
    <m/>
    <d v="2020-11-09T12:42:00"/>
    <m/>
    <x v="3"/>
    <m/>
    <n v="1"/>
    <s v="IMPORT"/>
    <m/>
    <m/>
    <d v="2020-11-20T07:00:00"/>
    <m/>
    <s v="Mobicare - Points"/>
    <m/>
    <x v="3"/>
    <m/>
    <s v="DLT"/>
    <m/>
    <m/>
    <m/>
    <m/>
    <d v="2020-11-09T00:00:00"/>
    <e v="#REF!"/>
    <d v="2020-11-20T00:00:00"/>
    <s v=""/>
  </r>
  <r>
    <d v="2021-04-20T04:32:00"/>
    <m/>
    <m/>
    <m/>
    <x v="1"/>
    <x v="3"/>
    <m/>
    <m/>
    <d v="2020-11-09T12:42:00"/>
    <m/>
    <x v="3"/>
    <m/>
    <n v="0"/>
    <m/>
    <m/>
    <m/>
    <m/>
    <m/>
    <s v="BTG - Issuance"/>
    <m/>
    <x v="3"/>
    <m/>
    <m/>
    <m/>
    <m/>
    <m/>
    <m/>
    <d v="2020-11-09T00:00:00"/>
    <e v="#REF!"/>
    <s v=""/>
    <s v=""/>
  </r>
  <r>
    <d v="2021-06-22T11:25:00"/>
    <m/>
    <n v="39"/>
    <n v="64"/>
    <x v="1"/>
    <x v="0"/>
    <m/>
    <m/>
    <d v="2021-03-22T06:33:00"/>
    <m/>
    <x v="6"/>
    <m/>
    <n v="4"/>
    <s v="IMPORT"/>
    <m/>
    <m/>
    <d v="2021-06-16T17:50:00"/>
    <m/>
    <s v="Citi - Cash Tokenisation"/>
    <m/>
    <x v="18"/>
    <m/>
    <m/>
    <m/>
    <m/>
    <m/>
    <n v="97500"/>
    <d v="2020-11-09T00:00:00"/>
    <e v="#REF!"/>
    <d v="2021-06-16T00:00:00"/>
    <s v=""/>
  </r>
  <r>
    <d v="2021-06-14T04:34:00"/>
    <d v="2021-05-17T06:29:00"/>
    <n v="11"/>
    <n v="20"/>
    <x v="141"/>
    <x v="0"/>
    <m/>
    <m/>
    <d v="2021-05-17T06:29:00"/>
    <m/>
    <x v="0"/>
    <m/>
    <n v="0"/>
    <s v="IMPORT"/>
    <m/>
    <m/>
    <d v="2021-05-25T12:00:00"/>
    <m/>
    <s v="VMWare - eBook"/>
    <m/>
    <x v="26"/>
    <m/>
    <m/>
    <m/>
    <m/>
    <m/>
    <n v="5000"/>
    <d v="2021-05-17T00:00:00"/>
    <e v="#REF!"/>
    <d v="2021-05-25T00:00:00"/>
    <d v="2021-05-17T00:00:00"/>
  </r>
  <r>
    <d v="2021-03-21T17:36:00"/>
    <m/>
    <m/>
    <m/>
    <x v="1"/>
    <x v="0"/>
    <m/>
    <m/>
    <d v="2020-11-09T12:42:00"/>
    <m/>
    <x v="3"/>
    <m/>
    <n v="0"/>
    <m/>
    <m/>
    <m/>
    <m/>
    <m/>
    <s v="LRM - health data sharing"/>
    <m/>
    <x v="3"/>
    <m/>
    <s v="DLT"/>
    <m/>
    <m/>
    <m/>
    <m/>
    <d v="2020-11-09T00:00:00"/>
    <e v="#REF!"/>
    <s v=""/>
    <s v=""/>
  </r>
  <r>
    <d v="2021-03-20T03:27:00"/>
    <m/>
    <m/>
    <m/>
    <x v="1"/>
    <x v="9"/>
    <m/>
    <m/>
    <d v="2020-11-09T12:42:00"/>
    <m/>
    <x v="3"/>
    <m/>
    <n v="0"/>
    <m/>
    <m/>
    <m/>
    <m/>
    <m/>
    <s v="Energy Web - APG"/>
    <m/>
    <x v="3"/>
    <m/>
    <s v="Other"/>
    <m/>
    <m/>
    <m/>
    <m/>
    <d v="2020-11-09T00:00:00"/>
    <e v="#REF!"/>
    <s v=""/>
    <s v=""/>
  </r>
  <r>
    <d v="2021-03-22T01:04:00"/>
    <m/>
    <m/>
    <m/>
    <x v="1"/>
    <x v="3"/>
    <m/>
    <m/>
    <d v="2020-11-09T12:42:00"/>
    <m/>
    <x v="3"/>
    <m/>
    <n v="0"/>
    <m/>
    <m/>
    <m/>
    <m/>
    <m/>
    <s v="PCX - Services"/>
    <m/>
    <x v="3"/>
    <m/>
    <m/>
    <m/>
    <m/>
    <m/>
    <m/>
    <d v="2020-11-09T00:00:00"/>
    <e v="#REF!"/>
    <s v=""/>
    <s v=""/>
  </r>
  <r>
    <d v="2021-03-21T22:33:00"/>
    <m/>
    <m/>
    <m/>
    <x v="1"/>
    <x v="1"/>
    <m/>
    <m/>
    <m/>
    <m/>
    <x v="3"/>
    <m/>
    <n v="0"/>
    <m/>
    <m/>
    <m/>
    <m/>
    <m/>
    <s v="SWIFT Micro Gateway"/>
    <m/>
    <x v="3"/>
    <m/>
    <s v="Digital Development"/>
    <m/>
    <m/>
    <m/>
    <m/>
    <d v="2020-11-09T00:00:00"/>
    <e v="#REF!"/>
    <s v=""/>
    <s v=""/>
  </r>
  <r>
    <d v="2021-03-23T00:19:00"/>
    <m/>
    <m/>
    <m/>
    <x v="1"/>
    <x v="3"/>
    <m/>
    <m/>
    <d v="2020-11-09T12:42:00"/>
    <m/>
    <x v="3"/>
    <m/>
    <n v="0"/>
    <m/>
    <m/>
    <m/>
    <m/>
    <m/>
    <s v="Atlas Copco - tbc"/>
    <m/>
    <x v="3"/>
    <m/>
    <s v="DLT"/>
    <m/>
    <m/>
    <m/>
    <m/>
    <d v="2020-11-09T00:00:00"/>
    <e v="#REF!"/>
    <s v=""/>
    <s v=""/>
  </r>
  <r>
    <d v="2021-03-21T22:19:00"/>
    <m/>
    <m/>
    <m/>
    <x v="1"/>
    <x v="4"/>
    <m/>
    <m/>
    <d v="2020-11-09T12:42:00"/>
    <m/>
    <x v="3"/>
    <m/>
    <n v="0"/>
    <m/>
    <m/>
    <m/>
    <m/>
    <m/>
    <s v="Deutsche Bank Belgium"/>
    <m/>
    <x v="3"/>
    <m/>
    <s v="ISO20022"/>
    <m/>
    <m/>
    <m/>
    <m/>
    <d v="2020-11-09T00:00:00"/>
    <e v="#REF!"/>
    <s v=""/>
    <s v=""/>
  </r>
  <r>
    <d v="2021-03-22T05:25:00"/>
    <m/>
    <m/>
    <m/>
    <x v="1"/>
    <x v="1"/>
    <m/>
    <m/>
    <m/>
    <m/>
    <x v="3"/>
    <m/>
    <n v="0"/>
    <m/>
    <m/>
    <m/>
    <m/>
    <m/>
    <s v="Credit Suisse Emmanuel Aidoo"/>
    <m/>
    <x v="3"/>
    <m/>
    <m/>
    <m/>
    <m/>
    <m/>
    <m/>
    <d v="2020-11-09T00:00:00"/>
    <e v="#REF!"/>
    <s v=""/>
    <s v=""/>
  </r>
  <r>
    <d v="2021-03-22T03:18:00"/>
    <m/>
    <m/>
    <m/>
    <x v="1"/>
    <x v="3"/>
    <m/>
    <m/>
    <d v="2020-11-09T12:42:00"/>
    <m/>
    <x v="3"/>
    <m/>
    <n v="0"/>
    <m/>
    <m/>
    <m/>
    <m/>
    <m/>
    <s v="IBM Greece KYC"/>
    <m/>
    <x v="3"/>
    <m/>
    <m/>
    <m/>
    <m/>
    <m/>
    <m/>
    <d v="2020-11-09T00:00:00"/>
    <e v="#REF!"/>
    <s v=""/>
    <s v=""/>
  </r>
  <r>
    <d v="2021-03-19T20:43:00"/>
    <m/>
    <m/>
    <m/>
    <x v="1"/>
    <x v="3"/>
    <m/>
    <m/>
    <d v="2020-11-09T12:42:00"/>
    <m/>
    <x v="3"/>
    <m/>
    <n v="0"/>
    <m/>
    <m/>
    <m/>
    <m/>
    <m/>
    <s v="Telefonica"/>
    <m/>
    <x v="3"/>
    <m/>
    <m/>
    <m/>
    <m/>
    <m/>
    <m/>
    <d v="2020-11-09T00:00:00"/>
    <e v="#REF!"/>
    <s v=""/>
    <s v=""/>
  </r>
  <r>
    <d v="2021-03-21T16:35:00"/>
    <m/>
    <m/>
    <m/>
    <x v="1"/>
    <x v="3"/>
    <m/>
    <m/>
    <d v="2020-11-09T12:42:00"/>
    <m/>
    <x v="3"/>
    <m/>
    <n v="0"/>
    <m/>
    <m/>
    <m/>
    <m/>
    <m/>
    <s v="Modalmais"/>
    <m/>
    <x v="3"/>
    <m/>
    <s v="DLT"/>
    <m/>
    <m/>
    <m/>
    <m/>
    <d v="2020-11-09T00:00:00"/>
    <e v="#REF!"/>
    <s v=""/>
    <s v=""/>
  </r>
  <r>
    <d v="2021-03-20T20:20:00"/>
    <m/>
    <m/>
    <m/>
    <x v="1"/>
    <x v="3"/>
    <m/>
    <m/>
    <d v="2020-11-09T12:42:00"/>
    <m/>
    <x v="3"/>
    <m/>
    <n v="0"/>
    <m/>
    <m/>
    <m/>
    <m/>
    <m/>
    <s v="TIM agro token"/>
    <m/>
    <x v="3"/>
    <m/>
    <s v="DLT"/>
    <m/>
    <m/>
    <m/>
    <m/>
    <d v="2020-11-09T00:00:00"/>
    <e v="#REF!"/>
    <s v=""/>
    <s v=""/>
  </r>
  <r>
    <d v="2021-03-21T06:46:00"/>
    <m/>
    <m/>
    <m/>
    <x v="1"/>
    <x v="3"/>
    <m/>
    <m/>
    <d v="2020-11-09T12:42:00"/>
    <m/>
    <x v="2"/>
    <m/>
    <n v="0"/>
    <m/>
    <m/>
    <m/>
    <m/>
    <m/>
    <s v="http://codecontrol.io - Corda dev"/>
    <m/>
    <x v="3"/>
    <m/>
    <m/>
    <m/>
    <m/>
    <m/>
    <m/>
    <d v="2020-11-09T00:00:00"/>
    <e v="#REF!"/>
    <s v=""/>
    <s v=""/>
  </r>
  <r>
    <d v="2021-03-21T15:26:00"/>
    <m/>
    <m/>
    <m/>
    <x v="1"/>
    <x v="4"/>
    <m/>
    <m/>
    <d v="2020-11-09T12:42:00"/>
    <m/>
    <x v="2"/>
    <m/>
    <n v="0"/>
    <m/>
    <m/>
    <m/>
    <m/>
    <m/>
    <s v="Bpost"/>
    <m/>
    <x v="3"/>
    <m/>
    <s v="ISO20022"/>
    <m/>
    <m/>
    <m/>
    <m/>
    <d v="2020-11-09T00:00:00"/>
    <e v="#REF!"/>
    <s v=""/>
    <s v=""/>
  </r>
  <r>
    <d v="2021-03-19T14:35:00"/>
    <m/>
    <m/>
    <m/>
    <x v="1"/>
    <x v="5"/>
    <m/>
    <m/>
    <d v="2020-11-09T12:42:00"/>
    <m/>
    <x v="2"/>
    <m/>
    <n v="1"/>
    <s v="IMPORT"/>
    <m/>
    <m/>
    <m/>
    <m/>
    <s v="PharmaLedger"/>
    <m/>
    <x v="3"/>
    <m/>
    <m/>
    <m/>
    <m/>
    <m/>
    <m/>
    <d v="2020-11-09T00:00:00"/>
    <e v="#REF!"/>
    <s v=""/>
    <s v=""/>
  </r>
  <r>
    <d v="2021-04-17T10:31:00"/>
    <m/>
    <n v="2"/>
    <n v="2"/>
    <x v="1"/>
    <x v="0"/>
    <m/>
    <m/>
    <d v="2020-11-10T04:23:00"/>
    <m/>
    <x v="3"/>
    <m/>
    <n v="1"/>
    <s v="CONTACTS"/>
    <m/>
    <m/>
    <d v="2021-03-03T02:49:00"/>
    <m/>
    <s v="Bank of Mauritius (BOM) - KYC"/>
    <m/>
    <x v="3"/>
    <m/>
    <m/>
    <m/>
    <m/>
    <m/>
    <m/>
    <d v="2020-11-09T00:00:00"/>
    <e v="#REF!"/>
    <d v="2021-03-03T00:00:00"/>
    <s v=""/>
  </r>
  <r>
    <d v="2021-03-20T19:10:00"/>
    <m/>
    <m/>
    <m/>
    <x v="1"/>
    <x v="0"/>
    <m/>
    <m/>
    <d v="2020-11-09T12:42:00"/>
    <m/>
    <x v="2"/>
    <m/>
    <n v="0"/>
    <m/>
    <m/>
    <m/>
    <m/>
    <m/>
    <s v="Crédit Agricole CIB"/>
    <m/>
    <x v="3"/>
    <m/>
    <m/>
    <m/>
    <m/>
    <m/>
    <m/>
    <d v="2020-11-09T00:00:00"/>
    <e v="#REF!"/>
    <s v=""/>
    <s v=""/>
  </r>
  <r>
    <d v="2021-03-21T21:22:00"/>
    <m/>
    <m/>
    <m/>
    <x v="1"/>
    <x v="4"/>
    <m/>
    <m/>
    <d v="2020-11-09T12:42:00"/>
    <m/>
    <x v="3"/>
    <m/>
    <n v="0"/>
    <m/>
    <m/>
    <m/>
    <m/>
    <m/>
    <s v="National Bank of Canada"/>
    <m/>
    <x v="3"/>
    <m/>
    <s v="ISO20022"/>
    <m/>
    <m/>
    <m/>
    <m/>
    <d v="2020-11-09T00:00:00"/>
    <e v="#REF!"/>
    <s v=""/>
    <s v=""/>
  </r>
  <r>
    <d v="2021-03-22T06:41:00"/>
    <m/>
    <m/>
    <m/>
    <x v="1"/>
    <x v="4"/>
    <m/>
    <m/>
    <d v="2020-11-09T12:42:00"/>
    <m/>
    <x v="2"/>
    <m/>
    <n v="0"/>
    <m/>
    <m/>
    <m/>
    <m/>
    <m/>
    <s v="Sopra Belgium"/>
    <m/>
    <x v="3"/>
    <m/>
    <s v="ISO20022"/>
    <m/>
    <m/>
    <m/>
    <m/>
    <d v="2020-11-09T00:00:00"/>
    <e v="#REF!"/>
    <s v=""/>
    <s v=""/>
  </r>
  <r>
    <d v="2021-03-23T01:04:00"/>
    <m/>
    <m/>
    <m/>
    <x v="1"/>
    <x v="0"/>
    <m/>
    <m/>
    <d v="2020-11-09T12:42:00"/>
    <m/>
    <x v="2"/>
    <m/>
    <n v="0"/>
    <m/>
    <m/>
    <m/>
    <m/>
    <m/>
    <s v="Lojika Field Labs - liquid block project"/>
    <m/>
    <x v="3"/>
    <m/>
    <s v="DLT"/>
    <m/>
    <m/>
    <m/>
    <m/>
    <d v="2020-11-09T00:00:00"/>
    <e v="#REF!"/>
    <s v=""/>
    <s v=""/>
  </r>
  <r>
    <d v="2021-03-19T21:58:00"/>
    <m/>
    <m/>
    <m/>
    <x v="1"/>
    <x v="0"/>
    <m/>
    <m/>
    <d v="2020-11-09T12:42:00"/>
    <m/>
    <x v="3"/>
    <m/>
    <n v="0"/>
    <m/>
    <m/>
    <m/>
    <m/>
    <m/>
    <s v="Chappuis - Santander Cross-border Payments"/>
    <m/>
    <x v="3"/>
    <m/>
    <s v="Other"/>
    <m/>
    <m/>
    <m/>
    <m/>
    <d v="2020-11-09T00:00:00"/>
    <e v="#REF!"/>
    <s v=""/>
    <s v=""/>
  </r>
  <r>
    <d v="2021-04-18T02:08:00"/>
    <m/>
    <n v="1"/>
    <n v="1"/>
    <x v="1"/>
    <x v="3"/>
    <m/>
    <m/>
    <d v="2020-11-09T12:42:00"/>
    <m/>
    <x v="3"/>
    <m/>
    <n v="1"/>
    <s v="IMPORT"/>
    <m/>
    <m/>
    <d v="2020-12-22T05:28:00"/>
    <m/>
    <s v="B89 - Loyalty"/>
    <m/>
    <x v="27"/>
    <m/>
    <m/>
    <m/>
    <m/>
    <m/>
    <n v="300000"/>
    <d v="2020-11-09T00:00:00"/>
    <e v="#REF!"/>
    <d v="2020-12-22T00:00:00"/>
    <s v=""/>
  </r>
  <r>
    <d v="2021-03-19T18:36:00"/>
    <m/>
    <m/>
    <m/>
    <x v="1"/>
    <x v="4"/>
    <m/>
    <m/>
    <d v="2020-11-09T12:42:00"/>
    <m/>
    <x v="3"/>
    <m/>
    <n v="0"/>
    <m/>
    <m/>
    <m/>
    <m/>
    <m/>
    <s v="BBVA Belgium"/>
    <m/>
    <x v="3"/>
    <m/>
    <s v="ISO20022"/>
    <m/>
    <m/>
    <m/>
    <m/>
    <d v="2020-11-09T00:00:00"/>
    <e v="#REF!"/>
    <s v=""/>
    <s v=""/>
  </r>
  <r>
    <d v="2021-04-17T10:27:00"/>
    <m/>
    <n v="0"/>
    <n v="1"/>
    <x v="1"/>
    <x v="3"/>
    <m/>
    <m/>
    <d v="2020-11-09T12:42:00"/>
    <m/>
    <x v="3"/>
    <m/>
    <n v="1"/>
    <s v="SALES"/>
    <m/>
    <m/>
    <m/>
    <m/>
    <s v="Jia Finance - US mortgages platform"/>
    <m/>
    <x v="3"/>
    <m/>
    <s v="DLT"/>
    <m/>
    <s v="Met during Cordacon. They offer mortgages for Chinese investors in US real estate. KYC issues &gt; Mainly checking of PEP lists challenge + looking to streamline mortgage issuance using DLT (Corda). Sent him DA paper."/>
    <m/>
    <m/>
    <d v="2020-11-09T00:00:00"/>
    <e v="#REF!"/>
    <s v=""/>
    <s v=""/>
  </r>
  <r>
    <d v="2021-03-21T13:57:00"/>
    <m/>
    <m/>
    <m/>
    <x v="1"/>
    <x v="3"/>
    <m/>
    <m/>
    <d v="2020-11-09T12:42:00"/>
    <m/>
    <x v="3"/>
    <m/>
    <n v="0"/>
    <m/>
    <m/>
    <m/>
    <m/>
    <m/>
    <s v="Mindtree"/>
    <m/>
    <x v="3"/>
    <m/>
    <m/>
    <m/>
    <m/>
    <m/>
    <m/>
    <d v="2020-11-09T00:00:00"/>
    <e v="#REF!"/>
    <s v=""/>
    <s v=""/>
  </r>
  <r>
    <d v="2021-04-18T02:08:00"/>
    <m/>
    <n v="1"/>
    <n v="2"/>
    <x v="1"/>
    <x v="6"/>
    <m/>
    <m/>
    <d v="2020-11-09T12:42:00"/>
    <m/>
    <x v="4"/>
    <m/>
    <n v="1"/>
    <s v="IMPORT"/>
    <m/>
    <m/>
    <d v="2021-01-13T08:42:00"/>
    <m/>
    <s v="VeChain"/>
    <m/>
    <x v="3"/>
    <m/>
    <s v="DLT"/>
    <m/>
    <s v="Signed partnership in May 2020, company is focused on supply chain sector"/>
    <m/>
    <m/>
    <d v="2020-11-09T00:00:00"/>
    <e v="#REF!"/>
    <d v="2021-01-13T00:00:00"/>
    <s v=""/>
  </r>
  <r>
    <d v="2021-03-20T09:09:00"/>
    <m/>
    <m/>
    <m/>
    <x v="1"/>
    <x v="4"/>
    <m/>
    <m/>
    <d v="2020-11-09T12:42:00"/>
    <m/>
    <x v="3"/>
    <m/>
    <n v="0"/>
    <m/>
    <m/>
    <m/>
    <m/>
    <m/>
    <s v="Belfius Payments"/>
    <m/>
    <x v="3"/>
    <m/>
    <s v="ISO20022"/>
    <m/>
    <m/>
    <m/>
    <m/>
    <d v="2020-11-09T00:00:00"/>
    <e v="#REF!"/>
    <s v=""/>
    <s v=""/>
  </r>
  <r>
    <d v="2021-03-21T19:53:00"/>
    <m/>
    <m/>
    <m/>
    <x v="1"/>
    <x v="3"/>
    <m/>
    <m/>
    <d v="2020-11-09T12:42:00"/>
    <m/>
    <x v="3"/>
    <m/>
    <n v="0"/>
    <m/>
    <m/>
    <m/>
    <m/>
    <m/>
    <s v="Standard Bank Group (SA) - tbc"/>
    <m/>
    <x v="3"/>
    <m/>
    <s v="DLT"/>
    <m/>
    <m/>
    <m/>
    <m/>
    <d v="2020-11-09T00:00:00"/>
    <e v="#REF!"/>
    <s v=""/>
    <s v=""/>
  </r>
  <r>
    <d v="2021-03-22T04:11:00"/>
    <m/>
    <m/>
    <m/>
    <x v="1"/>
    <x v="0"/>
    <m/>
    <m/>
    <d v="2020-11-09T12:42:00"/>
    <m/>
    <x v="3"/>
    <m/>
    <n v="0"/>
    <m/>
    <m/>
    <m/>
    <m/>
    <m/>
    <s v="IBMR - ARCC Survey platform"/>
    <m/>
    <x v="3"/>
    <m/>
    <s v="DLT"/>
    <m/>
    <m/>
    <m/>
    <m/>
    <d v="2020-11-09T00:00:00"/>
    <e v="#REF!"/>
    <s v=""/>
    <s v=""/>
  </r>
  <r>
    <d v="2021-03-23T03:20:00"/>
    <m/>
    <m/>
    <m/>
    <x v="1"/>
    <x v="3"/>
    <m/>
    <m/>
    <d v="2020-11-09T12:42:00"/>
    <m/>
    <x v="3"/>
    <m/>
    <n v="0"/>
    <m/>
    <m/>
    <m/>
    <m/>
    <m/>
    <s v="ConectarAGRO - Investment token"/>
    <m/>
    <x v="3"/>
    <m/>
    <s v="DLT"/>
    <m/>
    <m/>
    <m/>
    <m/>
    <d v="2020-11-09T00:00:00"/>
    <e v="#REF!"/>
    <s v=""/>
    <s v=""/>
  </r>
  <r>
    <d v="2021-03-21T13:11:00"/>
    <m/>
    <m/>
    <m/>
    <x v="1"/>
    <x v="0"/>
    <m/>
    <m/>
    <d v="2020-11-09T12:42:00"/>
    <m/>
    <x v="2"/>
    <m/>
    <n v="0"/>
    <m/>
    <m/>
    <m/>
    <m/>
    <m/>
    <s v="ECP Issuance Production"/>
    <m/>
    <x v="3"/>
    <m/>
    <m/>
    <m/>
    <m/>
    <m/>
    <m/>
    <d v="2020-11-09T00:00:00"/>
    <e v="#REF!"/>
    <s v=""/>
    <s v=""/>
  </r>
  <r>
    <d v="2021-05-25T07:23:00"/>
    <m/>
    <n v="15"/>
    <n v="27"/>
    <x v="1"/>
    <x v="0"/>
    <m/>
    <m/>
    <d v="2020-11-09T12:42:00"/>
    <m/>
    <x v="3"/>
    <m/>
    <n v="3"/>
    <s v="CONTACTS"/>
    <m/>
    <m/>
    <d v="2021-04-22T03:33:00"/>
    <m/>
    <s v="Nasdaq - Corda resources"/>
    <m/>
    <x v="3"/>
    <m/>
    <m/>
    <m/>
    <m/>
    <m/>
    <m/>
    <d v="2020-11-09T00:00:00"/>
    <e v="#REF!"/>
    <d v="2021-04-22T00:00:00"/>
    <s v=""/>
  </r>
  <r>
    <d v="2021-03-21T08:49:00"/>
    <m/>
    <m/>
    <m/>
    <x v="1"/>
    <x v="5"/>
    <m/>
    <m/>
    <d v="2020-11-09T12:42:00"/>
    <m/>
    <x v="2"/>
    <m/>
    <n v="0"/>
    <m/>
    <m/>
    <m/>
    <m/>
    <m/>
    <s v="AI workshop (lawyers)"/>
    <m/>
    <x v="3"/>
    <m/>
    <s v="Digital Development"/>
    <m/>
    <m/>
    <m/>
    <m/>
    <d v="2020-11-09T00:00:00"/>
    <e v="#REF!"/>
    <s v=""/>
    <s v=""/>
  </r>
  <r>
    <d v="2021-04-17T10:27:00"/>
    <m/>
    <n v="1"/>
    <n v="1"/>
    <x v="1"/>
    <x v="3"/>
    <m/>
    <m/>
    <d v="2020-11-09T12:42:00"/>
    <m/>
    <x v="3"/>
    <m/>
    <n v="5"/>
    <s v="IMPORT"/>
    <m/>
    <m/>
    <d v="2021-03-01T09:20:00"/>
    <m/>
    <s v="Pitang / BBChain - tbd"/>
    <m/>
    <x v="3"/>
    <m/>
    <s v="DLT"/>
    <m/>
    <m/>
    <m/>
    <m/>
    <d v="2020-11-09T00:00:00"/>
    <e v="#REF!"/>
    <d v="2021-03-01T00:00:00"/>
    <s v=""/>
  </r>
  <r>
    <d v="2021-06-03T13:23:00"/>
    <m/>
    <n v="27"/>
    <n v="50"/>
    <x v="1"/>
    <x v="0"/>
    <m/>
    <m/>
    <d v="2020-11-09T12:42:00"/>
    <m/>
    <x v="3"/>
    <m/>
    <n v="5"/>
    <s v="IMPORT"/>
    <m/>
    <m/>
    <d v="2021-06-03T13:23:00"/>
    <m/>
    <s v="BNY Mellon - Tokenisation"/>
    <m/>
    <x v="34"/>
    <m/>
    <m/>
    <m/>
    <m/>
    <m/>
    <n v="200000"/>
    <d v="2020-11-09T00:00:00"/>
    <e v="#REF!"/>
    <d v="2021-06-03T00:00:00"/>
    <s v=""/>
  </r>
  <r>
    <d v="2021-03-21T05:12:00"/>
    <m/>
    <m/>
    <m/>
    <x v="1"/>
    <x v="4"/>
    <m/>
    <m/>
    <d v="2020-11-09T12:42:00"/>
    <m/>
    <x v="3"/>
    <m/>
    <n v="0"/>
    <m/>
    <m/>
    <m/>
    <m/>
    <m/>
    <s v="Aion"/>
    <m/>
    <x v="3"/>
    <m/>
    <s v="ISO20022"/>
    <m/>
    <m/>
    <m/>
    <m/>
    <d v="2020-11-09T00:00:00"/>
    <e v="#REF!"/>
    <s v=""/>
    <s v=""/>
  </r>
  <r>
    <d v="2021-06-25T10:16:00"/>
    <m/>
    <n v="39"/>
    <n v="45"/>
    <x v="1"/>
    <x v="3"/>
    <d v="2021-06-29T08:00:00"/>
    <m/>
    <d v="2020-11-09T12:42:00"/>
    <m/>
    <x v="3"/>
    <m/>
    <n v="2"/>
    <s v="IMPORT"/>
    <m/>
    <m/>
    <d v="2021-06-25T10:16:00"/>
    <m/>
    <s v="B3 (Corda) - Capital markets / Insurance"/>
    <m/>
    <x v="3"/>
    <m/>
    <m/>
    <m/>
    <m/>
    <m/>
    <m/>
    <d v="2020-11-09T00:00:00"/>
    <e v="#REF!"/>
    <d v="2021-06-25T00:00:00"/>
    <s v=""/>
  </r>
  <r>
    <d v="2021-03-22T19:39:00"/>
    <m/>
    <m/>
    <m/>
    <x v="1"/>
    <x v="0"/>
    <m/>
    <m/>
    <d v="2020-11-09T12:42:00"/>
    <m/>
    <x v="3"/>
    <m/>
    <n v="0"/>
    <m/>
    <m/>
    <m/>
    <m/>
    <m/>
    <s v="HKEX - Synapse platform"/>
    <m/>
    <x v="3"/>
    <m/>
    <m/>
    <m/>
    <m/>
    <m/>
    <m/>
    <d v="2020-11-09T00:00:00"/>
    <e v="#REF!"/>
    <s v=""/>
    <s v=""/>
  </r>
  <r>
    <d v="2021-03-21T23:23:00"/>
    <m/>
    <m/>
    <m/>
    <x v="1"/>
    <x v="4"/>
    <m/>
    <m/>
    <d v="2020-11-09T12:42:00"/>
    <m/>
    <x v="3"/>
    <m/>
    <n v="0"/>
    <m/>
    <m/>
    <m/>
    <m/>
    <m/>
    <s v="Societe Generale Belgium"/>
    <m/>
    <x v="3"/>
    <m/>
    <s v="ISO20022"/>
    <m/>
    <m/>
    <m/>
    <m/>
    <d v="2020-11-09T00:00:00"/>
    <e v="#REF!"/>
    <s v=""/>
    <s v=""/>
  </r>
  <r>
    <d v="2021-03-20T18:25:00"/>
    <m/>
    <m/>
    <m/>
    <x v="1"/>
    <x v="4"/>
    <m/>
    <m/>
    <d v="2020-11-09T12:42:00"/>
    <m/>
    <x v="3"/>
    <m/>
    <n v="0"/>
    <m/>
    <m/>
    <m/>
    <m/>
    <m/>
    <s v="Isabel | Payment Transformation Services"/>
    <m/>
    <x v="3"/>
    <m/>
    <m/>
    <m/>
    <m/>
    <m/>
    <m/>
    <d v="2020-11-09T00:00:00"/>
    <e v="#REF!"/>
    <s v=""/>
    <s v=""/>
  </r>
  <r>
    <d v="2021-05-19T07:33:00"/>
    <m/>
    <n v="7"/>
    <n v="9"/>
    <x v="1"/>
    <x v="3"/>
    <m/>
    <m/>
    <d v="2020-11-09T12:42:00"/>
    <m/>
    <x v="3"/>
    <m/>
    <n v="1"/>
    <s v="IMPORT"/>
    <m/>
    <m/>
    <d v="2021-05-19T07:33:00"/>
    <m/>
    <s v="HouseOfInsurtech - tbd"/>
    <m/>
    <x v="3"/>
    <m/>
    <s v="DLT"/>
    <m/>
    <m/>
    <m/>
    <m/>
    <d v="2020-11-09T00:00:00"/>
    <e v="#REF!"/>
    <d v="2021-05-19T00:00:00"/>
    <s v=""/>
  </r>
  <r>
    <d v="2021-03-21T03:10:00"/>
    <m/>
    <m/>
    <m/>
    <x v="1"/>
    <x v="3"/>
    <m/>
    <m/>
    <d v="2020-11-09T12:42:00"/>
    <m/>
    <x v="2"/>
    <m/>
    <n v="0"/>
    <m/>
    <m/>
    <m/>
    <m/>
    <m/>
    <s v="Jairo - KYC &amp; Loyalty"/>
    <m/>
    <x v="3"/>
    <m/>
    <s v="DLT"/>
    <m/>
    <m/>
    <m/>
    <m/>
    <d v="2020-11-09T00:00:00"/>
    <e v="#REF!"/>
    <s v=""/>
    <s v=""/>
  </r>
  <r>
    <d v="2021-03-21T12:56:00"/>
    <m/>
    <m/>
    <m/>
    <x v="1"/>
    <x v="0"/>
    <m/>
    <m/>
    <d v="2020-11-09T12:42:00"/>
    <m/>
    <x v="3"/>
    <m/>
    <n v="0"/>
    <m/>
    <m/>
    <m/>
    <m/>
    <m/>
    <s v="Fnality (USC, Integration)"/>
    <m/>
    <x v="3"/>
    <m/>
    <m/>
    <m/>
    <m/>
    <m/>
    <m/>
    <d v="2020-11-09T00:00:00"/>
    <e v="#REF!"/>
    <s v=""/>
    <s v=""/>
  </r>
  <r>
    <d v="2021-03-23T01:21:00"/>
    <m/>
    <m/>
    <m/>
    <x v="1"/>
    <x v="9"/>
    <m/>
    <m/>
    <d v="2020-11-09T12:42:00"/>
    <m/>
    <x v="4"/>
    <m/>
    <n v="0"/>
    <m/>
    <m/>
    <m/>
    <m/>
    <m/>
    <s v="Kantara Initiative"/>
    <m/>
    <x v="3"/>
    <m/>
    <s v="DLT"/>
    <m/>
    <m/>
    <m/>
    <m/>
    <d v="2020-11-09T00:00:00"/>
    <e v="#REF!"/>
    <s v=""/>
    <s v=""/>
  </r>
  <r>
    <d v="2021-04-17T10:27:00"/>
    <m/>
    <m/>
    <m/>
    <x v="1"/>
    <x v="1"/>
    <m/>
    <m/>
    <m/>
    <m/>
    <x v="5"/>
    <m/>
    <n v="1"/>
    <s v="IMPORT"/>
    <m/>
    <m/>
    <m/>
    <m/>
    <s v="ISO Canada - SWIFT Joint Marketing"/>
    <m/>
    <x v="3"/>
    <m/>
    <s v="ISO20022"/>
    <m/>
    <m/>
    <m/>
    <m/>
    <d v="2020-11-09T00:00:00"/>
    <e v="#REF!"/>
    <s v=""/>
    <s v=""/>
  </r>
  <r>
    <d v="2021-03-20T07:42:00"/>
    <m/>
    <m/>
    <m/>
    <x v="1"/>
    <x v="3"/>
    <m/>
    <m/>
    <d v="2020-11-09T12:42:00"/>
    <m/>
    <x v="3"/>
    <m/>
    <n v="0"/>
    <m/>
    <m/>
    <m/>
    <m/>
    <m/>
    <s v="BBVA - BuckE/Loyalty/CS"/>
    <m/>
    <x v="3"/>
    <m/>
    <s v="DLT"/>
    <m/>
    <m/>
    <m/>
    <m/>
    <d v="2020-11-09T00:00:00"/>
    <e v="#REF!"/>
    <s v=""/>
    <s v=""/>
  </r>
  <r>
    <d v="2021-03-20T20:13:00"/>
    <m/>
    <m/>
    <m/>
    <x v="1"/>
    <x v="9"/>
    <m/>
    <m/>
    <d v="2020-11-09T12:42:00"/>
    <m/>
    <x v="2"/>
    <m/>
    <n v="0"/>
    <m/>
    <m/>
    <m/>
    <m/>
    <m/>
    <s v="Blockchain energy trading France"/>
    <m/>
    <x v="3"/>
    <m/>
    <s v="DLT"/>
    <m/>
    <m/>
    <m/>
    <m/>
    <d v="2020-11-09T00:00:00"/>
    <e v="#REF!"/>
    <s v=""/>
    <s v=""/>
  </r>
  <r>
    <d v="2021-04-18T02:22:00"/>
    <d v="2021-01-11T12:13:00"/>
    <m/>
    <m/>
    <x v="142"/>
    <x v="5"/>
    <m/>
    <m/>
    <d v="2021-01-11T12:14:00"/>
    <m/>
    <x v="0"/>
    <m/>
    <n v="0"/>
    <s v="CONTACTS"/>
    <m/>
    <m/>
    <m/>
    <m/>
    <s v="Le Wagon B2B - Teaching 3 days"/>
    <m/>
    <x v="52"/>
    <m/>
    <m/>
    <m/>
    <m/>
    <m/>
    <n v="2500"/>
    <d v="2021-01-11T00:00:00"/>
    <e v="#REF!"/>
    <s v=""/>
    <d v="2021-01-11T00:00:00"/>
  </r>
  <r>
    <d v="2021-03-22T13:46:00"/>
    <m/>
    <m/>
    <m/>
    <x v="1"/>
    <x v="6"/>
    <m/>
    <m/>
    <d v="2020-11-09T12:42:00"/>
    <m/>
    <x v="2"/>
    <m/>
    <n v="0"/>
    <m/>
    <m/>
    <m/>
    <m/>
    <m/>
    <s v="Flatstone Capital Advisors"/>
    <m/>
    <x v="3"/>
    <m/>
    <s v="DLT"/>
    <m/>
    <m/>
    <m/>
    <m/>
    <d v="2020-11-09T00:00:00"/>
    <e v="#REF!"/>
    <s v=""/>
    <s v=""/>
  </r>
  <r>
    <d v="2021-03-21T07:10:00"/>
    <m/>
    <m/>
    <m/>
    <x v="1"/>
    <x v="3"/>
    <m/>
    <m/>
    <d v="2020-11-09T12:42:00"/>
    <m/>
    <x v="3"/>
    <m/>
    <n v="0"/>
    <m/>
    <m/>
    <m/>
    <m/>
    <m/>
    <s v="Bmailto:ivan.delastours@bpifrance.fr - CBDC &amp; Bond issuance tender"/>
    <m/>
    <x v="3"/>
    <m/>
    <s v="DLT"/>
    <m/>
    <m/>
    <m/>
    <m/>
    <d v="2020-11-09T00:00:00"/>
    <e v="#REF!"/>
    <s v=""/>
    <s v=""/>
  </r>
  <r>
    <d v="2021-03-20T02:51:00"/>
    <m/>
    <m/>
    <m/>
    <x v="1"/>
    <x v="6"/>
    <m/>
    <m/>
    <d v="2020-11-09T12:42:00"/>
    <m/>
    <x v="2"/>
    <m/>
    <n v="0"/>
    <m/>
    <m/>
    <m/>
    <m/>
    <m/>
    <s v="Bakkt"/>
    <m/>
    <x v="3"/>
    <m/>
    <s v="DLT"/>
    <m/>
    <m/>
    <m/>
    <m/>
    <d v="2020-11-09T00:00:00"/>
    <e v="#REF!"/>
    <s v=""/>
    <s v=""/>
  </r>
  <r>
    <d v="2021-04-18T02:22:00"/>
    <m/>
    <n v="0"/>
    <n v="1"/>
    <x v="1"/>
    <x v="3"/>
    <m/>
    <m/>
    <d v="2020-11-09T12:42:00"/>
    <m/>
    <x v="3"/>
    <m/>
    <n v="2"/>
    <s v="IMPORT"/>
    <m/>
    <m/>
    <m/>
    <m/>
    <s v="Colruyt - TBC"/>
    <m/>
    <x v="3"/>
    <m/>
    <s v="DLT"/>
    <m/>
    <m/>
    <m/>
    <m/>
    <d v="2020-11-09T00:00:00"/>
    <e v="#REF!"/>
    <s v=""/>
    <s v=""/>
  </r>
  <r>
    <d v="2021-04-17T10:31:00"/>
    <m/>
    <n v="0"/>
    <n v="3"/>
    <x v="1"/>
    <x v="6"/>
    <m/>
    <m/>
    <d v="2020-11-09T12:42:00"/>
    <m/>
    <x v="3"/>
    <m/>
    <n v="1"/>
    <s v="IMPORT"/>
    <m/>
    <m/>
    <m/>
    <m/>
    <s v="Inportal"/>
    <m/>
    <x v="3"/>
    <m/>
    <m/>
    <m/>
    <s v="Company is looking to do Corda integration work"/>
    <m/>
    <m/>
    <d v="2020-11-09T00:00:00"/>
    <e v="#REF!"/>
    <s v=""/>
    <s v=""/>
  </r>
  <r>
    <d v="2021-06-24T10:30:00"/>
    <m/>
    <n v="36"/>
    <n v="54"/>
    <x v="1"/>
    <x v="6"/>
    <m/>
    <m/>
    <d v="2020-11-09T12:42:00"/>
    <m/>
    <x v="4"/>
    <m/>
    <n v="7"/>
    <s v="IMPORT"/>
    <m/>
    <m/>
    <d v="2021-06-24T10:30:00"/>
    <m/>
    <s v="Algorand"/>
    <m/>
    <x v="3"/>
    <m/>
    <s v="DLT"/>
    <m/>
    <s v="Signed partnership agreement in November 2020. Company specializes in financial services projects"/>
    <m/>
    <m/>
    <d v="2020-11-09T00:00:00"/>
    <e v="#REF!"/>
    <d v="2021-06-24T00:00:00"/>
    <s v=""/>
  </r>
  <r>
    <d v="2021-03-23T04:10:00"/>
    <m/>
    <m/>
    <m/>
    <x v="1"/>
    <x v="6"/>
    <m/>
    <m/>
    <d v="2020-11-09T12:42:00"/>
    <m/>
    <x v="2"/>
    <m/>
    <n v="0"/>
    <m/>
    <m/>
    <m/>
    <m/>
    <m/>
    <s v="Bank of America"/>
    <m/>
    <x v="3"/>
    <m/>
    <m/>
    <m/>
    <m/>
    <m/>
    <m/>
    <d v="2020-11-09T00:00:00"/>
    <e v="#REF!"/>
    <s v=""/>
    <s v=""/>
  </r>
  <r>
    <d v="2021-03-22T18:28:00"/>
    <m/>
    <m/>
    <m/>
    <x v="1"/>
    <x v="0"/>
    <m/>
    <m/>
    <d v="2020-11-09T12:42:00"/>
    <m/>
    <x v="3"/>
    <m/>
    <n v="0"/>
    <m/>
    <m/>
    <m/>
    <m/>
    <m/>
    <s v="Microsoft - partnership"/>
    <m/>
    <x v="3"/>
    <m/>
    <s v="DLT"/>
    <m/>
    <m/>
    <m/>
    <m/>
    <d v="2020-11-09T00:00:00"/>
    <e v="#REF!"/>
    <s v=""/>
    <s v=""/>
  </r>
  <r>
    <d v="2021-06-24T18:51:00"/>
    <m/>
    <n v="24"/>
    <n v="37"/>
    <x v="1"/>
    <x v="0"/>
    <m/>
    <m/>
    <d v="2020-11-09T12:42:00"/>
    <m/>
    <x v="6"/>
    <m/>
    <n v="3"/>
    <s v="IMPORT"/>
    <m/>
    <m/>
    <d v="2021-05-25T13:42:00"/>
    <m/>
    <s v="DTCC - whitney production"/>
    <m/>
    <x v="11"/>
    <m/>
    <m/>
    <m/>
    <m/>
    <m/>
    <n v="250000"/>
    <d v="2020-11-09T00:00:00"/>
    <e v="#REF!"/>
    <d v="2021-05-25T00:00:00"/>
    <s v=""/>
  </r>
  <r>
    <d v="2021-03-19T17:25:00"/>
    <m/>
    <m/>
    <m/>
    <x v="1"/>
    <x v="0"/>
    <m/>
    <m/>
    <d v="2020-11-09T12:42:00"/>
    <m/>
    <x v="2"/>
    <m/>
    <n v="0"/>
    <m/>
    <m/>
    <m/>
    <m/>
    <m/>
    <s v="Clipeum KYC"/>
    <m/>
    <x v="3"/>
    <m/>
    <m/>
    <m/>
    <m/>
    <m/>
    <m/>
    <d v="2020-11-09T00:00:00"/>
    <e v="#REF!"/>
    <s v=""/>
    <s v=""/>
  </r>
  <r>
    <d v="2021-04-17T10:26:00"/>
    <m/>
    <m/>
    <m/>
    <x v="1"/>
    <x v="3"/>
    <m/>
    <m/>
    <d v="2020-11-09T12:42:00"/>
    <m/>
    <x v="3"/>
    <m/>
    <n v="0"/>
    <m/>
    <m/>
    <m/>
    <m/>
    <m/>
    <s v="Ekompensa - Shaping phase"/>
    <m/>
    <x v="37"/>
    <m/>
    <m/>
    <m/>
    <m/>
    <m/>
    <n v="25000"/>
    <d v="2020-11-09T00:00:00"/>
    <e v="#REF!"/>
    <s v=""/>
    <s v=""/>
  </r>
  <r>
    <d v="2021-03-20T10:35:00"/>
    <m/>
    <m/>
    <m/>
    <x v="1"/>
    <x v="0"/>
    <m/>
    <m/>
    <d v="2020-11-09T12:42:00"/>
    <m/>
    <x v="2"/>
    <m/>
    <n v="0"/>
    <m/>
    <m/>
    <m/>
    <m/>
    <m/>
    <s v="Atos - Mobility unit"/>
    <m/>
    <x v="3"/>
    <m/>
    <s v="DLT"/>
    <m/>
    <m/>
    <m/>
    <m/>
    <d v="2020-11-09T00:00:00"/>
    <e v="#REF!"/>
    <s v=""/>
    <s v=""/>
  </r>
  <r>
    <d v="2021-03-21T13:52:00"/>
    <m/>
    <m/>
    <m/>
    <x v="1"/>
    <x v="5"/>
    <m/>
    <m/>
    <d v="2020-11-09T12:42:00"/>
    <m/>
    <x v="2"/>
    <m/>
    <n v="1"/>
    <s v="IMPORT"/>
    <m/>
    <m/>
    <m/>
    <m/>
    <s v="Kristalic - outsourcing"/>
    <m/>
    <x v="3"/>
    <m/>
    <m/>
    <m/>
    <m/>
    <m/>
    <m/>
    <d v="2020-11-09T00:00:00"/>
    <e v="#REF!"/>
    <s v=""/>
    <s v=""/>
  </r>
  <r>
    <d v="2021-03-21T07:00:00"/>
    <m/>
    <m/>
    <m/>
    <x v="1"/>
    <x v="3"/>
    <m/>
    <m/>
    <d v="2020-11-09T12:42:00"/>
    <m/>
    <x v="3"/>
    <m/>
    <n v="0"/>
    <m/>
    <m/>
    <m/>
    <m/>
    <m/>
    <s v="Vivo Brazil"/>
    <m/>
    <x v="3"/>
    <m/>
    <s v="DLT"/>
    <m/>
    <m/>
    <m/>
    <m/>
    <d v="2020-11-09T00:00:00"/>
    <e v="#REF!"/>
    <s v=""/>
    <s v=""/>
  </r>
  <r>
    <d v="2021-03-20T12:58:00"/>
    <m/>
    <m/>
    <m/>
    <x v="1"/>
    <x v="3"/>
    <m/>
    <m/>
    <d v="2020-11-09T12:42:00"/>
    <m/>
    <x v="3"/>
    <m/>
    <n v="0"/>
    <m/>
    <m/>
    <m/>
    <m/>
    <m/>
    <s v="Deloitte - PCP"/>
    <m/>
    <x v="3"/>
    <m/>
    <s v="DLT"/>
    <m/>
    <m/>
    <m/>
    <m/>
    <d v="2020-11-09T00:00:00"/>
    <e v="#REF!"/>
    <s v=""/>
    <s v=""/>
  </r>
  <r>
    <d v="2021-03-19T18:22:00"/>
    <m/>
    <m/>
    <m/>
    <x v="1"/>
    <x v="3"/>
    <m/>
    <m/>
    <d v="2020-11-09T12:42:00"/>
    <m/>
    <x v="2"/>
    <m/>
    <n v="0"/>
    <m/>
    <m/>
    <m/>
    <m/>
    <m/>
    <s v="FNB - KYC, Loyalty, AI"/>
    <m/>
    <x v="3"/>
    <m/>
    <m/>
    <m/>
    <m/>
    <m/>
    <m/>
    <d v="2020-11-09T00:00:00"/>
    <e v="#REF!"/>
    <s v=""/>
    <s v=""/>
  </r>
  <r>
    <d v="2021-03-22T23:18:00"/>
    <m/>
    <m/>
    <m/>
    <x v="1"/>
    <x v="3"/>
    <m/>
    <m/>
    <d v="2020-11-09T12:42:00"/>
    <m/>
    <x v="3"/>
    <m/>
    <n v="0"/>
    <m/>
    <m/>
    <m/>
    <m/>
    <m/>
    <s v="BCG Platinion - PCP"/>
    <m/>
    <x v="3"/>
    <m/>
    <s v="DLT"/>
    <m/>
    <m/>
    <m/>
    <m/>
    <d v="2020-11-09T00:00:00"/>
    <e v="#REF!"/>
    <s v=""/>
    <s v=""/>
  </r>
  <r>
    <d v="2021-03-21T13:11:00"/>
    <m/>
    <n v="0"/>
    <n v="1"/>
    <x v="1"/>
    <x v="1"/>
    <m/>
    <m/>
    <m/>
    <m/>
    <x v="3"/>
    <m/>
    <n v="0"/>
    <m/>
    <m/>
    <m/>
    <m/>
    <m/>
    <s v="KBC US - Model Validation"/>
    <m/>
    <x v="3"/>
    <m/>
    <s v="Other"/>
    <m/>
    <m/>
    <m/>
    <m/>
    <d v="2020-11-09T00:00:00"/>
    <e v="#REF!"/>
    <s v=""/>
    <s v=""/>
  </r>
  <r>
    <d v="2021-03-21T06:19:00"/>
    <m/>
    <m/>
    <m/>
    <x v="1"/>
    <x v="0"/>
    <m/>
    <m/>
    <d v="2020-11-09T12:42:00"/>
    <m/>
    <x v="3"/>
    <m/>
    <n v="0"/>
    <m/>
    <m/>
    <m/>
    <m/>
    <m/>
    <s v="Altice Labs"/>
    <m/>
    <x v="3"/>
    <m/>
    <s v="DLT"/>
    <m/>
    <m/>
    <m/>
    <m/>
    <d v="2020-11-09T00:00:00"/>
    <e v="#REF!"/>
    <s v=""/>
    <s v=""/>
  </r>
  <r>
    <d v="2021-03-22T17:55:00"/>
    <m/>
    <m/>
    <m/>
    <x v="1"/>
    <x v="0"/>
    <m/>
    <m/>
    <d v="2020-11-09T12:42:00"/>
    <m/>
    <x v="2"/>
    <m/>
    <n v="0"/>
    <m/>
    <m/>
    <m/>
    <m/>
    <m/>
    <s v="Tymlez - DAML integration"/>
    <m/>
    <x v="3"/>
    <m/>
    <s v="DAML"/>
    <m/>
    <m/>
    <m/>
    <m/>
    <d v="2020-11-09T00:00:00"/>
    <e v="#REF!"/>
    <s v=""/>
    <s v=""/>
  </r>
  <r>
    <d v="2021-03-20T04:42:00"/>
    <m/>
    <m/>
    <m/>
    <x v="1"/>
    <x v="6"/>
    <m/>
    <m/>
    <d v="2020-11-09T12:42:00"/>
    <m/>
    <x v="2"/>
    <m/>
    <n v="0"/>
    <m/>
    <m/>
    <m/>
    <m/>
    <m/>
    <s v="Joule Holdings"/>
    <m/>
    <x v="3"/>
    <m/>
    <s v="DLT"/>
    <m/>
    <m/>
    <m/>
    <m/>
    <d v="2020-11-09T00:00:00"/>
    <e v="#REF!"/>
    <s v=""/>
    <s v=""/>
  </r>
  <r>
    <d v="2021-03-22T00:10:00"/>
    <m/>
    <m/>
    <m/>
    <x v="1"/>
    <x v="0"/>
    <m/>
    <m/>
    <d v="2020-11-09T12:42:00"/>
    <m/>
    <x v="3"/>
    <m/>
    <n v="0"/>
    <m/>
    <m/>
    <m/>
    <m/>
    <m/>
    <s v="Morgan Stanley - digital assets"/>
    <m/>
    <x v="3"/>
    <m/>
    <s v="DLT"/>
    <m/>
    <m/>
    <m/>
    <m/>
    <d v="2020-11-09T00:00:00"/>
    <e v="#REF!"/>
    <s v=""/>
    <s v=""/>
  </r>
  <r>
    <d v="2021-04-17T10:26:00"/>
    <m/>
    <n v="1"/>
    <n v="4"/>
    <x v="1"/>
    <x v="3"/>
    <m/>
    <m/>
    <d v="2020-11-09T12:42:00"/>
    <m/>
    <x v="3"/>
    <m/>
    <n v="2"/>
    <s v="SALES"/>
    <m/>
    <m/>
    <d v="2020-12-09T09:58:00"/>
    <m/>
    <s v="Etisalat - tbd"/>
    <m/>
    <x v="3"/>
    <m/>
    <s v="DLT"/>
    <m/>
    <m/>
    <m/>
    <m/>
    <d v="2020-11-09T00:00:00"/>
    <e v="#REF!"/>
    <d v="2020-12-09T00:00:0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437B9-8440-4C70-897E-75ED116A481F}"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4" firstHeaderRow="0" firstDataRow="1" firstDataCol="1"/>
  <pivotFields count="33">
    <pivotField numFmtId="167" showAll="0"/>
    <pivotField showAll="0"/>
    <pivotField showAll="0"/>
    <pivotField showAll="0"/>
    <pivotField dataField="1" numFmtId="167" showAll="0">
      <items count="15">
        <item x="0"/>
        <item x="1"/>
        <item x="2"/>
        <item x="3"/>
        <item x="4"/>
        <item x="5"/>
        <item x="6"/>
        <item x="7"/>
        <item x="8"/>
        <item x="9"/>
        <item x="10"/>
        <item x="11"/>
        <item x="12"/>
        <item x="13"/>
        <item t="default"/>
      </items>
    </pivotField>
    <pivotField axis="axisRow" showAll="0">
      <items count="11">
        <item x="3"/>
        <item x="6"/>
        <item x="8"/>
        <item x="2"/>
        <item x="5"/>
        <item x="4"/>
        <item x="0"/>
        <item x="9"/>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4">
        <item x="10"/>
        <item x="9"/>
        <item x="52"/>
        <item x="14"/>
        <item x="25"/>
        <item x="41"/>
        <item x="26"/>
        <item x="15"/>
        <item x="17"/>
        <item x="46"/>
        <item x="50"/>
        <item x="28"/>
        <item x="36"/>
        <item x="24"/>
        <item x="13"/>
        <item x="37"/>
        <item x="4"/>
        <item x="33"/>
        <item x="16"/>
        <item x="12"/>
        <item x="2"/>
        <item x="31"/>
        <item x="45"/>
        <item x="40"/>
        <item x="19"/>
        <item x="0"/>
        <item x="47"/>
        <item x="18"/>
        <item x="8"/>
        <item x="43"/>
        <item x="20"/>
        <item x="51"/>
        <item x="42"/>
        <item x="23"/>
        <item x="30"/>
        <item x="38"/>
        <item x="48"/>
        <item x="39"/>
        <item x="34"/>
        <item x="11"/>
        <item x="35"/>
        <item x="49"/>
        <item x="27"/>
        <item x="1"/>
        <item x="32"/>
        <item x="22"/>
        <item x="29"/>
        <item x="7"/>
        <item x="6"/>
        <item x="44"/>
        <item x="5"/>
        <item x="21"/>
        <item x="3"/>
        <item t="default"/>
      </items>
    </pivotField>
    <pivotField showAll="0"/>
    <pivotField showAll="0"/>
    <pivotField showAll="0"/>
    <pivotField showAll="0"/>
    <pivotField showAll="0"/>
    <pivotField showAll="0"/>
    <pivotField numFmtId="167"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11">
    <i>
      <x/>
    </i>
    <i>
      <x v="1"/>
    </i>
    <i>
      <x v="2"/>
    </i>
    <i>
      <x v="3"/>
    </i>
    <i>
      <x v="4"/>
    </i>
    <i>
      <x v="5"/>
    </i>
    <i>
      <x v="6"/>
    </i>
    <i>
      <x v="7"/>
    </i>
    <i>
      <x v="8"/>
    </i>
    <i>
      <x v="9"/>
    </i>
    <i t="grand">
      <x/>
    </i>
  </rowItems>
  <colFields count="1">
    <field x="-2"/>
  </colFields>
  <colItems count="3">
    <i>
      <x/>
    </i>
    <i i="1">
      <x v="1"/>
    </i>
    <i i="2">
      <x v="2"/>
    </i>
  </colItems>
  <dataFields count="3">
    <dataField name="Sum of Amount" fld="20" baseField="5" baseItem="0"/>
    <dataField name="Deals per BDM" fld="4" subtotal="count" baseField="5" baseItem="0"/>
    <dataField name="Average of Amount" fld="2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481D7-28B2-4FE4-886F-C19C868990CC}"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L15" firstHeaderRow="1" firstDataRow="2" firstDataCol="1"/>
  <pivotFields count="33">
    <pivotField numFmtId="167" showAll="0"/>
    <pivotField showAll="0"/>
    <pivotField showAll="0"/>
    <pivotField showAll="0"/>
    <pivotField dataField="1" numFmtId="167" showAll="0">
      <items count="15">
        <item x="0"/>
        <item x="1"/>
        <item x="2"/>
        <item x="3"/>
        <item x="4"/>
        <item x="5"/>
        <item x="6"/>
        <item x="7"/>
        <item x="8"/>
        <item x="9"/>
        <item x="10"/>
        <item x="11"/>
        <item x="12"/>
        <item x="13"/>
        <item t="default"/>
      </items>
    </pivotField>
    <pivotField axis="axisRow" showAll="0">
      <items count="11">
        <item x="3"/>
        <item x="6"/>
        <item x="8"/>
        <item x="2"/>
        <item x="5"/>
        <item x="4"/>
        <item x="0"/>
        <item x="9"/>
        <item x="7"/>
        <item x="1"/>
        <item t="default"/>
      </items>
    </pivotField>
    <pivotField showAll="0"/>
    <pivotField showAll="0"/>
    <pivotField showAll="0"/>
    <pivotField showAll="0"/>
    <pivotField axis="axisCol" showAll="0">
      <items count="11">
        <item x="2"/>
        <item x="1"/>
        <item x="0"/>
        <item x="7"/>
        <item x="5"/>
        <item x="8"/>
        <item x="3"/>
        <item x="4"/>
        <item x="6"/>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11">
    <i>
      <x/>
    </i>
    <i>
      <x v="1"/>
    </i>
    <i>
      <x v="2"/>
    </i>
    <i>
      <x v="3"/>
    </i>
    <i>
      <x v="4"/>
    </i>
    <i>
      <x v="5"/>
    </i>
    <i>
      <x v="6"/>
    </i>
    <i>
      <x v="7"/>
    </i>
    <i>
      <x v="8"/>
    </i>
    <i>
      <x v="9"/>
    </i>
    <i t="grand">
      <x/>
    </i>
  </rowItems>
  <colFields count="1">
    <field x="10"/>
  </colFields>
  <colItems count="11">
    <i>
      <x/>
    </i>
    <i>
      <x v="1"/>
    </i>
    <i>
      <x v="2"/>
    </i>
    <i>
      <x v="3"/>
    </i>
    <i>
      <x v="4"/>
    </i>
    <i>
      <x v="5"/>
    </i>
    <i>
      <x v="6"/>
    </i>
    <i>
      <x v="7"/>
    </i>
    <i>
      <x v="8"/>
    </i>
    <i>
      <x v="9"/>
    </i>
    <i t="grand">
      <x/>
    </i>
  </colItems>
  <dataFields count="1">
    <dataField name="Count of Create 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1" cacheId="11" applyNumberFormats="0" applyBorderFormats="0" applyFontFormats="0" applyPatternFormats="0" applyAlignmentFormats="0" applyWidthHeightFormats="0" dataCaption="" rowGrandTotals="0" compact="0" compactData="0">
  <location ref="A1:M28" firstHeaderRow="0" firstDataRow="1" firstDataCol="1"/>
  <pivotFields count="42">
    <pivotField name="Deal ID" compact="0" outline="0" multipleItemSelectionAllowed="1" showAll="0">
      <items count="3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t="default"/>
      </items>
    </pivotField>
    <pivotField name="Closed Won Reason" compact="0" outline="0" multipleItemSelectionAllowed="1" showAll="0">
      <items count="2">
        <item x="0"/>
        <item t="default"/>
      </items>
    </pivotField>
    <pivotField name="Annual contract value" compact="0" outline="0" multipleItemSelectionAllowed="1" showAll="0">
      <items count="2">
        <item x="0"/>
        <item t="default"/>
      </items>
    </pivotField>
    <pivotField name="Last Modified Date" compact="0" numFmtId="167" outline="0" multipleItemSelectionAllowed="1" showAll="0">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name="Close Date" compact="0" numFmtId="167" outline="0" multipleItemSelectionAllowed="1"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eal Type" compact="0" outline="0" multipleItemSelectionAllowed="1" showAll="0">
      <items count="4">
        <item x="0"/>
        <item x="1"/>
        <item x="2"/>
        <item t="default"/>
      </items>
    </pivotField>
    <pivotField name="Expected Close Date" compact="0" outline="0" multipleItemSelectionAllowed="1" showAll="0">
      <items count="12">
        <item x="0"/>
        <item x="1"/>
        <item x="2"/>
        <item x="3"/>
        <item x="4"/>
        <item x="5"/>
        <item x="6"/>
        <item x="7"/>
        <item x="8"/>
        <item x="9"/>
        <item x="10"/>
        <item t="default"/>
      </items>
    </pivotField>
    <pivotField name="Number of times contacted" compact="0" outline="0" multipleItemSelectionAllowe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Number of Sales Activities" compact="0" outline="0" multipleItemSelectionAllowed="1"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Original Source Type" compact="0" outline="0" multipleItemSelectionAllowed="1" showAll="0">
      <items count="4">
        <item x="0"/>
        <item x="1"/>
        <item x="2"/>
        <item t="default"/>
      </items>
    </pivotField>
    <pivotField name="Forecast Amount" compact="0" outline="0" multipleItemSelectionAllowed="1"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Medium of last booking in meetings tool" compact="0" outline="0" multipleItemSelectionAllowed="1" showAll="0">
      <items count="2">
        <item x="0"/>
        <item t="default"/>
      </items>
    </pivotField>
    <pivotField name="Create Date" compact="0" numFmtId="167" outline="0" multipleItemSelectionAllowed="1"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Date of last meeting booked in meetings tool" compact="0" outline="0" multipleItemSelectionAllowed="1" showAll="0">
      <items count="9">
        <item x="0"/>
        <item x="1"/>
        <item x="2"/>
        <item x="3"/>
        <item x="4"/>
        <item x="5"/>
        <item x="6"/>
        <item x="7"/>
        <item t="default"/>
      </items>
    </pivotField>
    <pivotField name="requestid" compact="0" outline="0" multipleItemSelectionAllowe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losed Lost Reason" compact="0" outline="0" multipleItemSelectionAllowed="1" showAll="0">
      <items count="6">
        <item x="0"/>
        <item x="1"/>
        <item x="2"/>
        <item x="3"/>
        <item x="4"/>
        <item t="default"/>
      </items>
    </pivotField>
    <pivotField name="Annual recurring revenue" compact="0" outline="0" multipleItemSelectionAllowed="1" showAll="0">
      <items count="2">
        <item x="0"/>
        <item t="default"/>
      </items>
    </pivotField>
    <pivotField name="referer" compact="0" outline="0" multipleItemSelectionAllowed="1" showAll="0">
      <items count="7">
        <item x="0"/>
        <item x="1"/>
        <item x="2"/>
        <item x="3"/>
        <item x="4"/>
        <item x="5"/>
        <item t="default"/>
      </items>
    </pivotField>
    <pivotField name="Deal owner" axis="axisRow" compact="0" outline="0" multipleItemSelectionAllowed="1" showAll="0" sortType="ascending" defaultSubtotal="0">
      <items count="10">
        <item x="1"/>
        <item x="3"/>
        <item x="6"/>
        <item x="8"/>
        <item x="2"/>
        <item x="5"/>
        <item x="4"/>
        <item x="0"/>
        <item x="9"/>
        <item x="7"/>
      </items>
    </pivotField>
    <pivotField name="Last Activity Date" compact="0" numFmtId="167" outline="0" multipleItemSelectionAllowed="1" showAll="0">
      <items count="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Next Activity Date" compact="0" outline="0" multipleItemSelectionAllowed="1" showAll="0">
      <items count="17">
        <item x="0"/>
        <item x="1"/>
        <item x="2"/>
        <item x="3"/>
        <item x="4"/>
        <item x="5"/>
        <item x="6"/>
        <item x="7"/>
        <item x="8"/>
        <item x="9"/>
        <item x="10"/>
        <item x="11"/>
        <item x="12"/>
        <item x="13"/>
        <item x="14"/>
        <item x="15"/>
        <item t="default"/>
      </items>
    </pivotField>
    <pivotField name="Source of last booking in meetings tool" compact="0" outline="0" multipleItemSelectionAllowed="1" showAll="0">
      <items count="2">
        <item x="0"/>
        <item t="default"/>
      </items>
    </pivotField>
    <pivotField name="Owner Assigned Date" compact="0" numFmtId="167" outline="0" multipleItemSelectionAllowed="1" showAl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Deal Team" compact="0" outline="0" multipleItemSelectionAllowed="1" showAll="0">
      <items count="2">
        <item x="0"/>
        <item t="default"/>
      </items>
    </pivotField>
    <pivotField name="Deal Stage" axis="axisCol" dataField="1" compact="0" outline="0" multipleItemSelectionAllowed="1" showAll="0" sortType="ascending">
      <items count="11">
        <item x="2"/>
        <item x="1"/>
        <item x="0"/>
        <item x="7"/>
        <item x="5"/>
        <item x="8"/>
        <item x="3"/>
        <item x="4"/>
        <item x="6"/>
        <item x="9"/>
        <item t="default"/>
      </items>
    </pivotField>
    <pivotField name="Deal Owner 2" axis="axisRow" compact="0" outline="0" multipleItemSelectionAllowed="1" showAll="0" sortType="ascending">
      <items count="10">
        <item x="0"/>
        <item x="7"/>
        <item x="1"/>
        <item x="3"/>
        <item x="5"/>
        <item x="6"/>
        <item x="8"/>
        <item x="2"/>
        <item x="4"/>
        <item t="default"/>
      </items>
    </pivotField>
    <pivotField name="Number of Contacts" compact="0" outline="0" multipleItemSelectionAllowed="1" showAll="0">
      <items count="11">
        <item x="0"/>
        <item x="1"/>
        <item x="2"/>
        <item x="3"/>
        <item x="4"/>
        <item x="5"/>
        <item x="6"/>
        <item x="7"/>
        <item x="8"/>
        <item x="9"/>
        <item t="default"/>
      </items>
    </pivotField>
    <pivotField name="Original Source Data 1" compact="0" outline="0" multipleItemSelectionAllowed="1" showAll="0">
      <items count="9">
        <item x="0"/>
        <item x="1"/>
        <item x="2"/>
        <item x="3"/>
        <item x="4"/>
        <item x="5"/>
        <item x="6"/>
        <item x="7"/>
        <item t="default"/>
      </items>
    </pivotField>
    <pivotField name="Total contract value" compact="0" outline="0" multipleItemSelectionAllowed="1" showAll="0">
      <items count="2">
        <item x="0"/>
        <item t="default"/>
      </items>
    </pivotField>
    <pivotField name="Deal Owner 3" compact="0" outline="0" multipleItemSelectionAllowed="1" showAll="0">
      <items count="2">
        <item x="0"/>
        <item t="default"/>
      </items>
    </pivotField>
    <pivotField name="Last Contacted" compact="0" numFmtId="167" outline="0" multipleItemSelectionAllowed="1"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HubSpot Team" compact="0" outline="0" multipleItemSelectionAllowed="1" showAll="0">
      <items count="2">
        <item x="0"/>
        <item t="default"/>
      </items>
    </pivotField>
    <pivotField name="Deal Name" compact="0" outline="0" multipleItemSelectionAllowed="1"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ame="Geographic Region" compact="0" outline="0" multipleItemSelectionAllowed="1" showAll="0">
      <items count="10">
        <item x="0"/>
        <item x="1"/>
        <item x="2"/>
        <item x="3"/>
        <item x="4"/>
        <item x="5"/>
        <item x="6"/>
        <item x="7"/>
        <item x="8"/>
        <item t="default"/>
      </items>
    </pivotField>
    <pivotField name="Amount" compact="0" outline="0" multipleItemSelectionAllowed="1"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riority" compact="0" outline="0" multipleItemSelectionAllowed="1" showAll="0">
      <items count="2">
        <item x="0"/>
        <item t="default"/>
      </items>
    </pivotField>
    <pivotField name="Tags" compact="0" outline="0" multipleItemSelectionAllowed="1" showAll="0">
      <items count="8">
        <item x="0"/>
        <item x="1"/>
        <item x="2"/>
        <item x="3"/>
        <item x="4"/>
        <item x="5"/>
        <item x="6"/>
        <item t="default"/>
      </items>
    </pivotField>
    <pivotField name="Monthly recurring revenue" compact="0" outline="0" multipleItemSelectionAllowed="1" showAll="0">
      <items count="2">
        <item x="0"/>
        <item t="default"/>
      </items>
    </pivotField>
    <pivotField name="Deal Description" compact="0" outline="0" multipleItemSelectionAllowed="1"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Forecast category" compact="0" outline="0" multipleItemSelectionAllowed="1" showAll="0">
      <items count="2">
        <item x="0"/>
        <item t="default"/>
      </items>
    </pivotField>
    <pivotField name="Amount in company currency" compact="0" outline="0" multipleItemSelectionAllowed="1"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create date2" compact="0" numFmtId="167" outline="0" multipleItemSelectionAllowe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s>
  <rowFields count="2">
    <field x="18"/>
    <field x="25"/>
  </rowFields>
  <colFields count="1">
    <field x="24"/>
  </colFields>
  <dataFields count="1">
    <dataField name="COUNTA of Deal Stage" fld="2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CE94FE-ADEE-4755-860E-BF45994B30B3}" name="Table1" displayName="Table1" ref="H15:K26" totalsRowShown="0" headerRowDxfId="0">
  <autoFilter ref="H15:K26" xr:uid="{E0CE94FE-ADEE-4755-860E-BF45994B30B3}"/>
  <tableColumns count="4">
    <tableColumn id="1" xr3:uid="{2067C1D7-72C2-4836-9E6D-9C1B7DFFD3F1}" name="BDM" dataDxfId="1"/>
    <tableColumn id="2" xr3:uid="{181CE5BB-A783-44EB-B6C1-6580B51A6B4D}" name="TDDA">
      <calculatedColumnFormula>H2+J2</calculatedColumnFormula>
    </tableColumn>
    <tableColumn id="3" xr3:uid="{193A1355-9697-46F4-9E41-6ABE44760375}" name="SUM">
      <calculatedColumnFormula>AVERAGE(I2+K2)</calculatedColumnFormula>
    </tableColumn>
    <tableColumn id="4" xr3:uid="{88818564-04A7-47B6-87FA-10E7875FD461}" name="TOTAL WON">
      <calculatedColumnFormula>J16/I16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intellecteu.com/" TargetMode="External"/><Relationship Id="rId18" Type="http://schemas.openxmlformats.org/officeDocument/2006/relationships/hyperlink" Target="https://intellecteu.com/digital_asset" TargetMode="External"/><Relationship Id="rId26" Type="http://schemas.openxmlformats.org/officeDocument/2006/relationships/hyperlink" Target="https://intellecteu.com/digital_asset" TargetMode="External"/><Relationship Id="rId3" Type="http://schemas.openxmlformats.org/officeDocument/2006/relationships/hyperlink" Target="https://intellecteu.com/" TargetMode="External"/><Relationship Id="rId21" Type="http://schemas.openxmlformats.org/officeDocument/2006/relationships/hyperlink" Target="https://intellecteu.com/" TargetMode="External"/><Relationship Id="rId34" Type="http://schemas.openxmlformats.org/officeDocument/2006/relationships/hyperlink" Target="https://intellecteu.com/" TargetMode="External"/><Relationship Id="rId7" Type="http://schemas.openxmlformats.org/officeDocument/2006/relationships/hyperlink" Target="https://intellecteu.com/" TargetMode="External"/><Relationship Id="rId12" Type="http://schemas.openxmlformats.org/officeDocument/2006/relationships/hyperlink" Target="https://intellecteu.com/" TargetMode="External"/><Relationship Id="rId17" Type="http://schemas.openxmlformats.org/officeDocument/2006/relationships/hyperlink" Target="https://intellecteu.com/" TargetMode="External"/><Relationship Id="rId25" Type="http://schemas.openxmlformats.org/officeDocument/2006/relationships/hyperlink" Target="http://catalyst.intellecteu.com/" TargetMode="External"/><Relationship Id="rId33" Type="http://schemas.openxmlformats.org/officeDocument/2006/relationships/hyperlink" Target="https://intellecteu.com/" TargetMode="External"/><Relationship Id="rId2" Type="http://schemas.openxmlformats.org/officeDocument/2006/relationships/hyperlink" Target="https://intellecteu.com/" TargetMode="External"/><Relationship Id="rId16" Type="http://schemas.openxmlformats.org/officeDocument/2006/relationships/hyperlink" Target="https://intellecteu.com/digital_asset" TargetMode="External"/><Relationship Id="rId20" Type="http://schemas.openxmlformats.org/officeDocument/2006/relationships/hyperlink" Target="http://claimshare.intellecteu.com/" TargetMode="External"/><Relationship Id="rId29" Type="http://schemas.openxmlformats.org/officeDocument/2006/relationships/hyperlink" Target="https://intellecteu.com/" TargetMode="External"/><Relationship Id="rId1" Type="http://schemas.openxmlformats.org/officeDocument/2006/relationships/hyperlink" Target="http://paradigm.co/" TargetMode="External"/><Relationship Id="rId6" Type="http://schemas.openxmlformats.org/officeDocument/2006/relationships/hyperlink" Target="https://intellecteu.com/digital_asset" TargetMode="External"/><Relationship Id="rId11" Type="http://schemas.openxmlformats.org/officeDocument/2006/relationships/hyperlink" Target="https://intellecteu.com/digital_asset" TargetMode="External"/><Relationship Id="rId24" Type="http://schemas.openxmlformats.org/officeDocument/2006/relationships/hyperlink" Target="https://intellecteu.com/" TargetMode="External"/><Relationship Id="rId32" Type="http://schemas.openxmlformats.org/officeDocument/2006/relationships/hyperlink" Target="https://intellecteu.com/digital_asset" TargetMode="External"/><Relationship Id="rId5" Type="http://schemas.openxmlformats.org/officeDocument/2006/relationships/hyperlink" Target="https://intellecteu.com/" TargetMode="External"/><Relationship Id="rId15" Type="http://schemas.openxmlformats.org/officeDocument/2006/relationships/hyperlink" Target="https://intellecteu.com/digital_asset" TargetMode="External"/><Relationship Id="rId23" Type="http://schemas.openxmlformats.org/officeDocument/2006/relationships/hyperlink" Target="https://intellecteu.com/" TargetMode="External"/><Relationship Id="rId28" Type="http://schemas.openxmlformats.org/officeDocument/2006/relationships/hyperlink" Target="https://intellecteu.com/" TargetMode="External"/><Relationship Id="rId10" Type="http://schemas.openxmlformats.org/officeDocument/2006/relationships/hyperlink" Target="https://intellecteu.com/" TargetMode="External"/><Relationship Id="rId19" Type="http://schemas.openxmlformats.org/officeDocument/2006/relationships/hyperlink" Target="https://intellecteu.com/" TargetMode="External"/><Relationship Id="rId31" Type="http://schemas.openxmlformats.org/officeDocument/2006/relationships/hyperlink" Target="https://intellecteu.com/" TargetMode="External"/><Relationship Id="rId4" Type="http://schemas.openxmlformats.org/officeDocument/2006/relationships/hyperlink" Target="https://intellecteu.com/digital_asset" TargetMode="External"/><Relationship Id="rId9" Type="http://schemas.openxmlformats.org/officeDocument/2006/relationships/hyperlink" Target="https://intellecteu.com/digital_asset" TargetMode="External"/><Relationship Id="rId14" Type="http://schemas.openxmlformats.org/officeDocument/2006/relationships/hyperlink" Target="https://intellecteu.com/digital_asset" TargetMode="External"/><Relationship Id="rId22" Type="http://schemas.openxmlformats.org/officeDocument/2006/relationships/hyperlink" Target="https://intellecteu.com/" TargetMode="External"/><Relationship Id="rId27" Type="http://schemas.openxmlformats.org/officeDocument/2006/relationships/hyperlink" Target="https://intellecteu.com/" TargetMode="External"/><Relationship Id="rId30" Type="http://schemas.openxmlformats.org/officeDocument/2006/relationships/hyperlink" Target="https://intellecteu.com/" TargetMode="External"/><Relationship Id="rId8" Type="http://schemas.openxmlformats.org/officeDocument/2006/relationships/hyperlink" Target="https://intellecteu.com/"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catalyst.intellecteu.com/" TargetMode="External"/><Relationship Id="rId2" Type="http://schemas.openxmlformats.org/officeDocument/2006/relationships/hyperlink" Target="http://claimshare.intellecteu.com/" TargetMode="External"/><Relationship Id="rId1" Type="http://schemas.openxmlformats.org/officeDocument/2006/relationships/hyperlink" Target="http://paradigm.co/"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0"/>
  <sheetViews>
    <sheetView topLeftCell="J1" workbookViewId="0"/>
  </sheetViews>
  <sheetFormatPr defaultColWidth="14.44140625" defaultRowHeight="15" customHeight="1"/>
  <cols>
    <col min="1" max="1" width="25.5546875" customWidth="1"/>
    <col min="2" max="6" width="14.44140625" customWidth="1"/>
    <col min="8" max="8" width="16.109375" customWidth="1"/>
    <col min="11" max="11" width="21.6640625" customWidth="1"/>
  </cols>
  <sheetData>
    <row r="1" spans="1:17" ht="15.75" customHeight="1">
      <c r="A1" s="1"/>
      <c r="B1" s="2" t="s">
        <v>0</v>
      </c>
      <c r="C1" s="2" t="s">
        <v>1</v>
      </c>
      <c r="D1" s="2" t="s">
        <v>2</v>
      </c>
      <c r="E1" s="2" t="s">
        <v>3</v>
      </c>
      <c r="F1" s="2" t="s">
        <v>4</v>
      </c>
      <c r="G1" s="2" t="s">
        <v>5</v>
      </c>
      <c r="H1" s="2" t="s">
        <v>6</v>
      </c>
      <c r="I1" s="2" t="s">
        <v>7</v>
      </c>
      <c r="K1" s="1" t="s">
        <v>8</v>
      </c>
      <c r="L1" s="2">
        <v>2020</v>
      </c>
      <c r="M1" s="2">
        <v>2021</v>
      </c>
      <c r="N1" s="2" t="s">
        <v>9</v>
      </c>
      <c r="O1" s="3" t="s">
        <v>10</v>
      </c>
      <c r="P1" s="3" t="s">
        <v>11</v>
      </c>
      <c r="Q1" s="3" t="s">
        <v>12</v>
      </c>
    </row>
    <row r="2" spans="1:17" ht="15.75" customHeight="1">
      <c r="A2" s="1" t="s">
        <v>13</v>
      </c>
      <c r="B2" s="1">
        <v>0</v>
      </c>
      <c r="C2" s="1">
        <v>2</v>
      </c>
      <c r="D2" s="1">
        <v>1</v>
      </c>
      <c r="E2" s="1">
        <v>6</v>
      </c>
      <c r="F2" s="1">
        <v>1</v>
      </c>
      <c r="G2" s="1">
        <v>8</v>
      </c>
      <c r="H2" s="1">
        <v>1</v>
      </c>
      <c r="I2" s="1">
        <v>0</v>
      </c>
      <c r="K2" s="3" t="s">
        <v>14</v>
      </c>
      <c r="L2" s="1">
        <f t="shared" ref="L2:M2" si="0">0</f>
        <v>0</v>
      </c>
      <c r="M2" s="1">
        <f t="shared" si="0"/>
        <v>0</v>
      </c>
      <c r="N2" s="1">
        <f t="shared" ref="N2:N8" si="1">L2+M2</f>
        <v>0</v>
      </c>
      <c r="O2" s="4">
        <f t="shared" ref="O2:Q2" si="2">L2/L$9</f>
        <v>0</v>
      </c>
      <c r="P2" s="4">
        <f t="shared" si="2"/>
        <v>0</v>
      </c>
      <c r="Q2" s="4">
        <f t="shared" si="2"/>
        <v>0</v>
      </c>
    </row>
    <row r="3" spans="1:17" ht="15.75" customHeight="1">
      <c r="A3" s="1" t="s">
        <v>15</v>
      </c>
      <c r="B3" s="1">
        <v>0</v>
      </c>
      <c r="C3" s="1">
        <v>1</v>
      </c>
      <c r="D3" s="1">
        <v>30004</v>
      </c>
      <c r="E3" s="1">
        <v>9</v>
      </c>
      <c r="F3" s="1">
        <v>30004</v>
      </c>
      <c r="G3" s="1">
        <v>10</v>
      </c>
      <c r="H3" s="1">
        <v>5</v>
      </c>
      <c r="I3" s="1">
        <v>30003</v>
      </c>
      <c r="K3" s="3" t="s">
        <v>16</v>
      </c>
      <c r="L3" s="1">
        <f>B31+B32</f>
        <v>97500</v>
      </c>
      <c r="M3" s="1">
        <f>D31+D32</f>
        <v>200000</v>
      </c>
      <c r="N3" s="1">
        <f t="shared" si="1"/>
        <v>297500</v>
      </c>
      <c r="O3" s="4">
        <f t="shared" ref="O3:Q3" si="3">L3/L$9</f>
        <v>1.7666676252575002E-2</v>
      </c>
      <c r="P3" s="4">
        <f t="shared" si="3"/>
        <v>0.21673168617251842</v>
      </c>
      <c r="Q3" s="4">
        <f t="shared" si="3"/>
        <v>4.6183712321714941E-2</v>
      </c>
    </row>
    <row r="4" spans="1:17" ht="15.75" customHeight="1">
      <c r="A4" s="1" t="s">
        <v>17</v>
      </c>
      <c r="B4" s="1">
        <v>0</v>
      </c>
      <c r="C4" s="1">
        <v>3</v>
      </c>
      <c r="D4" s="1">
        <v>40000</v>
      </c>
      <c r="E4" s="1">
        <v>11</v>
      </c>
      <c r="F4" s="1">
        <v>40000</v>
      </c>
      <c r="G4" s="1">
        <v>14</v>
      </c>
      <c r="H4" s="1">
        <v>0</v>
      </c>
      <c r="I4" s="1">
        <v>0</v>
      </c>
      <c r="K4" s="3" t="s">
        <v>18</v>
      </c>
      <c r="L4" s="1">
        <f>B43+B44</f>
        <v>14000</v>
      </c>
      <c r="M4" s="1">
        <f>D43+D44</f>
        <v>0</v>
      </c>
      <c r="N4" s="1">
        <f t="shared" si="1"/>
        <v>14000</v>
      </c>
      <c r="O4" s="4">
        <f t="shared" ref="O4:Q4" si="4">L4/L$9</f>
        <v>2.5367535131902569E-3</v>
      </c>
      <c r="P4" s="4">
        <f t="shared" si="4"/>
        <v>0</v>
      </c>
      <c r="Q4" s="4">
        <f t="shared" si="4"/>
        <v>2.173351168080703E-3</v>
      </c>
    </row>
    <row r="5" spans="1:17" ht="15.75" customHeight="1">
      <c r="A5" s="1" t="s">
        <v>19</v>
      </c>
      <c r="B5" s="1">
        <v>497500</v>
      </c>
      <c r="C5" s="1">
        <v>5</v>
      </c>
      <c r="D5" s="1">
        <v>2035000</v>
      </c>
      <c r="E5" s="1">
        <v>15</v>
      </c>
      <c r="F5" s="1">
        <v>2532500</v>
      </c>
      <c r="G5" s="1">
        <v>20</v>
      </c>
      <c r="H5" s="1">
        <v>5</v>
      </c>
      <c r="I5" s="1">
        <v>1150000</v>
      </c>
      <c r="K5" s="3" t="s">
        <v>20</v>
      </c>
      <c r="L5" s="1">
        <f>B55+B56</f>
        <v>642000</v>
      </c>
      <c r="M5" s="1">
        <f>D55+D56</f>
        <v>25000</v>
      </c>
      <c r="N5" s="1">
        <f t="shared" si="1"/>
        <v>667000</v>
      </c>
      <c r="O5" s="4">
        <f t="shared" ref="O5:Q5" si="5">L5/L$9</f>
        <v>0.11632826824772463</v>
      </c>
      <c r="P5" s="4">
        <f t="shared" si="5"/>
        <v>2.7091460771564803E-2</v>
      </c>
      <c r="Q5" s="4">
        <f t="shared" si="5"/>
        <v>0.10354465922213064</v>
      </c>
    </row>
    <row r="6" spans="1:17" ht="15.75" customHeight="1">
      <c r="A6" s="1" t="s">
        <v>21</v>
      </c>
      <c r="B6" s="1">
        <v>4184000</v>
      </c>
      <c r="C6" s="1">
        <v>6</v>
      </c>
      <c r="D6" s="1">
        <v>706000</v>
      </c>
      <c r="E6" s="1">
        <v>7</v>
      </c>
      <c r="F6" s="1">
        <v>4890000</v>
      </c>
      <c r="G6" s="1">
        <v>13</v>
      </c>
      <c r="H6" s="1">
        <v>0</v>
      </c>
      <c r="I6" s="1">
        <v>0</v>
      </c>
      <c r="K6" s="3" t="s">
        <v>22</v>
      </c>
      <c r="L6" s="1">
        <f>B67+B68</f>
        <v>4431214.93</v>
      </c>
      <c r="M6" s="1">
        <f>D67+D68</f>
        <v>648000</v>
      </c>
      <c r="N6" s="1">
        <f t="shared" si="1"/>
        <v>5079214.93</v>
      </c>
      <c r="O6" s="4">
        <f t="shared" ref="O6:Q6" si="6">L6/L$9</f>
        <v>0.80292143152704409</v>
      </c>
      <c r="P6" s="4">
        <f t="shared" si="6"/>
        <v>0.70221066319895964</v>
      </c>
      <c r="Q6" s="4">
        <f t="shared" si="6"/>
        <v>0.78849412150346043</v>
      </c>
    </row>
    <row r="7" spans="1:17" ht="15.75" customHeight="1">
      <c r="A7" s="1" t="s">
        <v>23</v>
      </c>
      <c r="B7" s="1">
        <v>1455864.93</v>
      </c>
      <c r="C7" s="1">
        <v>15</v>
      </c>
      <c r="D7" s="1">
        <v>216800</v>
      </c>
      <c r="E7" s="1">
        <v>13</v>
      </c>
      <c r="F7" s="1">
        <v>1672664.93</v>
      </c>
      <c r="G7" s="1">
        <v>28</v>
      </c>
      <c r="H7" s="1">
        <v>0</v>
      </c>
      <c r="I7" s="1">
        <v>0</v>
      </c>
      <c r="K7" s="3" t="s">
        <v>24</v>
      </c>
      <c r="L7" s="1">
        <f>B79+B80</f>
        <v>309500</v>
      </c>
      <c r="M7" s="1">
        <f>D79+D80</f>
        <v>21950</v>
      </c>
      <c r="N7" s="1">
        <f t="shared" si="1"/>
        <v>331450</v>
      </c>
      <c r="O7" s="4">
        <f t="shared" ref="O7:Q7" si="7">L7/L$9</f>
        <v>5.6080372309456034E-2</v>
      </c>
      <c r="P7" s="4">
        <f t="shared" si="7"/>
        <v>2.3786302557433896E-2</v>
      </c>
      <c r="Q7" s="4">
        <f t="shared" si="7"/>
        <v>5.1454088904310649E-2</v>
      </c>
    </row>
    <row r="8" spans="1:17" ht="15.75" customHeight="1">
      <c r="A8" s="1" t="s">
        <v>25</v>
      </c>
      <c r="B8" s="1">
        <v>740375</v>
      </c>
      <c r="C8" s="1">
        <v>43</v>
      </c>
      <c r="D8" s="1">
        <v>110002</v>
      </c>
      <c r="E8" s="1">
        <v>13</v>
      </c>
      <c r="F8" s="1">
        <v>850377</v>
      </c>
      <c r="G8" s="1">
        <v>56</v>
      </c>
      <c r="H8" s="1">
        <v>1</v>
      </c>
      <c r="I8" s="1">
        <v>30000</v>
      </c>
      <c r="K8" s="3" t="s">
        <v>26</v>
      </c>
      <c r="L8" s="1">
        <f>B91+B92</f>
        <v>24650</v>
      </c>
      <c r="M8" s="1">
        <f>D91+D92</f>
        <v>27850</v>
      </c>
      <c r="N8" s="1">
        <f t="shared" si="1"/>
        <v>52500</v>
      </c>
      <c r="O8" s="4">
        <f t="shared" ref="O8:Q8" si="8">L8/L$9</f>
        <v>4.4664981500099881E-3</v>
      </c>
      <c r="P8" s="4">
        <f t="shared" si="8"/>
        <v>3.017988729952319E-2</v>
      </c>
      <c r="Q8" s="4">
        <f t="shared" si="8"/>
        <v>8.1500668803026373E-3</v>
      </c>
    </row>
    <row r="9" spans="1:17" ht="15.75" customHeight="1">
      <c r="A9" s="1" t="s">
        <v>27</v>
      </c>
      <c r="B9" s="1">
        <v>815000</v>
      </c>
      <c r="C9" s="1">
        <v>99</v>
      </c>
      <c r="D9" s="1">
        <v>550000</v>
      </c>
      <c r="E9" s="1">
        <v>19</v>
      </c>
      <c r="F9" s="1">
        <v>1365000</v>
      </c>
      <c r="G9" s="1">
        <v>118</v>
      </c>
      <c r="H9" s="1">
        <v>0</v>
      </c>
      <c r="I9" s="1">
        <v>0</v>
      </c>
      <c r="K9" s="1" t="s">
        <v>28</v>
      </c>
      <c r="L9" s="1">
        <f t="shared" ref="L9:N9" si="9">SUM(L2:L8)</f>
        <v>5518864.9299999997</v>
      </c>
      <c r="M9" s="1">
        <f t="shared" si="9"/>
        <v>922800</v>
      </c>
      <c r="N9" s="1">
        <f t="shared" si="9"/>
        <v>6441664.9299999997</v>
      </c>
      <c r="O9" s="4">
        <f t="shared" ref="O9:Q9" si="10">L9/L$9</f>
        <v>1</v>
      </c>
      <c r="P9" s="4">
        <f t="shared" si="10"/>
        <v>1</v>
      </c>
      <c r="Q9" s="4">
        <f t="shared" si="10"/>
        <v>1</v>
      </c>
    </row>
    <row r="10" spans="1:17" ht="15.75" customHeight="1">
      <c r="A10" s="1" t="s">
        <v>29</v>
      </c>
      <c r="B10" s="1">
        <v>0</v>
      </c>
      <c r="C10" s="1">
        <v>0</v>
      </c>
      <c r="D10" s="1">
        <v>0</v>
      </c>
      <c r="E10" s="1">
        <v>26</v>
      </c>
      <c r="F10" s="1">
        <v>0</v>
      </c>
      <c r="G10" s="1">
        <v>26</v>
      </c>
      <c r="H10" s="1">
        <v>3</v>
      </c>
      <c r="I10" s="1">
        <v>0</v>
      </c>
    </row>
    <row r="11" spans="1:17" ht="15.75" customHeight="1">
      <c r="A11" s="1" t="s">
        <v>30</v>
      </c>
      <c r="B11" s="1">
        <v>0</v>
      </c>
      <c r="C11" s="1">
        <v>9</v>
      </c>
      <c r="D11" s="1">
        <v>0</v>
      </c>
      <c r="E11" s="1">
        <v>3</v>
      </c>
      <c r="F11" s="1">
        <v>0</v>
      </c>
      <c r="G11" s="1">
        <v>12</v>
      </c>
      <c r="H11" s="1">
        <v>0</v>
      </c>
      <c r="I11" s="1">
        <v>0</v>
      </c>
    </row>
    <row r="12" spans="1:17" ht="15.75" customHeight="1"/>
    <row r="13" spans="1:17" ht="15.75" customHeight="1">
      <c r="K13" s="5"/>
      <c r="L13" s="6"/>
      <c r="M13" s="6"/>
      <c r="N13" s="6"/>
    </row>
    <row r="14" spans="1:17" ht="15.75" customHeight="1">
      <c r="A14" s="3" t="s">
        <v>14</v>
      </c>
      <c r="B14" s="2" t="s">
        <v>0</v>
      </c>
      <c r="C14" s="2" t="s">
        <v>1</v>
      </c>
      <c r="D14" s="2" t="s">
        <v>2</v>
      </c>
      <c r="E14" s="2" t="s">
        <v>3</v>
      </c>
      <c r="F14" s="2" t="s">
        <v>4</v>
      </c>
      <c r="G14" s="2" t="s">
        <v>5</v>
      </c>
      <c r="H14" s="2" t="s">
        <v>6</v>
      </c>
      <c r="I14" s="2" t="s">
        <v>7</v>
      </c>
      <c r="K14" s="5"/>
      <c r="L14" s="7"/>
      <c r="M14" s="7"/>
      <c r="N14" s="7"/>
    </row>
    <row r="15" spans="1:17" ht="15.75" customHeight="1">
      <c r="A15" s="1" t="s">
        <v>13</v>
      </c>
      <c r="B15" s="1">
        <v>0</v>
      </c>
      <c r="C15" s="1">
        <v>0</v>
      </c>
      <c r="D15" s="1">
        <v>1</v>
      </c>
      <c r="E15" s="1">
        <v>1</v>
      </c>
      <c r="F15" s="1">
        <v>1</v>
      </c>
      <c r="G15" s="1">
        <v>1</v>
      </c>
      <c r="H15" s="1">
        <v>0</v>
      </c>
      <c r="I15" s="1">
        <v>0</v>
      </c>
      <c r="K15" s="5"/>
      <c r="L15" s="7"/>
      <c r="M15" s="7"/>
      <c r="N15" s="7"/>
    </row>
    <row r="16" spans="1:17" ht="15.75" customHeight="1">
      <c r="A16" s="1" t="s">
        <v>15</v>
      </c>
      <c r="B16" s="1">
        <v>0</v>
      </c>
      <c r="C16" s="1">
        <v>0</v>
      </c>
      <c r="D16" s="1">
        <v>3</v>
      </c>
      <c r="E16" s="1">
        <v>4</v>
      </c>
      <c r="F16" s="1">
        <v>3</v>
      </c>
      <c r="G16" s="1">
        <v>4</v>
      </c>
      <c r="H16" s="1">
        <v>2</v>
      </c>
      <c r="I16" s="1">
        <v>2</v>
      </c>
      <c r="K16" s="5"/>
      <c r="L16" s="7"/>
      <c r="M16" s="7"/>
      <c r="N16" s="7"/>
    </row>
    <row r="17" spans="1:14" ht="15.75" customHeight="1">
      <c r="A17" s="1" t="s">
        <v>17</v>
      </c>
      <c r="B17" s="1">
        <v>0</v>
      </c>
      <c r="C17" s="1">
        <v>0</v>
      </c>
      <c r="D17" s="1">
        <v>0</v>
      </c>
      <c r="E17" s="1">
        <v>0</v>
      </c>
      <c r="F17" s="1">
        <v>0</v>
      </c>
      <c r="G17" s="1">
        <v>0</v>
      </c>
      <c r="H17" s="1">
        <v>0</v>
      </c>
      <c r="I17" s="1">
        <v>0</v>
      </c>
      <c r="K17" s="5"/>
      <c r="L17" s="7"/>
      <c r="M17" s="7"/>
      <c r="N17" s="7"/>
    </row>
    <row r="18" spans="1:14" ht="15.75" customHeight="1">
      <c r="A18" s="1" t="s">
        <v>19</v>
      </c>
      <c r="B18" s="1">
        <v>0</v>
      </c>
      <c r="C18" s="1">
        <v>0</v>
      </c>
      <c r="D18" s="1">
        <v>0</v>
      </c>
      <c r="E18" s="1">
        <v>0</v>
      </c>
      <c r="F18" s="1">
        <v>0</v>
      </c>
      <c r="G18" s="1">
        <v>0</v>
      </c>
      <c r="H18" s="1">
        <v>0</v>
      </c>
      <c r="I18" s="1">
        <v>0</v>
      </c>
      <c r="K18" s="5"/>
      <c r="L18" s="7"/>
      <c r="M18" s="7"/>
      <c r="N18" s="7"/>
    </row>
    <row r="19" spans="1:14" ht="15.75" customHeight="1">
      <c r="A19" s="1" t="s">
        <v>21</v>
      </c>
      <c r="B19" s="1">
        <v>0</v>
      </c>
      <c r="C19" s="1">
        <v>0</v>
      </c>
      <c r="D19" s="1">
        <v>0</v>
      </c>
      <c r="E19" s="1">
        <v>0</v>
      </c>
      <c r="F19" s="1">
        <v>0</v>
      </c>
      <c r="G19" s="1">
        <v>0</v>
      </c>
      <c r="H19" s="1">
        <v>0</v>
      </c>
      <c r="I19" s="1">
        <v>0</v>
      </c>
      <c r="K19" s="5"/>
      <c r="L19" s="7"/>
      <c r="M19" s="7"/>
      <c r="N19" s="7"/>
    </row>
    <row r="20" spans="1:14" ht="15.75" customHeight="1">
      <c r="A20" s="1" t="s">
        <v>23</v>
      </c>
      <c r="B20" s="1">
        <v>0</v>
      </c>
      <c r="C20" s="1">
        <v>0</v>
      </c>
      <c r="D20" s="1">
        <v>0</v>
      </c>
      <c r="E20" s="1">
        <v>0</v>
      </c>
      <c r="F20" s="1">
        <v>0</v>
      </c>
      <c r="G20" s="1">
        <v>0</v>
      </c>
      <c r="H20" s="1">
        <v>0</v>
      </c>
      <c r="I20" s="1">
        <v>0</v>
      </c>
      <c r="K20" s="7"/>
      <c r="L20" s="7"/>
      <c r="M20" s="7"/>
      <c r="N20" s="7"/>
    </row>
    <row r="21" spans="1:14" ht="15.75" customHeight="1">
      <c r="A21" s="1" t="s">
        <v>25</v>
      </c>
      <c r="B21" s="1">
        <v>0</v>
      </c>
      <c r="C21" s="1">
        <v>0</v>
      </c>
      <c r="D21" s="1">
        <v>30002</v>
      </c>
      <c r="E21" s="1">
        <v>3</v>
      </c>
      <c r="F21" s="1">
        <v>30002</v>
      </c>
      <c r="G21" s="1">
        <v>3</v>
      </c>
      <c r="H21" s="1">
        <v>30000</v>
      </c>
      <c r="I21" s="1">
        <v>1</v>
      </c>
      <c r="K21" s="7"/>
      <c r="L21" s="7"/>
      <c r="M21" s="7"/>
      <c r="N21" s="7"/>
    </row>
    <row r="22" spans="1:14" ht="15.75" customHeight="1">
      <c r="A22" s="1" t="s">
        <v>27</v>
      </c>
      <c r="B22" s="1">
        <v>0</v>
      </c>
      <c r="C22" s="1">
        <v>0</v>
      </c>
      <c r="D22" s="1">
        <v>50000</v>
      </c>
      <c r="E22" s="1">
        <v>2</v>
      </c>
      <c r="F22" s="1">
        <v>50000</v>
      </c>
      <c r="G22" s="1">
        <v>2</v>
      </c>
      <c r="H22" s="1">
        <v>0</v>
      </c>
      <c r="I22" s="1">
        <v>0</v>
      </c>
    </row>
    <row r="23" spans="1:14" ht="15.75" customHeight="1">
      <c r="A23" s="1" t="s">
        <v>29</v>
      </c>
      <c r="B23" s="1">
        <v>0</v>
      </c>
      <c r="C23" s="1">
        <v>0</v>
      </c>
      <c r="D23" s="1">
        <v>0</v>
      </c>
      <c r="E23" s="1">
        <v>0</v>
      </c>
      <c r="F23" s="1">
        <v>0</v>
      </c>
      <c r="G23" s="1">
        <v>0</v>
      </c>
      <c r="H23" s="1">
        <v>0</v>
      </c>
      <c r="I23" s="1">
        <v>0</v>
      </c>
    </row>
    <row r="24" spans="1:14" ht="15.75" customHeight="1">
      <c r="A24" s="1" t="s">
        <v>30</v>
      </c>
      <c r="B24" s="1">
        <v>0</v>
      </c>
      <c r="C24" s="1">
        <v>0</v>
      </c>
      <c r="D24" s="1">
        <v>0</v>
      </c>
      <c r="E24" s="1">
        <v>0</v>
      </c>
      <c r="F24" s="1">
        <v>0</v>
      </c>
      <c r="G24" s="1">
        <v>0</v>
      </c>
      <c r="H24" s="1">
        <v>0</v>
      </c>
      <c r="I24" s="1">
        <v>0</v>
      </c>
    </row>
    <row r="25" spans="1:14" ht="15.75" customHeight="1"/>
    <row r="26" spans="1:14" ht="15.75" customHeight="1">
      <c r="A26" s="3" t="s">
        <v>16</v>
      </c>
      <c r="B26" s="2" t="s">
        <v>0</v>
      </c>
      <c r="C26" s="2" t="s">
        <v>1</v>
      </c>
      <c r="D26" s="2" t="s">
        <v>2</v>
      </c>
      <c r="E26" s="2" t="s">
        <v>3</v>
      </c>
      <c r="F26" s="2" t="s">
        <v>4</v>
      </c>
      <c r="G26" s="2" t="s">
        <v>5</v>
      </c>
      <c r="H26" s="2" t="s">
        <v>6</v>
      </c>
      <c r="I26" s="2" t="s">
        <v>7</v>
      </c>
    </row>
    <row r="27" spans="1:14" ht="15.75" customHeight="1">
      <c r="A27" s="1" t="s">
        <v>13</v>
      </c>
      <c r="B27" s="1">
        <v>0</v>
      </c>
      <c r="C27" s="1">
        <v>0</v>
      </c>
      <c r="D27" s="1">
        <v>0</v>
      </c>
      <c r="E27" s="1">
        <v>1</v>
      </c>
      <c r="F27" s="1">
        <v>0</v>
      </c>
      <c r="G27" s="1">
        <v>1</v>
      </c>
      <c r="H27" s="1">
        <v>0</v>
      </c>
      <c r="I27" s="1">
        <v>1</v>
      </c>
    </row>
    <row r="28" spans="1:14" ht="15.75" customHeight="1">
      <c r="A28" s="1" t="s">
        <v>15</v>
      </c>
      <c r="B28" s="1">
        <v>0</v>
      </c>
      <c r="C28" s="1">
        <v>0</v>
      </c>
      <c r="D28" s="1">
        <v>30000</v>
      </c>
      <c r="E28" s="1">
        <v>4</v>
      </c>
      <c r="F28" s="1">
        <v>30000</v>
      </c>
      <c r="G28" s="1">
        <v>4</v>
      </c>
      <c r="H28" s="1">
        <v>30000</v>
      </c>
      <c r="I28" s="1">
        <v>2</v>
      </c>
    </row>
    <row r="29" spans="1:14" ht="15.75" customHeight="1">
      <c r="A29" s="1" t="s">
        <v>17</v>
      </c>
      <c r="B29" s="1">
        <v>0</v>
      </c>
      <c r="C29" s="1">
        <v>1</v>
      </c>
      <c r="D29" s="1">
        <v>0</v>
      </c>
      <c r="E29" s="1">
        <v>0</v>
      </c>
      <c r="F29" s="1">
        <v>0</v>
      </c>
      <c r="G29" s="1">
        <v>1</v>
      </c>
      <c r="H29" s="1">
        <v>0</v>
      </c>
      <c r="I29" s="1">
        <v>0</v>
      </c>
    </row>
    <row r="30" spans="1:14" ht="15.75" customHeight="1">
      <c r="A30" s="1" t="s">
        <v>19</v>
      </c>
      <c r="B30" s="1">
        <v>50000</v>
      </c>
      <c r="C30" s="1">
        <v>2</v>
      </c>
      <c r="D30" s="1">
        <v>85000</v>
      </c>
      <c r="E30" s="1">
        <v>1</v>
      </c>
      <c r="F30" s="1">
        <v>235000</v>
      </c>
      <c r="G30" s="1">
        <v>3</v>
      </c>
      <c r="H30" s="1">
        <v>0</v>
      </c>
      <c r="I30" s="1">
        <v>1</v>
      </c>
    </row>
    <row r="31" spans="1:14" ht="15.75" customHeight="1">
      <c r="A31" s="1" t="s">
        <v>21</v>
      </c>
      <c r="B31" s="1">
        <v>0</v>
      </c>
      <c r="C31" s="1">
        <v>0</v>
      </c>
      <c r="D31" s="1">
        <v>200000</v>
      </c>
      <c r="E31" s="1">
        <v>1</v>
      </c>
      <c r="F31" s="1">
        <v>200000</v>
      </c>
      <c r="G31" s="1">
        <v>1</v>
      </c>
      <c r="H31" s="1">
        <v>0</v>
      </c>
      <c r="I31" s="1">
        <v>0</v>
      </c>
    </row>
    <row r="32" spans="1:14" ht="15.75" customHeight="1">
      <c r="A32" s="1" t="s">
        <v>23</v>
      </c>
      <c r="B32" s="1">
        <v>97500</v>
      </c>
      <c r="C32" s="1">
        <v>1</v>
      </c>
      <c r="D32" s="1">
        <v>0</v>
      </c>
      <c r="E32" s="1">
        <v>0</v>
      </c>
      <c r="F32" s="1">
        <v>97500</v>
      </c>
      <c r="G32" s="1">
        <v>1</v>
      </c>
      <c r="H32" s="1">
        <v>0</v>
      </c>
      <c r="I32" s="1">
        <v>0</v>
      </c>
    </row>
    <row r="33" spans="1:9" ht="15.75" customHeight="1">
      <c r="A33" s="1" t="s">
        <v>25</v>
      </c>
      <c r="B33" s="1">
        <v>485000</v>
      </c>
      <c r="C33" s="1">
        <v>7</v>
      </c>
      <c r="D33" s="1">
        <v>0</v>
      </c>
      <c r="E33" s="1">
        <v>1</v>
      </c>
      <c r="F33" s="1">
        <v>485000</v>
      </c>
      <c r="G33" s="1">
        <v>8</v>
      </c>
      <c r="H33" s="1">
        <v>0</v>
      </c>
      <c r="I33" s="1">
        <v>0</v>
      </c>
    </row>
    <row r="34" spans="1:9" ht="15.75" customHeight="1">
      <c r="A34" s="1" t="s">
        <v>27</v>
      </c>
      <c r="B34" s="1">
        <v>365000</v>
      </c>
      <c r="C34" s="1">
        <v>47</v>
      </c>
      <c r="D34" s="1">
        <v>0</v>
      </c>
      <c r="E34" s="1">
        <v>3</v>
      </c>
      <c r="F34" s="1">
        <v>365000</v>
      </c>
      <c r="G34" s="1">
        <v>50</v>
      </c>
      <c r="H34" s="1">
        <v>0</v>
      </c>
      <c r="I34" s="1">
        <v>0</v>
      </c>
    </row>
    <row r="35" spans="1:9" ht="15.75" customHeight="1">
      <c r="A35" s="1" t="s">
        <v>29</v>
      </c>
      <c r="B35" s="1">
        <v>0</v>
      </c>
      <c r="C35" s="1">
        <v>0</v>
      </c>
      <c r="D35" s="1">
        <v>0</v>
      </c>
      <c r="E35" s="1">
        <v>0</v>
      </c>
      <c r="F35" s="1">
        <v>0</v>
      </c>
      <c r="G35" s="1">
        <v>0</v>
      </c>
      <c r="H35" s="1">
        <v>0</v>
      </c>
      <c r="I35" s="1">
        <v>0</v>
      </c>
    </row>
    <row r="36" spans="1:9" ht="15.75" customHeight="1">
      <c r="A36" s="1" t="s">
        <v>30</v>
      </c>
      <c r="B36" s="1">
        <v>0</v>
      </c>
      <c r="C36" s="1">
        <v>0</v>
      </c>
      <c r="D36" s="1">
        <v>0</v>
      </c>
      <c r="E36" s="1">
        <v>0</v>
      </c>
      <c r="F36" s="1">
        <v>0</v>
      </c>
      <c r="G36" s="1">
        <v>0</v>
      </c>
      <c r="H36" s="1">
        <v>0</v>
      </c>
      <c r="I36" s="1">
        <v>0</v>
      </c>
    </row>
    <row r="37" spans="1:9" ht="15.75" customHeight="1"/>
    <row r="38" spans="1:9" ht="15.75" customHeight="1">
      <c r="A38" s="3" t="s">
        <v>18</v>
      </c>
      <c r="B38" s="2" t="s">
        <v>0</v>
      </c>
      <c r="C38" s="2" t="s">
        <v>1</v>
      </c>
      <c r="D38" s="2" t="s">
        <v>2</v>
      </c>
      <c r="E38" s="2" t="s">
        <v>3</v>
      </c>
      <c r="F38" s="2" t="s">
        <v>4</v>
      </c>
      <c r="G38" s="2" t="s">
        <v>5</v>
      </c>
      <c r="H38" s="2" t="s">
        <v>6</v>
      </c>
      <c r="I38" s="2" t="s">
        <v>7</v>
      </c>
    </row>
    <row r="39" spans="1:9" ht="15.75" customHeight="1">
      <c r="A39" s="1" t="s">
        <v>13</v>
      </c>
      <c r="B39" s="1">
        <v>0</v>
      </c>
      <c r="C39" s="1">
        <v>0</v>
      </c>
      <c r="D39" s="1">
        <v>0</v>
      </c>
      <c r="E39" s="1">
        <v>0</v>
      </c>
      <c r="F39" s="1">
        <v>0</v>
      </c>
      <c r="G39" s="1">
        <v>0</v>
      </c>
      <c r="H39" s="1">
        <v>0</v>
      </c>
      <c r="I39" s="1">
        <v>0</v>
      </c>
    </row>
    <row r="40" spans="1:9" ht="15.75" customHeight="1">
      <c r="A40" s="1" t="s">
        <v>15</v>
      </c>
      <c r="B40" s="1">
        <v>0</v>
      </c>
      <c r="C40" s="1">
        <v>0</v>
      </c>
      <c r="D40" s="1">
        <v>0</v>
      </c>
      <c r="E40" s="1">
        <v>0</v>
      </c>
      <c r="F40" s="1">
        <v>0</v>
      </c>
      <c r="G40" s="1">
        <v>0</v>
      </c>
      <c r="H40" s="1">
        <v>0</v>
      </c>
      <c r="I40" s="1">
        <v>0</v>
      </c>
    </row>
    <row r="41" spans="1:9" ht="15.75" customHeight="1">
      <c r="A41" s="1" t="s">
        <v>17</v>
      </c>
      <c r="B41" s="1">
        <v>0</v>
      </c>
      <c r="C41" s="1">
        <v>1</v>
      </c>
      <c r="D41" s="1">
        <v>0</v>
      </c>
      <c r="E41" s="1">
        <v>3</v>
      </c>
      <c r="F41" s="1">
        <v>0</v>
      </c>
      <c r="G41" s="1">
        <v>4</v>
      </c>
      <c r="H41" s="1">
        <v>0</v>
      </c>
      <c r="I41" s="1">
        <v>0</v>
      </c>
    </row>
    <row r="42" spans="1:9" ht="15.75" customHeight="1">
      <c r="A42" s="1" t="s">
        <v>19</v>
      </c>
      <c r="B42" s="1">
        <v>0</v>
      </c>
      <c r="C42" s="1">
        <v>1</v>
      </c>
      <c r="D42" s="1">
        <v>550000</v>
      </c>
      <c r="E42" s="1">
        <v>3</v>
      </c>
      <c r="F42" s="1">
        <v>550000</v>
      </c>
      <c r="G42" s="1">
        <v>4</v>
      </c>
      <c r="H42" s="1">
        <v>0</v>
      </c>
      <c r="I42" s="1">
        <v>2</v>
      </c>
    </row>
    <row r="43" spans="1:9" ht="15.75" customHeight="1">
      <c r="A43" s="1" t="s">
        <v>21</v>
      </c>
      <c r="B43" s="1">
        <v>4000</v>
      </c>
      <c r="C43" s="1">
        <v>1</v>
      </c>
      <c r="D43" s="1">
        <v>0</v>
      </c>
      <c r="E43" s="1">
        <v>0</v>
      </c>
      <c r="F43" s="1">
        <v>4000</v>
      </c>
      <c r="G43" s="1">
        <v>1</v>
      </c>
      <c r="H43" s="1">
        <v>0</v>
      </c>
      <c r="I43" s="1">
        <v>0</v>
      </c>
    </row>
    <row r="44" spans="1:9" ht="15.75" customHeight="1">
      <c r="A44" s="1" t="s">
        <v>23</v>
      </c>
      <c r="B44" s="1">
        <v>10000</v>
      </c>
      <c r="C44" s="1">
        <v>2</v>
      </c>
      <c r="D44" s="1">
        <v>0</v>
      </c>
      <c r="E44" s="1">
        <v>0</v>
      </c>
      <c r="F44" s="1">
        <v>10000</v>
      </c>
      <c r="G44" s="1">
        <v>2</v>
      </c>
      <c r="H44" s="1">
        <v>0</v>
      </c>
      <c r="I44" s="1">
        <v>0</v>
      </c>
    </row>
    <row r="45" spans="1:9" ht="15.75" customHeight="1">
      <c r="A45" s="1" t="s">
        <v>25</v>
      </c>
      <c r="B45" s="1">
        <v>156375</v>
      </c>
      <c r="C45" s="1">
        <v>13</v>
      </c>
      <c r="D45" s="1">
        <v>0</v>
      </c>
      <c r="E45" s="1">
        <v>5</v>
      </c>
      <c r="F45" s="1">
        <v>156375</v>
      </c>
      <c r="G45" s="1">
        <v>18</v>
      </c>
      <c r="H45" s="1">
        <v>0</v>
      </c>
      <c r="I45" s="1">
        <v>0</v>
      </c>
    </row>
    <row r="46" spans="1:9" ht="15.75" customHeight="1">
      <c r="A46" s="1" t="s">
        <v>27</v>
      </c>
      <c r="B46" s="1">
        <v>75000</v>
      </c>
      <c r="C46" s="1">
        <v>7</v>
      </c>
      <c r="D46" s="1">
        <v>30000</v>
      </c>
      <c r="E46" s="1">
        <v>4</v>
      </c>
      <c r="F46" s="1">
        <v>105000</v>
      </c>
      <c r="G46" s="1">
        <v>11</v>
      </c>
      <c r="H46" s="1">
        <v>0</v>
      </c>
      <c r="I46" s="1">
        <v>0</v>
      </c>
    </row>
    <row r="47" spans="1:9" ht="15.75" customHeight="1">
      <c r="A47" s="1" t="s">
        <v>29</v>
      </c>
      <c r="B47" s="1">
        <v>0</v>
      </c>
      <c r="C47" s="1">
        <v>0</v>
      </c>
      <c r="D47" s="1">
        <v>0</v>
      </c>
      <c r="E47" s="1"/>
      <c r="F47" s="1">
        <v>0</v>
      </c>
      <c r="G47" s="1">
        <v>0</v>
      </c>
      <c r="H47" s="1">
        <v>0</v>
      </c>
      <c r="I47" s="1">
        <v>0</v>
      </c>
    </row>
    <row r="48" spans="1:9" ht="15.75" customHeight="1">
      <c r="A48" s="1" t="s">
        <v>30</v>
      </c>
      <c r="B48" s="1">
        <v>0</v>
      </c>
      <c r="C48" s="1">
        <v>3</v>
      </c>
      <c r="D48" s="1">
        <v>0</v>
      </c>
      <c r="E48" s="1">
        <v>2</v>
      </c>
      <c r="F48" s="1">
        <v>0</v>
      </c>
      <c r="G48" s="1">
        <v>5</v>
      </c>
      <c r="H48" s="1">
        <v>0</v>
      </c>
      <c r="I48" s="1">
        <v>0</v>
      </c>
    </row>
    <row r="49" spans="1:9" ht="15.75" customHeight="1"/>
    <row r="50" spans="1:9" ht="15.75" customHeight="1">
      <c r="A50" s="3" t="s">
        <v>20</v>
      </c>
      <c r="B50" s="2" t="s">
        <v>0</v>
      </c>
      <c r="C50" s="2" t="s">
        <v>1</v>
      </c>
      <c r="D50" s="2" t="s">
        <v>2</v>
      </c>
      <c r="E50" s="2" t="s">
        <v>3</v>
      </c>
      <c r="F50" s="2" t="s">
        <v>4</v>
      </c>
      <c r="G50" s="2" t="s">
        <v>5</v>
      </c>
      <c r="H50" s="2" t="s">
        <v>6</v>
      </c>
      <c r="I50" s="2" t="s">
        <v>7</v>
      </c>
    </row>
    <row r="51" spans="1:9" ht="15.75" customHeight="1">
      <c r="A51" s="1" t="s">
        <v>13</v>
      </c>
      <c r="B51" s="1">
        <v>0</v>
      </c>
      <c r="C51" s="1">
        <v>0</v>
      </c>
      <c r="D51" s="1">
        <v>0</v>
      </c>
      <c r="E51" s="1">
        <v>0</v>
      </c>
      <c r="F51" s="1">
        <v>0</v>
      </c>
      <c r="G51" s="1">
        <v>0</v>
      </c>
      <c r="H51" s="1">
        <v>0</v>
      </c>
      <c r="I51" s="1">
        <v>0</v>
      </c>
    </row>
    <row r="52" spans="1:9" ht="15.75" customHeight="1">
      <c r="A52" s="1" t="s">
        <v>15</v>
      </c>
      <c r="B52" s="1">
        <v>0</v>
      </c>
      <c r="C52" s="1">
        <v>0</v>
      </c>
      <c r="D52" s="1">
        <v>0</v>
      </c>
      <c r="E52" s="1">
        <v>0</v>
      </c>
      <c r="F52" s="1">
        <v>0</v>
      </c>
      <c r="G52" s="1">
        <v>0</v>
      </c>
      <c r="H52" s="1">
        <v>0</v>
      </c>
      <c r="I52" s="1">
        <v>0</v>
      </c>
    </row>
    <row r="53" spans="1:9" ht="15.75" customHeight="1">
      <c r="A53" s="1" t="s">
        <v>17</v>
      </c>
      <c r="B53" s="1">
        <v>0</v>
      </c>
      <c r="C53" s="1">
        <v>0</v>
      </c>
      <c r="D53" s="1">
        <v>0</v>
      </c>
      <c r="E53" s="1">
        <v>2</v>
      </c>
      <c r="F53" s="1">
        <v>0</v>
      </c>
      <c r="G53" s="1">
        <v>2</v>
      </c>
      <c r="H53" s="1">
        <v>0</v>
      </c>
      <c r="I53" s="1">
        <v>0</v>
      </c>
    </row>
    <row r="54" spans="1:9" ht="15.75" customHeight="1">
      <c r="A54" s="1" t="s">
        <v>19</v>
      </c>
      <c r="B54" s="1">
        <v>0</v>
      </c>
      <c r="C54" s="1">
        <v>0</v>
      </c>
      <c r="D54" s="1">
        <v>200000</v>
      </c>
      <c r="E54" s="1">
        <v>1</v>
      </c>
      <c r="F54" s="1">
        <v>200000</v>
      </c>
      <c r="G54" s="1">
        <v>1</v>
      </c>
      <c r="H54" s="1">
        <v>0</v>
      </c>
      <c r="I54" s="1">
        <v>0</v>
      </c>
    </row>
    <row r="55" spans="1:9" ht="15.75" customHeight="1">
      <c r="A55" s="1" t="s">
        <v>21</v>
      </c>
      <c r="B55" s="1">
        <v>642000</v>
      </c>
      <c r="C55" s="1">
        <v>1</v>
      </c>
      <c r="D55" s="1">
        <v>25000</v>
      </c>
      <c r="E55" s="1">
        <v>1</v>
      </c>
      <c r="F55" s="1">
        <v>667000</v>
      </c>
      <c r="G55" s="1">
        <v>2</v>
      </c>
      <c r="H55" s="1">
        <v>0</v>
      </c>
      <c r="I55" s="1">
        <v>0</v>
      </c>
    </row>
    <row r="56" spans="1:9" ht="15.75" customHeight="1">
      <c r="A56" s="1" t="s">
        <v>23</v>
      </c>
      <c r="B56" s="1">
        <v>0</v>
      </c>
      <c r="C56" s="1">
        <v>0</v>
      </c>
      <c r="D56" s="1">
        <v>0</v>
      </c>
      <c r="E56" s="1">
        <v>0</v>
      </c>
      <c r="F56" s="1">
        <v>0</v>
      </c>
      <c r="G56" s="1">
        <v>0</v>
      </c>
      <c r="H56" s="1">
        <v>0</v>
      </c>
      <c r="I56" s="1">
        <v>0</v>
      </c>
    </row>
    <row r="57" spans="1:9" ht="15.75" customHeight="1">
      <c r="A57" s="1" t="s">
        <v>25</v>
      </c>
      <c r="B57" s="1">
        <v>0</v>
      </c>
      <c r="C57" s="1">
        <v>0</v>
      </c>
      <c r="D57" s="1">
        <v>0</v>
      </c>
      <c r="E57" s="1">
        <v>0</v>
      </c>
      <c r="F57" s="1">
        <v>0</v>
      </c>
      <c r="G57" s="1">
        <v>0</v>
      </c>
      <c r="H57" s="1">
        <v>0</v>
      </c>
      <c r="I57" s="1">
        <v>0</v>
      </c>
    </row>
    <row r="58" spans="1:9" ht="15.75" customHeight="1">
      <c r="A58" s="1" t="s">
        <v>27</v>
      </c>
      <c r="B58" s="1">
        <v>0</v>
      </c>
      <c r="C58" s="1">
        <v>0</v>
      </c>
      <c r="D58" s="1">
        <v>0</v>
      </c>
      <c r="E58" s="1">
        <v>0</v>
      </c>
      <c r="F58" s="1">
        <v>0</v>
      </c>
      <c r="G58" s="1">
        <v>0</v>
      </c>
      <c r="H58" s="1">
        <v>0</v>
      </c>
      <c r="I58" s="1">
        <v>0</v>
      </c>
    </row>
    <row r="59" spans="1:9" ht="15.75" customHeight="1">
      <c r="A59" s="1" t="s">
        <v>29</v>
      </c>
      <c r="B59" s="1">
        <v>0</v>
      </c>
      <c r="C59" s="1">
        <v>0</v>
      </c>
      <c r="D59" s="1">
        <v>0</v>
      </c>
      <c r="E59" s="1">
        <v>0</v>
      </c>
      <c r="F59" s="1">
        <v>0</v>
      </c>
      <c r="G59" s="1">
        <v>0</v>
      </c>
      <c r="H59" s="1">
        <v>0</v>
      </c>
      <c r="I59" s="1">
        <v>0</v>
      </c>
    </row>
    <row r="60" spans="1:9" ht="15.75" customHeight="1">
      <c r="A60" s="1" t="s">
        <v>30</v>
      </c>
      <c r="B60" s="1">
        <v>0</v>
      </c>
      <c r="C60" s="1">
        <v>0</v>
      </c>
      <c r="D60" s="1">
        <v>0</v>
      </c>
      <c r="E60" s="1">
        <v>0</v>
      </c>
      <c r="F60" s="1">
        <v>0</v>
      </c>
      <c r="G60" s="1">
        <v>0</v>
      </c>
      <c r="H60" s="1">
        <v>0</v>
      </c>
      <c r="I60" s="1">
        <v>0</v>
      </c>
    </row>
    <row r="61" spans="1:9" ht="15.75" customHeight="1"/>
    <row r="62" spans="1:9" ht="15.75" customHeight="1">
      <c r="A62" s="3" t="s">
        <v>22</v>
      </c>
      <c r="B62" s="2" t="s">
        <v>0</v>
      </c>
      <c r="C62" s="2" t="s">
        <v>1</v>
      </c>
      <c r="D62" s="2" t="s">
        <v>2</v>
      </c>
      <c r="E62" s="2" t="s">
        <v>3</v>
      </c>
      <c r="F62" s="2" t="s">
        <v>4</v>
      </c>
      <c r="G62" s="2" t="s">
        <v>5</v>
      </c>
      <c r="H62" s="2" t="s">
        <v>6</v>
      </c>
      <c r="I62" s="2" t="s">
        <v>7</v>
      </c>
    </row>
    <row r="63" spans="1:9" ht="15.75" customHeight="1">
      <c r="A63" s="1" t="s">
        <v>13</v>
      </c>
      <c r="B63" s="1">
        <v>0</v>
      </c>
      <c r="C63" s="1">
        <v>0</v>
      </c>
      <c r="D63" s="1">
        <v>0</v>
      </c>
      <c r="E63" s="1">
        <v>0</v>
      </c>
      <c r="F63" s="1">
        <v>0</v>
      </c>
      <c r="G63" s="1">
        <v>0</v>
      </c>
      <c r="H63" s="1">
        <v>0</v>
      </c>
      <c r="I63" s="1">
        <v>0</v>
      </c>
    </row>
    <row r="64" spans="1:9" ht="15.75" customHeight="1">
      <c r="A64" s="1" t="s">
        <v>15</v>
      </c>
      <c r="B64" s="1">
        <v>0</v>
      </c>
      <c r="C64" s="1">
        <v>0</v>
      </c>
      <c r="D64" s="1">
        <v>0</v>
      </c>
      <c r="E64" s="1">
        <v>0</v>
      </c>
      <c r="F64" s="1">
        <v>0</v>
      </c>
      <c r="G64" s="1">
        <v>0</v>
      </c>
      <c r="H64" s="1">
        <v>0</v>
      </c>
      <c r="I64" s="1">
        <v>0</v>
      </c>
    </row>
    <row r="65" spans="1:9" ht="15.75" customHeight="1">
      <c r="A65" s="1" t="s">
        <v>17</v>
      </c>
      <c r="B65" s="1">
        <v>0</v>
      </c>
      <c r="C65" s="1">
        <v>0</v>
      </c>
      <c r="D65" s="1">
        <v>40</v>
      </c>
      <c r="E65" s="1">
        <v>4</v>
      </c>
      <c r="F65" s="1">
        <v>40</v>
      </c>
      <c r="G65" s="1">
        <v>4</v>
      </c>
      <c r="H65" s="1">
        <v>0</v>
      </c>
      <c r="I65" s="1">
        <v>0</v>
      </c>
    </row>
    <row r="66" spans="1:9" ht="15.75" customHeight="1">
      <c r="A66" s="1" t="s">
        <v>19</v>
      </c>
      <c r="B66" s="1">
        <v>347500</v>
      </c>
      <c r="C66" s="1">
        <v>2</v>
      </c>
      <c r="D66" s="1">
        <v>490000</v>
      </c>
      <c r="E66" s="1">
        <v>7</v>
      </c>
      <c r="F66" s="1">
        <v>837500</v>
      </c>
      <c r="G66" s="1">
        <v>9</v>
      </c>
      <c r="H66" s="1">
        <v>40000</v>
      </c>
      <c r="I66" s="1">
        <v>1</v>
      </c>
    </row>
    <row r="67" spans="1:9" ht="15.75" customHeight="1">
      <c r="A67" s="1" t="s">
        <v>21</v>
      </c>
      <c r="B67" s="1">
        <v>3120000</v>
      </c>
      <c r="C67" s="1">
        <v>2</v>
      </c>
      <c r="D67" s="1">
        <v>476000</v>
      </c>
      <c r="E67" s="1">
        <v>4</v>
      </c>
      <c r="F67" s="1">
        <v>3596000</v>
      </c>
      <c r="G67" s="1">
        <v>6</v>
      </c>
      <c r="H67" s="1">
        <v>0</v>
      </c>
      <c r="I67" s="1">
        <v>0</v>
      </c>
    </row>
    <row r="68" spans="1:9" ht="15.75" customHeight="1">
      <c r="A68" s="1" t="s">
        <v>23</v>
      </c>
      <c r="B68" s="1">
        <v>1311214.93</v>
      </c>
      <c r="C68" s="1">
        <v>8</v>
      </c>
      <c r="D68" s="1">
        <v>172000</v>
      </c>
      <c r="E68" s="1">
        <v>6</v>
      </c>
      <c r="F68" s="1">
        <v>1483214.93</v>
      </c>
      <c r="G68" s="1">
        <v>14</v>
      </c>
      <c r="H68" s="1">
        <v>0</v>
      </c>
      <c r="I68" s="1">
        <v>0</v>
      </c>
    </row>
    <row r="69" spans="1:9" ht="15.75" customHeight="1">
      <c r="A69" s="1" t="s">
        <v>25</v>
      </c>
      <c r="B69" s="1">
        <v>99000</v>
      </c>
      <c r="C69" s="1">
        <v>10</v>
      </c>
      <c r="D69" s="1">
        <v>80000</v>
      </c>
      <c r="E69" s="1">
        <v>3</v>
      </c>
      <c r="F69" s="1">
        <v>179000</v>
      </c>
      <c r="G69" s="1">
        <v>13</v>
      </c>
      <c r="H69" s="1">
        <v>0</v>
      </c>
      <c r="I69" s="1">
        <v>0</v>
      </c>
    </row>
    <row r="70" spans="1:9" ht="15.75" customHeight="1">
      <c r="A70" s="1" t="s">
        <v>27</v>
      </c>
      <c r="B70" s="1">
        <v>375000</v>
      </c>
      <c r="C70" s="1">
        <v>24</v>
      </c>
      <c r="D70" s="1">
        <v>350000</v>
      </c>
      <c r="E70" s="1">
        <v>7</v>
      </c>
      <c r="F70" s="1">
        <v>725000</v>
      </c>
      <c r="G70" s="1">
        <v>31</v>
      </c>
      <c r="H70" s="1">
        <v>0</v>
      </c>
      <c r="I70" s="1">
        <v>0</v>
      </c>
    </row>
    <row r="71" spans="1:9" ht="15.75" customHeight="1">
      <c r="A71" s="1" t="s">
        <v>29</v>
      </c>
      <c r="B71" s="1">
        <v>0</v>
      </c>
      <c r="C71" s="1">
        <v>0</v>
      </c>
      <c r="D71" s="1">
        <v>0</v>
      </c>
      <c r="E71" s="1">
        <v>0</v>
      </c>
      <c r="F71" s="1">
        <v>0</v>
      </c>
      <c r="G71" s="1">
        <v>0</v>
      </c>
      <c r="H71" s="1">
        <v>0</v>
      </c>
      <c r="I71" s="1">
        <v>0</v>
      </c>
    </row>
    <row r="72" spans="1:9" ht="15.75" customHeight="1">
      <c r="A72" s="1" t="s">
        <v>30</v>
      </c>
      <c r="B72" s="1">
        <v>0</v>
      </c>
      <c r="C72" s="1">
        <v>3</v>
      </c>
      <c r="D72" s="1">
        <v>0</v>
      </c>
      <c r="E72" s="1">
        <v>0</v>
      </c>
      <c r="F72" s="1">
        <v>0</v>
      </c>
      <c r="G72" s="1">
        <v>3</v>
      </c>
      <c r="H72" s="1">
        <v>0</v>
      </c>
      <c r="I72" s="1">
        <v>0</v>
      </c>
    </row>
    <row r="73" spans="1:9" ht="15.75" customHeight="1"/>
    <row r="74" spans="1:9" ht="15.75" customHeight="1">
      <c r="A74" s="3" t="s">
        <v>24</v>
      </c>
      <c r="B74" s="2" t="s">
        <v>0</v>
      </c>
      <c r="C74" s="2" t="s">
        <v>1</v>
      </c>
      <c r="D74" s="2" t="s">
        <v>2</v>
      </c>
      <c r="E74" s="2" t="s">
        <v>3</v>
      </c>
      <c r="F74" s="2" t="s">
        <v>4</v>
      </c>
      <c r="G74" s="2" t="s">
        <v>5</v>
      </c>
      <c r="H74" s="2" t="s">
        <v>6</v>
      </c>
      <c r="I74" s="2" t="s">
        <v>7</v>
      </c>
    </row>
    <row r="75" spans="1:9" ht="15.75" customHeight="1">
      <c r="A75" s="1" t="s">
        <v>13</v>
      </c>
      <c r="B75" s="1">
        <v>0</v>
      </c>
      <c r="C75" s="1">
        <v>0</v>
      </c>
      <c r="D75" s="1">
        <v>0</v>
      </c>
      <c r="E75" s="1">
        <v>0</v>
      </c>
      <c r="F75" s="1">
        <v>0</v>
      </c>
      <c r="G75" s="1">
        <v>0</v>
      </c>
      <c r="H75" s="1">
        <v>0</v>
      </c>
      <c r="I75" s="1">
        <v>0</v>
      </c>
    </row>
    <row r="76" spans="1:9" ht="15.75" customHeight="1">
      <c r="A76" s="1" t="s">
        <v>15</v>
      </c>
      <c r="B76" s="1">
        <v>0</v>
      </c>
      <c r="C76" s="1">
        <v>0</v>
      </c>
      <c r="D76" s="1">
        <v>0</v>
      </c>
      <c r="E76" s="1">
        <v>0</v>
      </c>
      <c r="F76" s="1">
        <v>0</v>
      </c>
      <c r="G76" s="1">
        <v>0</v>
      </c>
      <c r="H76" s="1">
        <v>0</v>
      </c>
      <c r="I76" s="1">
        <v>0</v>
      </c>
    </row>
    <row r="77" spans="1:9" ht="15.75" customHeight="1">
      <c r="A77" s="1" t="s">
        <v>17</v>
      </c>
      <c r="B77" s="1">
        <v>0</v>
      </c>
      <c r="C77" s="1">
        <v>0</v>
      </c>
      <c r="D77" s="1">
        <v>0</v>
      </c>
      <c r="E77" s="1">
        <v>0</v>
      </c>
      <c r="F77" s="1">
        <v>0</v>
      </c>
      <c r="G77" s="1">
        <v>0</v>
      </c>
      <c r="H77" s="1">
        <v>0</v>
      </c>
      <c r="I77" s="1">
        <v>0</v>
      </c>
    </row>
    <row r="78" spans="1:9" ht="15.75" customHeight="1">
      <c r="A78" s="1" t="s">
        <v>19</v>
      </c>
      <c r="B78" s="1">
        <v>0</v>
      </c>
      <c r="C78" s="1">
        <v>0</v>
      </c>
      <c r="D78" s="1">
        <v>620000</v>
      </c>
      <c r="E78" s="1">
        <v>1</v>
      </c>
      <c r="F78" s="1">
        <v>620000</v>
      </c>
      <c r="G78" s="1">
        <v>1</v>
      </c>
      <c r="H78" s="8">
        <v>620000</v>
      </c>
      <c r="I78" s="1">
        <v>1</v>
      </c>
    </row>
    <row r="79" spans="1:9" ht="15.75" customHeight="1">
      <c r="A79" s="1" t="s">
        <v>21</v>
      </c>
      <c r="B79" s="1">
        <v>297000</v>
      </c>
      <c r="C79" s="1">
        <v>1</v>
      </c>
      <c r="D79" s="1">
        <v>5000</v>
      </c>
      <c r="E79" s="1">
        <v>1</v>
      </c>
      <c r="F79" s="1">
        <v>302000</v>
      </c>
      <c r="G79" s="1">
        <v>2</v>
      </c>
      <c r="H79" s="1">
        <v>0</v>
      </c>
      <c r="I79" s="1">
        <v>0</v>
      </c>
    </row>
    <row r="80" spans="1:9" ht="15.75" customHeight="1">
      <c r="A80" s="1" t="s">
        <v>23</v>
      </c>
      <c r="B80" s="1">
        <v>12500</v>
      </c>
      <c r="C80" s="1">
        <v>1</v>
      </c>
      <c r="D80" s="1">
        <v>16950</v>
      </c>
      <c r="E80" s="1">
        <v>2</v>
      </c>
      <c r="F80" s="1">
        <v>29450</v>
      </c>
      <c r="G80" s="1">
        <v>3</v>
      </c>
      <c r="H80" s="1">
        <v>0</v>
      </c>
      <c r="I80" s="1">
        <v>0</v>
      </c>
    </row>
    <row r="81" spans="1:9" ht="15.75" customHeight="1">
      <c r="A81" s="1" t="s">
        <v>25</v>
      </c>
      <c r="B81" s="1">
        <v>0</v>
      </c>
      <c r="C81" s="1">
        <v>3</v>
      </c>
      <c r="D81" s="1">
        <v>0</v>
      </c>
      <c r="E81" s="1">
        <v>0</v>
      </c>
      <c r="F81" s="1">
        <v>0</v>
      </c>
      <c r="G81" s="1">
        <v>3</v>
      </c>
      <c r="H81" s="1">
        <v>0</v>
      </c>
      <c r="I81" s="1">
        <v>0</v>
      </c>
    </row>
    <row r="82" spans="1:9" ht="15.75" customHeight="1">
      <c r="A82" s="1" t="s">
        <v>27</v>
      </c>
      <c r="B82" s="1">
        <v>0</v>
      </c>
      <c r="C82" s="1">
        <v>11</v>
      </c>
      <c r="D82" s="1">
        <v>0</v>
      </c>
      <c r="E82" s="1">
        <v>0</v>
      </c>
      <c r="F82" s="1">
        <v>0</v>
      </c>
      <c r="G82" s="1">
        <v>11</v>
      </c>
      <c r="H82" s="1">
        <v>0</v>
      </c>
      <c r="I82" s="1">
        <v>0</v>
      </c>
    </row>
    <row r="83" spans="1:9" ht="15.75" customHeight="1">
      <c r="A83" s="1" t="s">
        <v>29</v>
      </c>
      <c r="B83" s="1">
        <v>0</v>
      </c>
      <c r="C83" s="1">
        <v>0</v>
      </c>
      <c r="D83" s="1">
        <v>0</v>
      </c>
      <c r="E83" s="1">
        <v>0</v>
      </c>
      <c r="F83" s="1">
        <v>0</v>
      </c>
      <c r="G83" s="1">
        <v>0</v>
      </c>
      <c r="H83" s="1">
        <v>0</v>
      </c>
      <c r="I83" s="1">
        <v>0</v>
      </c>
    </row>
    <row r="84" spans="1:9" ht="15.75" customHeight="1">
      <c r="A84" s="1" t="s">
        <v>30</v>
      </c>
      <c r="B84" s="1">
        <v>0</v>
      </c>
      <c r="C84" s="1">
        <v>1</v>
      </c>
      <c r="D84" s="1">
        <v>0</v>
      </c>
      <c r="E84" s="1">
        <v>1</v>
      </c>
      <c r="F84" s="1">
        <v>0</v>
      </c>
      <c r="G84" s="1">
        <v>2</v>
      </c>
      <c r="H84" s="1">
        <v>0</v>
      </c>
      <c r="I84" s="1">
        <v>0</v>
      </c>
    </row>
    <row r="85" spans="1:9" ht="15.75" customHeight="1"/>
    <row r="86" spans="1:9" ht="15.75" customHeight="1">
      <c r="A86" s="3" t="s">
        <v>26</v>
      </c>
      <c r="B86" s="2" t="s">
        <v>0</v>
      </c>
      <c r="C86" s="2" t="s">
        <v>1</v>
      </c>
      <c r="D86" s="2" t="s">
        <v>2</v>
      </c>
      <c r="E86" s="2" t="s">
        <v>3</v>
      </c>
      <c r="F86" s="2" t="s">
        <v>4</v>
      </c>
      <c r="G86" s="2" t="s">
        <v>5</v>
      </c>
      <c r="H86" s="2" t="s">
        <v>6</v>
      </c>
      <c r="I86" s="2" t="s">
        <v>7</v>
      </c>
    </row>
    <row r="87" spans="1:9" ht="15.75" customHeight="1">
      <c r="A87" s="1" t="s">
        <v>13</v>
      </c>
      <c r="B87" s="1">
        <v>0</v>
      </c>
      <c r="C87" s="1">
        <v>0</v>
      </c>
      <c r="D87" s="1">
        <v>0</v>
      </c>
      <c r="E87" s="1">
        <v>0</v>
      </c>
      <c r="F87" s="1">
        <v>0</v>
      </c>
      <c r="G87" s="1">
        <v>0</v>
      </c>
      <c r="H87" s="1">
        <v>0</v>
      </c>
      <c r="I87" s="1">
        <v>0</v>
      </c>
    </row>
    <row r="88" spans="1:9" ht="15.75" customHeight="1">
      <c r="A88" s="1" t="s">
        <v>15</v>
      </c>
      <c r="B88" s="1">
        <v>0</v>
      </c>
      <c r="C88" s="1">
        <v>0</v>
      </c>
      <c r="D88" s="1">
        <v>0</v>
      </c>
      <c r="E88" s="1">
        <v>0</v>
      </c>
      <c r="F88" s="1">
        <v>0</v>
      </c>
      <c r="G88" s="1">
        <v>0</v>
      </c>
      <c r="H88" s="1">
        <v>0</v>
      </c>
      <c r="I88" s="1">
        <v>0</v>
      </c>
    </row>
    <row r="89" spans="1:9" ht="15.75" customHeight="1">
      <c r="A89" s="1" t="s">
        <v>17</v>
      </c>
      <c r="B89" s="1">
        <v>0</v>
      </c>
      <c r="C89" s="1">
        <v>0</v>
      </c>
      <c r="D89" s="1">
        <v>0</v>
      </c>
      <c r="E89" s="1">
        <v>1</v>
      </c>
      <c r="F89" s="1">
        <v>0</v>
      </c>
      <c r="G89" s="1">
        <v>1</v>
      </c>
      <c r="H89" s="1">
        <v>0</v>
      </c>
      <c r="I89" s="1">
        <v>0</v>
      </c>
    </row>
    <row r="90" spans="1:9" ht="15.75" customHeight="1">
      <c r="A90" s="1" t="s">
        <v>19</v>
      </c>
      <c r="B90" s="1">
        <v>0</v>
      </c>
      <c r="C90" s="1">
        <v>0</v>
      </c>
      <c r="D90" s="1">
        <v>0</v>
      </c>
      <c r="E90" s="1">
        <v>0</v>
      </c>
      <c r="F90" s="1">
        <v>0</v>
      </c>
      <c r="G90" s="1">
        <v>0</v>
      </c>
      <c r="H90" s="1">
        <v>0</v>
      </c>
      <c r="I90" s="1">
        <v>0</v>
      </c>
    </row>
    <row r="91" spans="1:9" ht="15.75" customHeight="1">
      <c r="A91" s="1" t="s">
        <v>21</v>
      </c>
      <c r="B91" s="1">
        <v>0</v>
      </c>
      <c r="C91" s="1">
        <v>0</v>
      </c>
      <c r="D91" s="1">
        <v>0</v>
      </c>
      <c r="E91" s="1">
        <v>0</v>
      </c>
      <c r="F91" s="1">
        <v>0</v>
      </c>
      <c r="G91" s="1">
        <v>0</v>
      </c>
      <c r="H91" s="1">
        <v>0</v>
      </c>
      <c r="I91" s="1">
        <v>0</v>
      </c>
    </row>
    <row r="92" spans="1:9" ht="15.75" customHeight="1">
      <c r="A92" s="1" t="s">
        <v>23</v>
      </c>
      <c r="B92" s="1">
        <v>24650</v>
      </c>
      <c r="C92" s="1">
        <v>2</v>
      </c>
      <c r="D92" s="1">
        <v>27850</v>
      </c>
      <c r="E92" s="1">
        <v>5</v>
      </c>
      <c r="F92" s="1">
        <v>52500</v>
      </c>
      <c r="G92" s="1">
        <v>7</v>
      </c>
      <c r="H92" s="1">
        <v>0</v>
      </c>
      <c r="I92" s="1">
        <v>0</v>
      </c>
    </row>
    <row r="93" spans="1:9" ht="15.75" customHeight="1">
      <c r="A93" s="1" t="s">
        <v>25</v>
      </c>
      <c r="B93" s="1">
        <v>0</v>
      </c>
      <c r="C93" s="1">
        <v>6</v>
      </c>
      <c r="D93" s="1">
        <v>0</v>
      </c>
      <c r="E93" s="1">
        <v>0</v>
      </c>
      <c r="F93" s="1">
        <v>0</v>
      </c>
      <c r="G93" s="1">
        <v>6</v>
      </c>
      <c r="H93" s="1">
        <v>0</v>
      </c>
      <c r="I93" s="1">
        <v>0</v>
      </c>
    </row>
    <row r="94" spans="1:9" ht="15.75" customHeight="1">
      <c r="A94" s="1" t="s">
        <v>27</v>
      </c>
      <c r="B94" s="1">
        <v>0</v>
      </c>
      <c r="C94" s="1">
        <v>1</v>
      </c>
      <c r="D94" s="1">
        <v>120000</v>
      </c>
      <c r="E94" s="1">
        <v>3</v>
      </c>
      <c r="F94" s="1">
        <v>120000</v>
      </c>
      <c r="G94" s="1">
        <v>4</v>
      </c>
      <c r="H94" s="1">
        <v>0</v>
      </c>
      <c r="I94" s="1">
        <v>0</v>
      </c>
    </row>
    <row r="95" spans="1:9" ht="15.75" customHeight="1">
      <c r="A95" s="1" t="s">
        <v>29</v>
      </c>
      <c r="B95" s="1">
        <v>0</v>
      </c>
      <c r="C95" s="1">
        <v>0</v>
      </c>
      <c r="D95" s="1">
        <v>0</v>
      </c>
      <c r="E95" s="1">
        <v>0</v>
      </c>
      <c r="F95" s="1">
        <v>0</v>
      </c>
      <c r="G95" s="1">
        <v>0</v>
      </c>
      <c r="H95" s="1">
        <v>0</v>
      </c>
      <c r="I95" s="1">
        <v>0</v>
      </c>
    </row>
    <row r="96" spans="1:9" ht="15.75" customHeight="1">
      <c r="A96" s="1" t="s">
        <v>30</v>
      </c>
      <c r="B96" s="1">
        <v>0</v>
      </c>
      <c r="C96" s="1">
        <v>0</v>
      </c>
      <c r="D96" s="1">
        <v>0</v>
      </c>
      <c r="E96" s="1">
        <v>0</v>
      </c>
      <c r="F96" s="1">
        <v>0</v>
      </c>
      <c r="G96" s="1">
        <v>0</v>
      </c>
      <c r="H96" s="1">
        <v>0</v>
      </c>
      <c r="I96" s="1">
        <v>0</v>
      </c>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P1000"/>
  <sheetViews>
    <sheetView topLeftCell="D1" workbookViewId="0">
      <selection activeCell="L3" sqref="L3"/>
    </sheetView>
  </sheetViews>
  <sheetFormatPr defaultColWidth="14.44140625" defaultRowHeight="15" customHeight="1"/>
  <cols>
    <col min="1" max="6" width="14.44140625" customWidth="1"/>
    <col min="16" max="16" width="20.77734375" customWidth="1"/>
  </cols>
  <sheetData>
    <row r="1" spans="1:16" ht="15.75" customHeight="1">
      <c r="A1" s="5" t="s">
        <v>31</v>
      </c>
      <c r="B1" s="9">
        <v>43831</v>
      </c>
      <c r="C1" s="5" t="s">
        <v>32</v>
      </c>
      <c r="D1" s="10">
        <v>44385</v>
      </c>
      <c r="E1" s="1" t="s">
        <v>40</v>
      </c>
      <c r="F1" s="28" t="s">
        <v>33</v>
      </c>
      <c r="G1" s="29"/>
      <c r="H1" s="28" t="s">
        <v>34</v>
      </c>
      <c r="I1" s="29"/>
      <c r="J1" s="28" t="s">
        <v>35</v>
      </c>
      <c r="K1" s="29"/>
      <c r="O1" s="28" t="s">
        <v>36</v>
      </c>
      <c r="P1" s="29"/>
    </row>
    <row r="2" spans="1:16" ht="15.75" customHeight="1">
      <c r="A2" s="1" t="s">
        <v>37</v>
      </c>
      <c r="B2" s="1" t="s">
        <v>38</v>
      </c>
      <c r="C2" s="1" t="s">
        <v>39</v>
      </c>
      <c r="F2" s="1" t="s">
        <v>38</v>
      </c>
      <c r="G2" s="1" t="s">
        <v>39</v>
      </c>
      <c r="H2" s="1" t="s">
        <v>38</v>
      </c>
      <c r="I2" s="1" t="s">
        <v>39</v>
      </c>
      <c r="J2" s="1" t="s">
        <v>38</v>
      </c>
      <c r="K2" s="1" t="s">
        <v>39</v>
      </c>
      <c r="L2" s="1" t="s">
        <v>41</v>
      </c>
      <c r="N2" s="1" t="s">
        <v>40</v>
      </c>
      <c r="O2" s="1" t="s">
        <v>38</v>
      </c>
      <c r="P2" s="1" t="s">
        <v>39</v>
      </c>
    </row>
    <row r="3" spans="1:16" ht="15.75" customHeight="1">
      <c r="A3" s="11" t="str">
        <f ca="1">IFERROR(__xludf.DUMMYFUNCTION("unique(data_services!Y2:Y1000)"),"Closed won (done)")</f>
        <v>Closed won (done)</v>
      </c>
      <c r="B3" s="1">
        <f ca="1">COUNTIFS(data_services!$Y:$Y,"="&amp;'Service Dash'!$A3, data_services!$AP:$AP, "&gt;="&amp;$B$1,  data_services!$AP:$AP, "&lt;="&amp;$D$1)</f>
        <v>28</v>
      </c>
      <c r="C3" s="1">
        <f ca="1">SUMIFS(data_services!$K:$K,data_services!$Y:$Y,"="&amp;'Service Dash'!$A3, data_services!$AP:$AP, "&gt;="&amp;$B$1,  data_services!$AP:$AP, "&lt;="&amp;$D$1)</f>
        <v>1583450</v>
      </c>
      <c r="E3" s="1" t="str">
        <f ca="1">IFERROR(__xludf.DUMMYFUNCTION("unique(data_services!S2:S1000)"),"Thomas Bohner")</f>
        <v>Thomas Bohner</v>
      </c>
      <c r="F3" s="1">
        <f ca="1">COUNTIFS(data_services!$S:$S,"="&amp;'Service Dash'!$E3, data_services!$AP:$AP, "&gt;="&amp;$B$1,  data_services!$AP:$AP, "&lt;="&amp;$D$1)</f>
        <v>80</v>
      </c>
      <c r="G3" s="1">
        <f ca="1">SUMIFS(data_services!$K:$K,data_services!$S:$S,"="&amp;'Service Dash'!$E3, data_services!$AP:$AP, "&gt;="&amp;$B$1,  data_services!$AP:$AP, "&lt;="&amp;$D$1)</f>
        <v>6546500</v>
      </c>
      <c r="H3" s="1">
        <f ca="1">COUNTIFS(data_services!$S:$S,"="&amp;'Service Dash'!$E3, data_services!$AP:$AP, "&gt;="&amp;$B$1,  data_services!$AP:$AP, "&lt;="&amp;$D$1, data_services!$Y:$Y,"Closed won (done)")</f>
        <v>14</v>
      </c>
      <c r="I3" s="1">
        <f ca="1">SUMIFS(data_services!$K:$K,data_services!$S:$S,"="&amp;'Service Dash'!$E3, data_services!$AP:$AP, "&gt;="&amp;$B$1,  data_services!$AP:$AP, "&lt;="&amp;$D$1, data_services!$Y:$Y,"Closed won (done)")</f>
        <v>1394000</v>
      </c>
      <c r="J3" s="1">
        <f ca="1">COUNTIFS(data_services!$S:$S,"="&amp;'Service Dash'!$E3, data_services!$AP:$AP, "&gt;="&amp;$B$1,  data_services!$AP:$AP, "&lt;="&amp;$D$1, data_services!$Y:$Y,"Closed won (active)")</f>
        <v>6</v>
      </c>
      <c r="K3" s="1">
        <f ca="1">SUMIFS(data_services!$K:$K,data_services!$S:$S,"="&amp;'Service Dash'!$E3, data_services!$AP:$AP, "&gt;="&amp;$B$1,  data_services!$AP:$AP, "&lt;="&amp;$D$1, data_services!$Y:$Y,"Closed won (active)")</f>
        <v>3596000</v>
      </c>
      <c r="L3" s="4">
        <f t="shared" ref="L3:L12" ca="1" si="0">(I3+K3)/(SUM($I$3:$I$12)+SUM($K$3:$K$12))</f>
        <v>0.77084089627632868</v>
      </c>
      <c r="N3" s="1" t="str">
        <f ca="1">IFERROR(__xludf.DUMMYFUNCTION("unique(data_services!S2:S1000)"),"Thomas Bohner")</f>
        <v>Thomas Bohner</v>
      </c>
      <c r="O3" s="1">
        <f ca="1">COUNTIFS(data_services!$S:$S,"="&amp;'Service Dash'!$N3, data_services!$AP:$AP, "&gt;="&amp;$B$1,  data_services!$AP:$AP, "&lt;="&amp;$D$1)+COUNTIFS(data_services!$Z:$Z,"="&amp;'Service Dash'!$N3, data_services!$AP:$AP, "&gt;="&amp;$B$1,  data_services!$AP:$AP, "&lt;="&amp;$D$1)+COUNTIFS(data_services!$AD:$AD,"="&amp;'Service Dash'!$N3, data_services!$AP:$AP, "&gt;="&amp;$B$1,  data_services!$AP:$AP, "&lt;="&amp;$D$1)</f>
        <v>85</v>
      </c>
      <c r="P3" s="1">
        <f ca="1">SUMIFS(data_services!$K:$K,data_services!$S:$S,"="&amp;'Service Dash'!$N3, data_services!$AP:$AP, "&gt;="&amp;$B$1,  data_services!$AP:$AP, "&lt;="&amp;$D$1)+SUMIFS(data_services!$K:$K,data_services!$Z:$Z,"="&amp;'Service Dash'!$N3, data_services!$AP:$AP, "&gt;="&amp;$B$1,  data_services!$AP:$AP, "&lt;="&amp;$D$1)+SUMIFS(data_services!$K:$K,data_services!$AD:$AD,"="&amp;'Service Dash'!$N3, data_services!$AP:$AP, "&gt;="&amp;$B$1,  data_services!$AP:$AP, "&lt;="&amp;$D$1)</f>
        <v>7179301</v>
      </c>
    </row>
    <row r="4" spans="1:16" ht="15.75" customHeight="1">
      <c r="A4" s="1" t="str">
        <f ca="1">IFERROR(__xludf.DUMMYFUNCTION("""COMPUTED_VALUE"""),"Closed won (active)")</f>
        <v>Closed won (active)</v>
      </c>
      <c r="B4" s="1">
        <f ca="1">COUNTIFS(data_services!$Y:$Y,"="&amp;'Service Dash'!$A4, data_services!$AP:$AP, "&gt;="&amp;$B$1,  data_services!$AP:$AP, "&lt;="&amp;$D$1)</f>
        <v>13</v>
      </c>
      <c r="C4" s="1">
        <f ca="1">SUMIFS(data_services!$K:$K,data_services!$Y:$Y,"="&amp;'Service Dash'!$A4, data_services!$AP:$AP, "&gt;="&amp;$B$1,  data_services!$AP:$AP, "&lt;="&amp;$D$1)</f>
        <v>4890000</v>
      </c>
      <c r="E4" s="1"/>
      <c r="F4" s="1">
        <f>COUNTIFS(data_services!$S:$S,"="&amp;'Service Dash'!$E4, data_services!$AP:$AP, "&gt;="&amp;$B$1,  data_services!$AP:$AP, "&lt;="&amp;$D$1)</f>
        <v>40</v>
      </c>
      <c r="G4" s="1">
        <f>SUMIFS(data_services!$K:$K,data_services!$S:$S,"="&amp;'Service Dash'!$E4, data_services!$AP:$AP, "&gt;="&amp;$B$1,  data_services!$AP:$AP, "&lt;="&amp;$D$1)</f>
        <v>121000</v>
      </c>
      <c r="H4" s="1">
        <f>COUNTIFS(data_services!$S:$S,"="&amp;'Service Dash'!$E4, data_services!$AP:$AP, "&gt;="&amp;$B$1,  data_services!$AP:$AP, "&lt;="&amp;$D$1, data_services!$Y:$Y,"Closed won (done)")</f>
        <v>1</v>
      </c>
      <c r="I4" s="1">
        <f>SUMIFS(data_services!$K:$K,data_services!$S:$S,"="&amp;'Service Dash'!$E4, data_services!$AP:$AP, "&gt;="&amp;$B$1,  data_services!$AP:$AP, "&lt;="&amp;$D$1, data_services!$Y:$Y,"Closed won (done)")</f>
        <v>0</v>
      </c>
      <c r="J4" s="1">
        <f>COUNTIFS(data_services!$S:$S,"="&amp;'Service Dash'!$E4, data_services!$AP:$AP, "&gt;="&amp;$B$1,  data_services!$AP:$AP, "&lt;="&amp;$D$1, data_services!$Y:$Y,"Closed won (active)")</f>
        <v>1</v>
      </c>
      <c r="K4" s="1">
        <f>SUMIFS(data_services!$K:$K,data_services!$S:$S,"="&amp;'Service Dash'!$E4, data_services!$AP:$AP, "&gt;="&amp;$B$1,  data_services!$AP:$AP, "&lt;="&amp;$D$1, data_services!$Y:$Y,"Closed won (active)")</f>
        <v>121000</v>
      </c>
      <c r="L4" s="4">
        <f t="shared" ca="1" si="0"/>
        <v>1.8691733156199552E-2</v>
      </c>
      <c r="N4" s="1"/>
      <c r="O4" s="1">
        <f>COUNTIFS(data_services!$S:$S,"="&amp;'Service Dash'!$N4, data_services!$AP:$AP, "&gt;="&amp;$B$1,  data_services!$AP:$AP, "&lt;="&amp;$D$1)+COUNTIFS(data_services!$Z:$Z,"="&amp;'Service Dash'!$N4, data_services!$AP:$AP, "&gt;="&amp;$B$1,  data_services!$AP:$AP, "&lt;="&amp;$D$1)+COUNTIFS(data_services!$AD:$AD,"="&amp;'Service Dash'!$N4, data_services!$AP:$AP, "&gt;="&amp;$B$1,  data_services!$AP:$AP, "&lt;="&amp;$D$1)</f>
        <v>630</v>
      </c>
      <c r="P4" s="1">
        <f>SUMIFS(data_services!$K:$K,data_services!$S:$S,"="&amp;'Service Dash'!$N4, data_services!$AP:$AP, "&gt;="&amp;$B$1,  data_services!$AP:$AP, "&lt;="&amp;$D$1)+SUMIFS(data_services!$K:$K,data_services!$Z:$Z,"="&amp;'Service Dash'!$N4, data_services!$AP:$AP, "&gt;="&amp;$B$1,  data_services!$AP:$AP, "&lt;="&amp;$D$1)+SUMIFS(data_services!$K:$K,data_services!$AD:$AD,"="&amp;'Service Dash'!$N4, data_services!$AP:$AP, "&gt;="&amp;$B$1,  data_services!$AP:$AP, "&lt;="&amp;$D$1)</f>
        <v>20394860</v>
      </c>
    </row>
    <row r="5" spans="1:16" ht="15.75" customHeight="1">
      <c r="A5" s="1" t="str">
        <f ca="1">IFERROR(__xludf.DUMMYFUNCTION("""COMPUTED_VALUE"""),"Closed Lost")</f>
        <v>Closed Lost</v>
      </c>
      <c r="B5" s="1">
        <f ca="1">COUNTIFS(data_services!$Y:$Y,"="&amp;'Service Dash'!$A5, data_services!$AP:$AP, "&gt;="&amp;$B$1,  data_services!$AP:$AP, "&lt;="&amp;$D$1)</f>
        <v>56</v>
      </c>
      <c r="C5" s="1">
        <f ca="1">SUMIFS(data_services!$K:$K,data_services!$Y:$Y,"="&amp;'Service Dash'!$A5, data_services!$AP:$AP, "&gt;="&amp;$B$1,  data_services!$AP:$AP, "&lt;="&amp;$D$1)</f>
        <v>850377</v>
      </c>
      <c r="E5" s="1" t="str">
        <f ca="1">IFERROR(__xludf.DUMMYFUNCTION("""COMPUTED_VALUE"""),"Hanna Zubko")</f>
        <v>Hanna Zubko</v>
      </c>
      <c r="F5" s="1">
        <f ca="1">COUNTIFS(data_services!$S:$S,"="&amp;'Service Dash'!$E5, data_services!$AP:$AP, "&gt;="&amp;$B$1,  data_services!$AP:$AP, "&lt;="&amp;$D$1)</f>
        <v>10</v>
      </c>
      <c r="G5" s="1">
        <f ca="1">SUMIFS(data_services!$K:$K,data_services!$S:$S,"="&amp;'Service Dash'!$E5, data_services!$AP:$AP, "&gt;="&amp;$B$1,  data_services!$AP:$AP, "&lt;="&amp;$D$1)</f>
        <v>80006</v>
      </c>
      <c r="H5" s="1">
        <f ca="1">COUNTIFS(data_services!$S:$S,"="&amp;'Service Dash'!$E5, data_services!$AP:$AP, "&gt;="&amp;$B$1,  data_services!$AP:$AP, "&lt;="&amp;$D$1, data_services!$Y:$Y,"Closed won (done)")</f>
        <v>0</v>
      </c>
      <c r="I5" s="1">
        <f ca="1">SUMIFS(data_services!$K:$K,data_services!$S:$S,"="&amp;'Service Dash'!$E5, data_services!$AP:$AP, "&gt;="&amp;$B$1,  data_services!$AP:$AP, "&lt;="&amp;$D$1, data_services!$Y:$Y,"Closed won (done)")</f>
        <v>0</v>
      </c>
      <c r="J5" s="1">
        <f ca="1">COUNTIFS(data_services!$S:$S,"="&amp;'Service Dash'!$E5, data_services!$AP:$AP, "&gt;="&amp;$B$1,  data_services!$AP:$AP, "&lt;="&amp;$D$1, data_services!$Y:$Y,"Closed won (active)")</f>
        <v>0</v>
      </c>
      <c r="K5" s="1">
        <f ca="1">SUMIFS(data_services!$K:$K,data_services!$S:$S,"="&amp;'Service Dash'!$E5, data_services!$AP:$AP, "&gt;="&amp;$B$1,  data_services!$AP:$AP, "&lt;="&amp;$D$1, data_services!$Y:$Y,"Closed won (active)")</f>
        <v>0</v>
      </c>
      <c r="L5" s="4">
        <f t="shared" ca="1" si="0"/>
        <v>0</v>
      </c>
      <c r="N5" s="1" t="str">
        <f ca="1">IFERROR(__xludf.DUMMYFUNCTION("""COMPUTED_VALUE"""),"Hanna Zubko")</f>
        <v>Hanna Zubko</v>
      </c>
      <c r="O5" s="1">
        <f ca="1">COUNTIFS(data_services!$S:$S,"="&amp;'Service Dash'!$N5, data_services!$AP:$AP, "&gt;="&amp;$B$1,  data_services!$AP:$AP, "&lt;="&amp;$D$1)+COUNTIFS(data_services!$Z:$Z,"="&amp;'Service Dash'!$N5, data_services!$AP:$AP, "&gt;="&amp;$B$1,  data_services!$AP:$AP, "&lt;="&amp;$D$1)+COUNTIFS(data_services!$AD:$AD,"="&amp;'Service Dash'!$N5, data_services!$AP:$AP, "&gt;="&amp;$B$1,  data_services!$AP:$AP, "&lt;="&amp;$D$1)</f>
        <v>12</v>
      </c>
      <c r="P5" s="1">
        <f ca="1">SUMIFS(data_services!$K:$K,data_services!$S:$S,"="&amp;'Service Dash'!$N5, data_services!$AP:$AP, "&gt;="&amp;$B$1,  data_services!$AP:$AP, "&lt;="&amp;$D$1)+SUMIFS(data_services!$K:$K,data_services!$Z:$Z,"="&amp;'Service Dash'!$N5, data_services!$AP:$AP, "&gt;="&amp;$B$1,  data_services!$AP:$AP, "&lt;="&amp;$D$1)+SUMIFS(data_services!$K:$K,data_services!$AD:$AD,"="&amp;'Service Dash'!$N5, data_services!$AP:$AP, "&gt;="&amp;$B$1,  data_services!$AP:$AP, "&lt;="&amp;$D$1)</f>
        <v>80007</v>
      </c>
    </row>
    <row r="6" spans="1:16" ht="15.75" customHeight="1">
      <c r="A6" s="1" t="str">
        <f ca="1">IFERROR(__xludf.DUMMYFUNCTION("""COMPUTED_VALUE"""),"On hold")</f>
        <v>On hold</v>
      </c>
      <c r="B6" s="1">
        <f ca="1">COUNTIFS(data_services!$Y:$Y,"="&amp;'Service Dash'!$A6, data_services!$AP:$AP, "&gt;="&amp;$B$1,  data_services!$AP:$AP, "&lt;="&amp;$D$1)</f>
        <v>118</v>
      </c>
      <c r="C6" s="1">
        <f ca="1">SUMIFS(data_services!$K:$K,data_services!$Y:$Y,"="&amp;'Service Dash'!$A6, data_services!$AP:$AP, "&gt;="&amp;$B$1,  data_services!$AP:$AP, "&lt;="&amp;$D$1)</f>
        <v>1365000</v>
      </c>
      <c r="E6" s="1" t="str">
        <f ca="1">IFERROR(__xludf.DUMMYFUNCTION("""COMPUTED_VALUE"""),"Chaim Finizola")</f>
        <v>Chaim Finizola</v>
      </c>
      <c r="F6" s="1">
        <f ca="1">COUNTIFS(data_services!$S:$S,"="&amp;'Service Dash'!$E6, data_services!$AP:$AP, "&gt;="&amp;$B$1,  data_services!$AP:$AP, "&lt;="&amp;$D$1)</f>
        <v>69</v>
      </c>
      <c r="G6" s="1">
        <f ca="1">SUMIFS(data_services!$K:$K,data_services!$S:$S,"="&amp;'Service Dash'!$E6, data_services!$AP:$AP, "&gt;="&amp;$B$1,  data_services!$AP:$AP, "&lt;="&amp;$D$1)</f>
        <v>1412500</v>
      </c>
      <c r="H6" s="1">
        <f ca="1">COUNTIFS(data_services!$S:$S,"="&amp;'Service Dash'!$E6, data_services!$AP:$AP, "&gt;="&amp;$B$1,  data_services!$AP:$AP, "&lt;="&amp;$D$1, data_services!$Y:$Y,"Closed won (done)")</f>
        <v>1</v>
      </c>
      <c r="I6" s="1">
        <f ca="1">SUMIFS(data_services!$K:$K,data_services!$S:$S,"="&amp;'Service Dash'!$E6, data_services!$AP:$AP, "&gt;="&amp;$B$1,  data_services!$AP:$AP, "&lt;="&amp;$D$1, data_services!$Y:$Y,"Closed won (done)")</f>
        <v>97500</v>
      </c>
      <c r="J6" s="1">
        <f ca="1">COUNTIFS(data_services!$S:$S,"="&amp;'Service Dash'!$E6, data_services!$AP:$AP, "&gt;="&amp;$B$1,  data_services!$AP:$AP, "&lt;="&amp;$D$1, data_services!$Y:$Y,"Closed won (active)")</f>
        <v>1</v>
      </c>
      <c r="K6" s="1">
        <f ca="1">SUMIFS(data_services!$K:$K,data_services!$S:$S,"="&amp;'Service Dash'!$E6, data_services!$AP:$AP, "&gt;="&amp;$B$1,  data_services!$AP:$AP, "&lt;="&amp;$D$1, data_services!$Y:$Y,"Closed won (active)")</f>
        <v>200000</v>
      </c>
      <c r="L6" s="4">
        <f t="shared" ca="1" si="0"/>
        <v>4.5956947222887332E-2</v>
      </c>
      <c r="N6" s="1" t="str">
        <f ca="1">IFERROR(__xludf.DUMMYFUNCTION("""COMPUTED_VALUE"""),"Chaim Finizola")</f>
        <v>Chaim Finizola</v>
      </c>
      <c r="O6" s="1">
        <f ca="1">COUNTIFS(data_services!$S:$S,"="&amp;'Service Dash'!$N6, data_services!$AP:$AP, "&gt;="&amp;$B$1,  data_services!$AP:$AP, "&lt;="&amp;$D$1)+COUNTIFS(data_services!$Z:$Z,"="&amp;'Service Dash'!$N6, data_services!$AP:$AP, "&gt;="&amp;$B$1,  data_services!$AP:$AP, "&lt;="&amp;$D$1)+COUNTIFS(data_services!$AD:$AD,"="&amp;'Service Dash'!$N6, data_services!$AP:$AP, "&gt;="&amp;$B$1,  data_services!$AP:$AP, "&lt;="&amp;$D$1)</f>
        <v>70</v>
      </c>
      <c r="P6" s="1">
        <f ca="1">SUMIFS(data_services!$K:$K,data_services!$S:$S,"="&amp;'Service Dash'!$N6, data_services!$AP:$AP, "&gt;="&amp;$B$1,  data_services!$AP:$AP, "&lt;="&amp;$D$1)+SUMIFS(data_services!$K:$K,data_services!$Z:$Z,"="&amp;'Service Dash'!$N6, data_services!$AP:$AP, "&gt;="&amp;$B$1,  data_services!$AP:$AP, "&lt;="&amp;$D$1)+SUMIFS(data_services!$K:$K,data_services!$AD:$AD,"="&amp;'Service Dash'!$N6, data_services!$AP:$AP, "&gt;="&amp;$B$1,  data_services!$AP:$AP, "&lt;="&amp;$D$1)</f>
        <v>1412500</v>
      </c>
    </row>
    <row r="7" spans="1:16" ht="15.75" customHeight="1">
      <c r="A7" s="1" t="str">
        <f ca="1">IFERROR(__xludf.DUMMYFUNCTION("""COMPUTED_VALUE"""),"Partnerships")</f>
        <v>Partnerships</v>
      </c>
      <c r="B7" s="1">
        <f ca="1">COUNTIFS(data_services!$Y:$Y,"="&amp;'Service Dash'!$A7, data_services!$AP:$AP, "&gt;="&amp;$B$1,  data_services!$AP:$AP, "&lt;="&amp;$D$1)</f>
        <v>12</v>
      </c>
      <c r="C7" s="1">
        <f ca="1">SUMIFS(data_services!$K:$K,data_services!$Y:$Y,"="&amp;'Service Dash'!$A7, data_services!$AP:$AP, "&gt;="&amp;$B$1,  data_services!$AP:$AP, "&lt;="&amp;$D$1)</f>
        <v>0</v>
      </c>
      <c r="E7" s="1" t="str">
        <f ca="1">IFERROR(__xludf.DUMMYFUNCTION("""COMPUTED_VALUE"""),"Robert van Donge")</f>
        <v>Robert van Donge</v>
      </c>
      <c r="F7" s="1">
        <f ca="1">COUNTIFS(data_services!$S:$S,"="&amp;'Service Dash'!$E7, data_services!$AP:$AP, "&gt;="&amp;$B$1,  data_services!$AP:$AP, "&lt;="&amp;$D$1)</f>
        <v>22</v>
      </c>
      <c r="G7" s="1">
        <f ca="1">SUMIFS(data_services!$K:$K,data_services!$S:$S,"="&amp;'Service Dash'!$E7, data_services!$AP:$AP, "&gt;="&amp;$B$1,  data_services!$AP:$AP, "&lt;="&amp;$D$1)</f>
        <v>951450</v>
      </c>
      <c r="H7" s="1">
        <f ca="1">COUNTIFS(data_services!$S:$S,"="&amp;'Service Dash'!$E7, data_services!$AP:$AP, "&gt;="&amp;$B$1,  data_services!$AP:$AP, "&lt;="&amp;$D$1, data_services!$Y:$Y,"Closed won (done)")</f>
        <v>3</v>
      </c>
      <c r="I7" s="1">
        <f ca="1">SUMIFS(data_services!$K:$K,data_services!$S:$S,"="&amp;'Service Dash'!$E7, data_services!$AP:$AP, "&gt;="&amp;$B$1,  data_services!$AP:$AP, "&lt;="&amp;$D$1, data_services!$Y:$Y,"Closed won (done)")</f>
        <v>29450</v>
      </c>
      <c r="J7" s="1">
        <f ca="1">COUNTIFS(data_services!$S:$S,"="&amp;'Service Dash'!$E7, data_services!$AP:$AP, "&gt;="&amp;$B$1,  data_services!$AP:$AP, "&lt;="&amp;$D$1, data_services!$Y:$Y,"Closed won (active)")</f>
        <v>2</v>
      </c>
      <c r="K7" s="1">
        <f ca="1">SUMIFS(data_services!$K:$K,data_services!$S:$S,"="&amp;'Service Dash'!$E7, data_services!$AP:$AP, "&gt;="&amp;$B$1,  data_services!$AP:$AP, "&lt;="&amp;$D$1, data_services!$Y:$Y,"Closed won (active)")</f>
        <v>302000</v>
      </c>
      <c r="L7" s="4">
        <f t="shared" ca="1" si="0"/>
        <v>5.120144590596977E-2</v>
      </c>
      <c r="N7" s="1" t="str">
        <f ca="1">IFERROR(__xludf.DUMMYFUNCTION("""COMPUTED_VALUE"""),"Robert van Donge")</f>
        <v>Robert van Donge</v>
      </c>
      <c r="O7" s="1">
        <f ca="1">COUNTIFS(data_services!$S:$S,"="&amp;'Service Dash'!$N7, data_services!$AP:$AP, "&gt;="&amp;$B$1,  data_services!$AP:$AP, "&lt;="&amp;$D$1)+COUNTIFS(data_services!$Z:$Z,"="&amp;'Service Dash'!$N7, data_services!$AP:$AP, "&gt;="&amp;$B$1,  data_services!$AP:$AP, "&lt;="&amp;$D$1)+COUNTIFS(data_services!$AD:$AD,"="&amp;'Service Dash'!$N7, data_services!$AP:$AP, "&gt;="&amp;$B$1,  data_services!$AP:$AP, "&lt;="&amp;$D$1)</f>
        <v>24</v>
      </c>
      <c r="P7" s="1">
        <f ca="1">SUMIFS(data_services!$K:$K,data_services!$S:$S,"="&amp;'Service Dash'!$N7, data_services!$AP:$AP, "&gt;="&amp;$B$1,  data_services!$AP:$AP, "&lt;="&amp;$D$1)+SUMIFS(data_services!$K:$K,data_services!$Z:$Z,"="&amp;'Service Dash'!$N7, data_services!$AP:$AP, "&gt;="&amp;$B$1,  data_services!$AP:$AP, "&lt;="&amp;$D$1)+SUMIFS(data_services!$K:$K,data_services!$AD:$AD,"="&amp;'Service Dash'!$N7, data_services!$AP:$AP, "&gt;="&amp;$B$1,  data_services!$AP:$AP, "&lt;="&amp;$D$1)</f>
        <v>1225450</v>
      </c>
    </row>
    <row r="8" spans="1:16" ht="15.75" customHeight="1">
      <c r="A8" s="1" t="str">
        <f ca="1">IFERROR(__xludf.DUMMYFUNCTION("""COMPUTED_VALUE"""),"Introduction")</f>
        <v>Introduction</v>
      </c>
      <c r="B8" s="1">
        <f ca="1">COUNTIFS(data_services!$Y:$Y,"="&amp;'Service Dash'!$A8, data_services!$AP:$AP, "&gt;="&amp;$B$1,  data_services!$AP:$AP, "&lt;="&amp;$D$1)</f>
        <v>10</v>
      </c>
      <c r="C8" s="1">
        <f ca="1">SUMIFS(data_services!$K:$K,data_services!$Y:$Y,"="&amp;'Service Dash'!$A8, data_services!$AP:$AP, "&gt;="&amp;$B$1,  data_services!$AP:$AP, "&lt;="&amp;$D$1)</f>
        <v>30004</v>
      </c>
      <c r="E8" s="1" t="str">
        <f ca="1">IFERROR(__xludf.DUMMYFUNCTION("""COMPUTED_VALUE"""),"Maxim Piessen")</f>
        <v>Maxim Piessen</v>
      </c>
      <c r="F8" s="1">
        <f ca="1">COUNTIFS(data_services!$S:$S,"="&amp;'Service Dash'!$E8, data_services!$AP:$AP, "&gt;="&amp;$B$1,  data_services!$AP:$AP, "&lt;="&amp;$D$1)</f>
        <v>18</v>
      </c>
      <c r="G8" s="1">
        <f ca="1">SUMIFS(data_services!$K:$K,data_services!$S:$S,"="&amp;'Service Dash'!$E8, data_services!$AP:$AP, "&gt;="&amp;$B$1,  data_services!$AP:$AP, "&lt;="&amp;$D$1)</f>
        <v>172500</v>
      </c>
      <c r="H8" s="1">
        <f ca="1">COUNTIFS(data_services!$S:$S,"="&amp;'Service Dash'!$E8, data_services!$AP:$AP, "&gt;="&amp;$B$1,  data_services!$AP:$AP, "&lt;="&amp;$D$1, data_services!$Y:$Y,"Closed won (done)")</f>
        <v>7</v>
      </c>
      <c r="I8" s="1">
        <f ca="1">SUMIFS(data_services!$K:$K,data_services!$S:$S,"="&amp;'Service Dash'!$E8, data_services!$AP:$AP, "&gt;="&amp;$B$1,  data_services!$AP:$AP, "&lt;="&amp;$D$1, data_services!$Y:$Y,"Closed won (done)")</f>
        <v>52500</v>
      </c>
      <c r="J8" s="1">
        <f ca="1">COUNTIFS(data_services!$S:$S,"="&amp;'Service Dash'!$E8, data_services!$AP:$AP, "&gt;="&amp;$B$1,  data_services!$AP:$AP, "&lt;="&amp;$D$1, data_services!$Y:$Y,"Closed won (active)")</f>
        <v>0</v>
      </c>
      <c r="K8" s="1">
        <f ca="1">SUMIFS(data_services!$K:$K,data_services!$S:$S,"="&amp;'Service Dash'!$E8, data_services!$AP:$AP, "&gt;="&amp;$B$1,  data_services!$AP:$AP, "&lt;="&amp;$D$1, data_services!$Y:$Y,"Closed won (active)")</f>
        <v>0</v>
      </c>
      <c r="L8" s="4">
        <f t="shared" ca="1" si="0"/>
        <v>8.1100495099212938E-3</v>
      </c>
      <c r="N8" s="1" t="str">
        <f ca="1">IFERROR(__xludf.DUMMYFUNCTION("""COMPUTED_VALUE"""),"Maxim Piessen")</f>
        <v>Maxim Piessen</v>
      </c>
      <c r="O8" s="1">
        <f ca="1">COUNTIFS(data_services!$S:$S,"="&amp;'Service Dash'!$N8, data_services!$AP:$AP, "&gt;="&amp;$B$1,  data_services!$AP:$AP, "&lt;="&amp;$D$1)+COUNTIFS(data_services!$Z:$Z,"="&amp;'Service Dash'!$N8, data_services!$AP:$AP, "&gt;="&amp;$B$1,  data_services!$AP:$AP, "&lt;="&amp;$D$1)+COUNTIFS(data_services!$AD:$AD,"="&amp;'Service Dash'!$N8, data_services!$AP:$AP, "&gt;="&amp;$B$1,  data_services!$AP:$AP, "&lt;="&amp;$D$1)</f>
        <v>18</v>
      </c>
      <c r="P8" s="1">
        <f ca="1">SUMIFS(data_services!$K:$K,data_services!$S:$S,"="&amp;'Service Dash'!$N8, data_services!$AP:$AP, "&gt;="&amp;$B$1,  data_services!$AP:$AP, "&lt;="&amp;$D$1)+SUMIFS(data_services!$K:$K,data_services!$Z:$Z,"="&amp;'Service Dash'!$N8, data_services!$AP:$AP, "&gt;="&amp;$B$1,  data_services!$AP:$AP, "&lt;="&amp;$D$1)+SUMIFS(data_services!$K:$K,data_services!$AD:$AD,"="&amp;'Service Dash'!$N8, data_services!$AP:$AP, "&gt;="&amp;$B$1,  data_services!$AP:$AP, "&lt;="&amp;$D$1)</f>
        <v>172500</v>
      </c>
    </row>
    <row r="9" spans="1:16" ht="15.75" customHeight="1">
      <c r="A9" s="1" t="str">
        <f ca="1">IFERROR(__xludf.DUMMYFUNCTION("""COMPUTED_VALUE"""),"Proposal")</f>
        <v>Proposal</v>
      </c>
      <c r="B9" s="1">
        <f ca="1">COUNTIFS(data_services!$Y:$Y,"="&amp;'Service Dash'!$A9, data_services!$AP:$AP, "&gt;="&amp;$B$1,  data_services!$AP:$AP, "&lt;="&amp;$D$1)</f>
        <v>20</v>
      </c>
      <c r="C9" s="1">
        <f ca="1">SUMIFS(data_services!$K:$K,data_services!$Y:$Y,"="&amp;'Service Dash'!$A9, data_services!$AP:$AP, "&gt;="&amp;$B$1,  data_services!$AP:$AP, "&lt;="&amp;$D$1)</f>
        <v>2307500</v>
      </c>
      <c r="E9" s="1" t="str">
        <f ca="1">IFERROR(__xludf.DUMMYFUNCTION("""COMPUTED_VALUE"""),"Christopher Kelly")</f>
        <v>Christopher Kelly</v>
      </c>
      <c r="F9" s="1">
        <f ca="1">COUNTIFS(data_services!$S:$S,"="&amp;'Service Dash'!$E9, data_services!$AP:$AP, "&gt;="&amp;$B$1,  data_services!$AP:$AP, "&lt;="&amp;$D$1)</f>
        <v>45</v>
      </c>
      <c r="G9" s="1">
        <f ca="1">SUMIFS(data_services!$K:$K,data_services!$S:$S,"="&amp;'Service Dash'!$E9, data_services!$AP:$AP, "&gt;="&amp;$B$1,  data_services!$AP:$AP, "&lt;="&amp;$D$1)</f>
        <v>825375</v>
      </c>
      <c r="H9" s="1">
        <f ca="1">COUNTIFS(data_services!$S:$S,"="&amp;'Service Dash'!$E9, data_services!$AP:$AP, "&gt;="&amp;$B$1,  data_services!$AP:$AP, "&lt;="&amp;$D$1, data_services!$Y:$Y,"Closed won (done)")</f>
        <v>2</v>
      </c>
      <c r="I9" s="1">
        <f ca="1">SUMIFS(data_services!$K:$K,data_services!$S:$S,"="&amp;'Service Dash'!$E9, data_services!$AP:$AP, "&gt;="&amp;$B$1,  data_services!$AP:$AP, "&lt;="&amp;$D$1, data_services!$Y:$Y,"Closed won (done)")</f>
        <v>10000</v>
      </c>
      <c r="J9" s="1">
        <f ca="1">COUNTIFS(data_services!$S:$S,"="&amp;'Service Dash'!$E9, data_services!$AP:$AP, "&gt;="&amp;$B$1,  data_services!$AP:$AP, "&lt;="&amp;$D$1, data_services!$Y:$Y,"Closed won (active)")</f>
        <v>1</v>
      </c>
      <c r="K9" s="1">
        <f ca="1">SUMIFS(data_services!$K:$K,data_services!$S:$S,"="&amp;'Service Dash'!$E9, data_services!$AP:$AP, "&gt;="&amp;$B$1,  data_services!$AP:$AP, "&lt;="&amp;$D$1, data_services!$Y:$Y,"Closed won (active)")</f>
        <v>4000</v>
      </c>
      <c r="L9" s="4">
        <f t="shared" ca="1" si="0"/>
        <v>2.162679869312345E-3</v>
      </c>
      <c r="N9" s="1" t="str">
        <f ca="1">IFERROR(__xludf.DUMMYFUNCTION("""COMPUTED_VALUE"""),"Christopher Kelly")</f>
        <v>Christopher Kelly</v>
      </c>
      <c r="O9" s="1">
        <f ca="1">COUNTIFS(data_services!$S:$S,"="&amp;'Service Dash'!$N9, data_services!$AP:$AP, "&gt;="&amp;$B$1,  data_services!$AP:$AP, "&lt;="&amp;$D$1)+COUNTIFS(data_services!$Z:$Z,"="&amp;'Service Dash'!$N9, data_services!$AP:$AP, "&gt;="&amp;$B$1,  data_services!$AP:$AP, "&lt;="&amp;$D$1)+COUNTIFS(data_services!$AD:$AD,"="&amp;'Service Dash'!$N9, data_services!$AP:$AP, "&gt;="&amp;$B$1,  data_services!$AP:$AP, "&lt;="&amp;$D$1)</f>
        <v>48</v>
      </c>
      <c r="P9" s="1">
        <f ca="1">SUMIFS(data_services!$K:$K,data_services!$S:$S,"="&amp;'Service Dash'!$N9, data_services!$AP:$AP, "&gt;="&amp;$B$1,  data_services!$AP:$AP, "&lt;="&amp;$D$1)+SUMIFS(data_services!$K:$K,data_services!$Z:$Z,"="&amp;'Service Dash'!$N9, data_services!$AP:$AP, "&gt;="&amp;$B$1,  data_services!$AP:$AP, "&lt;="&amp;$D$1)+SUMIFS(data_services!$K:$K,data_services!$AD:$AD,"="&amp;'Service Dash'!$N9, data_services!$AP:$AP, "&gt;="&amp;$B$1,  data_services!$AP:$AP, "&lt;="&amp;$D$1)</f>
        <v>1135375</v>
      </c>
    </row>
    <row r="10" spans="1:16" ht="15.75" customHeight="1">
      <c r="A10" s="1" t="str">
        <f ca="1">IFERROR(__xludf.DUMMYFUNCTION("""COMPUTED_VALUE"""),"Information exchange")</f>
        <v>Information exchange</v>
      </c>
      <c r="B10" s="1">
        <f ca="1">COUNTIFS(data_services!$Y:$Y,"="&amp;'Service Dash'!$A10, data_services!$AP:$AP, "&gt;="&amp;$B$1,  data_services!$AP:$AP, "&lt;="&amp;$D$1)</f>
        <v>14</v>
      </c>
      <c r="C10" s="1">
        <f ca="1">SUMIFS(data_services!$K:$K,data_services!$Y:$Y,"="&amp;'Service Dash'!$A10, data_services!$AP:$AP, "&gt;="&amp;$B$1,  data_services!$AP:$AP, "&lt;="&amp;$D$1)</f>
        <v>40000</v>
      </c>
      <c r="E10" s="1" t="str">
        <f ca="1">IFERROR(__xludf.DUMMYFUNCTION("""COMPUTED_VALUE"""),"Tom Menner")</f>
        <v>Tom Menner</v>
      </c>
      <c r="F10" s="1">
        <f ca="1">COUNTIFS(data_services!$S:$S,"="&amp;'Service Dash'!$E10, data_services!$AP:$AP, "&gt;="&amp;$B$1,  data_services!$AP:$AP, "&lt;="&amp;$D$1)</f>
        <v>7</v>
      </c>
      <c r="G10" s="1">
        <f ca="1">SUMIFS(data_services!$K:$K,data_services!$S:$S,"="&amp;'Service Dash'!$E10, data_services!$AP:$AP, "&gt;="&amp;$B$1,  data_services!$AP:$AP, "&lt;="&amp;$D$1)</f>
        <v>1</v>
      </c>
      <c r="H10" s="1">
        <f ca="1">COUNTIFS(data_services!$S:$S,"="&amp;'Service Dash'!$E10, data_services!$AP:$AP, "&gt;="&amp;$B$1,  data_services!$AP:$AP, "&lt;="&amp;$D$1, data_services!$Y:$Y,"Closed won (done)")</f>
        <v>0</v>
      </c>
      <c r="I10" s="1">
        <f ca="1">SUMIFS(data_services!$K:$K,data_services!$S:$S,"="&amp;'Service Dash'!$E10, data_services!$AP:$AP, "&gt;="&amp;$B$1,  data_services!$AP:$AP, "&lt;="&amp;$D$1, data_services!$Y:$Y,"Closed won (done)")</f>
        <v>0</v>
      </c>
      <c r="J10" s="1">
        <f ca="1">COUNTIFS(data_services!$S:$S,"="&amp;'Service Dash'!$E10, data_services!$AP:$AP, "&gt;="&amp;$B$1,  data_services!$AP:$AP, "&lt;="&amp;$D$1, data_services!$Y:$Y,"Closed won (active)")</f>
        <v>0</v>
      </c>
      <c r="K10" s="1">
        <f ca="1">SUMIFS(data_services!$K:$K,data_services!$S:$S,"="&amp;'Service Dash'!$E10, data_services!$AP:$AP, "&gt;="&amp;$B$1,  data_services!$AP:$AP, "&lt;="&amp;$D$1, data_services!$Y:$Y,"Closed won (active)")</f>
        <v>0</v>
      </c>
      <c r="L10" s="4">
        <f t="shared" ca="1" si="0"/>
        <v>0</v>
      </c>
      <c r="N10" s="1" t="str">
        <f ca="1">IFERROR(__xludf.DUMMYFUNCTION("""COMPUTED_VALUE"""),"Tom Menner")</f>
        <v>Tom Menner</v>
      </c>
      <c r="O10" s="1">
        <f ca="1">COUNTIFS(data_services!$S:$S,"="&amp;'Service Dash'!$N10, data_services!$AP:$AP, "&gt;="&amp;$B$1,  data_services!$AP:$AP, "&lt;="&amp;$D$1)+COUNTIFS(data_services!$Z:$Z,"="&amp;'Service Dash'!$N10, data_services!$AP:$AP, "&gt;="&amp;$B$1,  data_services!$AP:$AP, "&lt;="&amp;$D$1)+COUNTIFS(data_services!$AD:$AD,"="&amp;'Service Dash'!$N10, data_services!$AP:$AP, "&gt;="&amp;$B$1,  data_services!$AP:$AP, "&lt;="&amp;$D$1)</f>
        <v>12</v>
      </c>
      <c r="P10" s="1">
        <f ca="1">SUMIFS(data_services!$K:$K,data_services!$S:$S,"="&amp;'Service Dash'!$N10, data_services!$AP:$AP, "&gt;="&amp;$B$1,  data_services!$AP:$AP, "&lt;="&amp;$D$1)+SUMIFS(data_services!$K:$K,data_services!$Z:$Z,"="&amp;'Service Dash'!$N10, data_services!$AP:$AP, "&gt;="&amp;$B$1,  data_services!$AP:$AP, "&lt;="&amp;$D$1)+SUMIFS(data_services!$K:$K,data_services!$AD:$AD,"="&amp;'Service Dash'!$N10, data_services!$AP:$AP, "&gt;="&amp;$B$1,  data_services!$AP:$AP, "&lt;="&amp;$D$1)</f>
        <v>2</v>
      </c>
    </row>
    <row r="11" spans="1:16" ht="15.75" customHeight="1">
      <c r="A11" s="1" t="str">
        <f ca="1">IFERROR(__xludf.DUMMYFUNCTION("""COMPUTED_VALUE"""),"Lead")</f>
        <v>Lead</v>
      </c>
      <c r="B11" s="1">
        <f ca="1">COUNTIFS(data_services!$Y:$Y,"="&amp;'Service Dash'!$A11, data_services!$AP:$AP, "&gt;="&amp;$B$1,  data_services!$AP:$AP, "&lt;="&amp;$D$1)</f>
        <v>8</v>
      </c>
      <c r="C11" s="1">
        <f ca="1">SUMIFS(data_services!$K:$K,data_services!$Y:$Y,"="&amp;'Service Dash'!$A11, data_services!$AP:$AP, "&gt;="&amp;$B$1,  data_services!$AP:$AP, "&lt;="&amp;$D$1)</f>
        <v>1</v>
      </c>
      <c r="E11" s="1" t="str">
        <f ca="1">IFERROR(__xludf.DUMMYFUNCTION("""COMPUTED_VALUE"""),"Ed Adams")</f>
        <v>Ed Adams</v>
      </c>
      <c r="F11" s="1">
        <f ca="1">COUNTIFS(data_services!$S:$S,"="&amp;'Service Dash'!$E11, data_services!$AP:$AP, "&gt;="&amp;$B$1,  data_services!$AP:$AP, "&lt;="&amp;$D$1)</f>
        <v>5</v>
      </c>
      <c r="G11" s="1">
        <f ca="1">SUMIFS(data_services!$K:$K,data_services!$S:$S,"="&amp;'Service Dash'!$E11, data_services!$AP:$AP, "&gt;="&amp;$B$1,  data_services!$AP:$AP, "&lt;="&amp;$D$1)</f>
        <v>867000</v>
      </c>
      <c r="H11" s="1">
        <f ca="1">COUNTIFS(data_services!$S:$S,"="&amp;'Service Dash'!$E11, data_services!$AP:$AP, "&gt;="&amp;$B$1,  data_services!$AP:$AP, "&lt;="&amp;$D$1, data_services!$Y:$Y,"Closed won (done)")</f>
        <v>0</v>
      </c>
      <c r="I11" s="1">
        <f ca="1">SUMIFS(data_services!$K:$K,data_services!$S:$S,"="&amp;'Service Dash'!$E11, data_services!$AP:$AP, "&gt;="&amp;$B$1,  data_services!$AP:$AP, "&lt;="&amp;$D$1, data_services!$Y:$Y,"Closed won (done)")</f>
        <v>0</v>
      </c>
      <c r="J11" s="1">
        <f ca="1">COUNTIFS(data_services!$S:$S,"="&amp;'Service Dash'!$E11, data_services!$AP:$AP, "&gt;="&amp;$B$1,  data_services!$AP:$AP, "&lt;="&amp;$D$1, data_services!$Y:$Y,"Closed won (active)")</f>
        <v>2</v>
      </c>
      <c r="K11" s="1">
        <f ca="1">SUMIFS(data_services!$K:$K,data_services!$S:$S,"="&amp;'Service Dash'!$E11, data_services!$AP:$AP, "&gt;="&amp;$B$1,  data_services!$AP:$AP, "&lt;="&amp;$D$1, data_services!$Y:$Y,"Closed won (active)")</f>
        <v>667000</v>
      </c>
      <c r="L11" s="4">
        <f t="shared" ca="1" si="0"/>
        <v>0.10303624805938101</v>
      </c>
      <c r="N11" s="1" t="str">
        <f ca="1">IFERROR(__xludf.DUMMYFUNCTION("""COMPUTED_VALUE"""),"Ed Adams")</f>
        <v>Ed Adams</v>
      </c>
      <c r="O11" s="1">
        <f ca="1">COUNTIFS(data_services!$S:$S,"="&amp;'Service Dash'!$N11, data_services!$AP:$AP, "&gt;="&amp;$B$1,  data_services!$AP:$AP, "&lt;="&amp;$D$1)+COUNTIFS(data_services!$Z:$Z,"="&amp;'Service Dash'!$N11, data_services!$AP:$AP, "&gt;="&amp;$B$1,  data_services!$AP:$AP, "&lt;="&amp;$D$1)+COUNTIFS(data_services!$AD:$AD,"="&amp;'Service Dash'!$N11, data_services!$AP:$AP, "&gt;="&amp;$B$1,  data_services!$AP:$AP, "&lt;="&amp;$D$1)</f>
        <v>6</v>
      </c>
      <c r="P11" s="1">
        <f ca="1">SUMIFS(data_services!$K:$K,data_services!$S:$S,"="&amp;'Service Dash'!$N11, data_services!$AP:$AP, "&gt;="&amp;$B$1,  data_services!$AP:$AP, "&lt;="&amp;$D$1)+SUMIFS(data_services!$K:$K,data_services!$Z:$Z,"="&amp;'Service Dash'!$N11, data_services!$AP:$AP, "&gt;="&amp;$B$1,  data_services!$AP:$AP, "&lt;="&amp;$D$1)+SUMIFS(data_services!$K:$K,data_services!$AD:$AD,"="&amp;'Service Dash'!$N11, data_services!$AP:$AP, "&gt;="&amp;$B$1,  data_services!$AP:$AP, "&lt;="&amp;$D$1)</f>
        <v>867001</v>
      </c>
    </row>
    <row r="12" spans="1:16" ht="15.75" customHeight="1">
      <c r="A12" s="1" t="str">
        <f ca="1">IFERROR(__xludf.DUMMYFUNCTION("""COMPUTED_VALUE"""),"Tilda")</f>
        <v>Tilda</v>
      </c>
      <c r="B12" s="1">
        <f ca="1">COUNTIFS(data_services!$Y:$Y,"="&amp;'Service Dash'!$A12, data_services!$AP:$AP, "&gt;="&amp;$B$1,  data_services!$AP:$AP, "&lt;="&amp;$D$1)</f>
        <v>26</v>
      </c>
      <c r="C12" s="1">
        <f ca="1">SUMIFS(data_services!$K:$K,data_services!$Y:$Y,"="&amp;'Service Dash'!$A12, data_services!$AP:$AP, "&gt;="&amp;$B$1,  data_services!$AP:$AP, "&lt;="&amp;$D$1)</f>
        <v>0</v>
      </c>
      <c r="E12" s="1" t="str">
        <f ca="1">IFERROR(__xludf.DUMMYFUNCTION("""COMPUTED_VALUE"""),"Thomas Smets")</f>
        <v>Thomas Smets</v>
      </c>
      <c r="F12" s="1">
        <f ca="1">COUNTIFS(data_services!$S:$S,"="&amp;'Service Dash'!$E12, data_services!$AP:$AP, "&gt;="&amp;$B$1,  data_services!$AP:$AP, "&lt;="&amp;$D$1)</f>
        <v>9</v>
      </c>
      <c r="G12" s="1">
        <f ca="1">SUMIFS(data_services!$K:$K,data_services!$S:$S,"="&amp;'Service Dash'!$E12, data_services!$AP:$AP, "&gt;="&amp;$B$1,  data_services!$AP:$AP, "&lt;="&amp;$D$1)</f>
        <v>90000</v>
      </c>
      <c r="H12" s="1">
        <f ca="1">COUNTIFS(data_services!$S:$S,"="&amp;'Service Dash'!$E12, data_services!$AP:$AP, "&gt;="&amp;$B$1,  data_services!$AP:$AP, "&lt;="&amp;$D$1, data_services!$Y:$Y,"Closed won (done)")</f>
        <v>0</v>
      </c>
      <c r="I12" s="1">
        <f ca="1">SUMIFS(data_services!$K:$K,data_services!$S:$S,"="&amp;'Service Dash'!$E12, data_services!$AP:$AP, "&gt;="&amp;$B$1,  data_services!$AP:$AP, "&lt;="&amp;$D$1, data_services!$Y:$Y,"Closed won (done)")</f>
        <v>0</v>
      </c>
      <c r="J12" s="1">
        <f ca="1">COUNTIFS(data_services!$S:$S,"="&amp;'Service Dash'!$E12, data_services!$AP:$AP, "&gt;="&amp;$B$1,  data_services!$AP:$AP, "&lt;="&amp;$D$1, data_services!$Y:$Y,"Closed won (active)")</f>
        <v>0</v>
      </c>
      <c r="K12" s="1">
        <f ca="1">SUMIFS(data_services!$K:$K,data_services!$S:$S,"="&amp;'Service Dash'!$E12, data_services!$AP:$AP, "&gt;="&amp;$B$1,  data_services!$AP:$AP, "&lt;="&amp;$D$1, data_services!$Y:$Y,"Closed won (active)")</f>
        <v>0</v>
      </c>
      <c r="L12" s="4">
        <f t="shared" ca="1" si="0"/>
        <v>0</v>
      </c>
      <c r="N12" s="1" t="str">
        <f ca="1">IFERROR(__xludf.DUMMYFUNCTION("""COMPUTED_VALUE"""),"Thomas Smets")</f>
        <v>Thomas Smets</v>
      </c>
      <c r="O12" s="1">
        <f ca="1">COUNTIFS(data_services!$S:$S,"="&amp;'Service Dash'!$N12, data_services!$AP:$AP, "&gt;="&amp;$B$1,  data_services!$AP:$AP, "&lt;="&amp;$D$1)+COUNTIFS(data_services!$Z:$Z,"="&amp;'Service Dash'!$N12, data_services!$AP:$AP, "&gt;="&amp;$B$1,  data_services!$AP:$AP, "&lt;="&amp;$D$1)+COUNTIFS(data_services!$AD:$AD,"="&amp;'Service Dash'!$N12, data_services!$AP:$AP, "&gt;="&amp;$B$1,  data_services!$AP:$AP, "&lt;="&amp;$D$1)</f>
        <v>9</v>
      </c>
      <c r="P12" s="1">
        <f ca="1">SUMIFS(data_services!$K:$K,data_services!$S:$S,"="&amp;'Service Dash'!$N12, data_services!$AP:$AP, "&gt;="&amp;$B$1,  data_services!$AP:$AP, "&lt;="&amp;$D$1)+SUMIFS(data_services!$K:$K,data_services!$Z:$Z,"="&amp;'Service Dash'!$N12, data_services!$AP:$AP, "&gt;="&amp;$B$1,  data_services!$AP:$AP, "&lt;="&amp;$D$1)+SUMIFS(data_services!$K:$K,data_services!$AD:$AD,"="&amp;'Service Dash'!$N12, data_services!$AP:$AP, "&gt;="&amp;$B$1,  data_services!$AP:$AP, "&lt;="&amp;$D$1)</f>
        <v>90000</v>
      </c>
    </row>
    <row r="13" spans="1:16" ht="15.75" customHeight="1">
      <c r="A13" s="5"/>
      <c r="H13" s="5">
        <f ca="1">SUM(H3:H12)</f>
        <v>28</v>
      </c>
      <c r="J13" s="5">
        <f ca="1">SUM(J3:J12)</f>
        <v>13</v>
      </c>
    </row>
    <row r="14" spans="1:16" ht="15.75" customHeight="1"/>
    <row r="15" spans="1:16" ht="15.75" customHeight="1">
      <c r="H15" s="3" t="s">
        <v>40</v>
      </c>
      <c r="I15" s="30" t="s">
        <v>454</v>
      </c>
      <c r="J15" s="30" t="s">
        <v>456</v>
      </c>
      <c r="K15" s="30" t="s">
        <v>455</v>
      </c>
    </row>
    <row r="16" spans="1:16" ht="15.75" customHeight="1">
      <c r="A16" s="1" t="s">
        <v>37</v>
      </c>
      <c r="B16" s="1" t="s">
        <v>38</v>
      </c>
      <c r="C16" s="1" t="s">
        <v>42</v>
      </c>
      <c r="D16" s="1" t="s">
        <v>43</v>
      </c>
      <c r="E16" s="1" t="s">
        <v>44</v>
      </c>
    </row>
    <row r="17" spans="1:15" ht="15.75" customHeight="1">
      <c r="A17" s="11" t="str">
        <f ca="1">IFERROR(__xludf.DUMMYFUNCTION("unique(data_services!Y2:Y1000)"),"Closed won (done)")</f>
        <v>Closed won (done)</v>
      </c>
      <c r="B17" s="1">
        <f ca="1">COUNTIFS(data_services!$Y:$Y,"="&amp;'Service Dash'!$A17, data_services!$AP:$AP, "&gt;="&amp;$B$1,  data_services!$AP:$AP, "&lt;="&amp;$D$1)</f>
        <v>28</v>
      </c>
      <c r="C17" s="1">
        <f ca="1">COUNTIFS(data_services!$K:$K,"&gt;1", data_services!$Y:$Y,"="&amp;'Service Dash'!$A17, data_services!$AP:$AP, "&gt;="&amp;$B$1,  data_services!$AP:$AP, "&lt;="&amp;$D$1)</f>
        <v>23</v>
      </c>
      <c r="D17" s="1">
        <f t="shared" ref="D17:D26" ca="1" si="1">B17-C17</f>
        <v>5</v>
      </c>
      <c r="E17" s="4">
        <f t="shared" ref="E17:E26" ca="1" si="2">D17/B17</f>
        <v>0.17857142857142858</v>
      </c>
      <c r="H17" s="1" t="str">
        <f ca="1">IFERROR(__xludf.DUMMYFUNCTION("unique(data_services!S2:S1000)"),"Thomas Bohner")</f>
        <v>Thomas Bohner</v>
      </c>
      <c r="I17">
        <f ca="1">H3+J3</f>
        <v>20</v>
      </c>
      <c r="J17">
        <f ca="1">AVERAGE(I3+K3)</f>
        <v>4990000</v>
      </c>
      <c r="K17">
        <f ca="1">J17/I17</f>
        <v>249500</v>
      </c>
    </row>
    <row r="18" spans="1:15" ht="15.75" customHeight="1">
      <c r="A18" s="1" t="str">
        <f ca="1">IFERROR(__xludf.DUMMYFUNCTION("""COMPUTED_VALUE"""),"Closed won (active)")</f>
        <v>Closed won (active)</v>
      </c>
      <c r="B18" s="1">
        <f ca="1">COUNTIFS(data_services!$Y:$Y,"="&amp;'Service Dash'!$A18, data_services!$AP:$AP, "&gt;="&amp;$B$1,  data_services!$AP:$AP, "&lt;="&amp;$D$1)</f>
        <v>13</v>
      </c>
      <c r="C18" s="1">
        <f ca="1">COUNTIFS(data_services!$K:$K,"&gt;1", data_services!$Y:$Y,"="&amp;'Service Dash'!$A18, data_services!$AP:$AP, "&gt;="&amp;$B$1,  data_services!$AP:$AP, "&lt;="&amp;$D$1)</f>
        <v>13</v>
      </c>
      <c r="D18" s="1">
        <f t="shared" ca="1" si="1"/>
        <v>0</v>
      </c>
      <c r="E18" s="4">
        <f t="shared" ca="1" si="2"/>
        <v>0</v>
      </c>
      <c r="H18" s="1"/>
      <c r="I18">
        <f t="shared" ref="I18:I26" si="3">H4+J4</f>
        <v>2</v>
      </c>
      <c r="J18">
        <f t="shared" ref="J18:J26" si="4">AVERAGE(I4+K4)</f>
        <v>121000</v>
      </c>
      <c r="K18">
        <f t="shared" ref="K18:K26" si="5">J18/I18</f>
        <v>60500</v>
      </c>
    </row>
    <row r="19" spans="1:15" ht="15.75" customHeight="1">
      <c r="A19" s="1" t="str">
        <f ca="1">IFERROR(__xludf.DUMMYFUNCTION("""COMPUTED_VALUE"""),"Closed Lost")</f>
        <v>Closed Lost</v>
      </c>
      <c r="B19" s="1">
        <f ca="1">COUNTIFS(data_services!$Y:$Y,"="&amp;'Service Dash'!$A19, data_services!$AP:$AP, "&gt;="&amp;$B$1,  data_services!$AP:$AP, "&lt;="&amp;$D$1)</f>
        <v>56</v>
      </c>
      <c r="C19" s="1">
        <f ca="1">COUNTIFS(data_services!$K:$K,"&gt;1", data_services!$Y:$Y,"="&amp;'Service Dash'!$A19, data_services!$AP:$AP, "&gt;="&amp;$B$1,  data_services!$AP:$AP, "&lt;="&amp;$D$1)</f>
        <v>6</v>
      </c>
      <c r="D19" s="1">
        <f t="shared" ca="1" si="1"/>
        <v>50</v>
      </c>
      <c r="E19" s="4">
        <f t="shared" ca="1" si="2"/>
        <v>0.8928571428571429</v>
      </c>
      <c r="H19" s="1" t="str">
        <f ca="1">IFERROR(__xludf.DUMMYFUNCTION("""COMPUTED_VALUE"""),"Hanna Zubko")</f>
        <v>Hanna Zubko</v>
      </c>
      <c r="I19">
        <f t="shared" ca="1" si="3"/>
        <v>0</v>
      </c>
      <c r="J19">
        <f t="shared" ca="1" si="4"/>
        <v>0</v>
      </c>
      <c r="K19" t="e">
        <f t="shared" ca="1" si="5"/>
        <v>#DIV/0!</v>
      </c>
    </row>
    <row r="20" spans="1:15" ht="15.75" customHeight="1">
      <c r="A20" s="1" t="str">
        <f ca="1">IFERROR(__xludf.DUMMYFUNCTION("""COMPUTED_VALUE"""),"On hold")</f>
        <v>On hold</v>
      </c>
      <c r="B20" s="1">
        <f ca="1">COUNTIFS(data_services!$Y:$Y,"="&amp;'Service Dash'!$A20, data_services!$AP:$AP, "&gt;="&amp;$B$1,  data_services!$AP:$AP, "&lt;="&amp;$D$1)</f>
        <v>118</v>
      </c>
      <c r="C20" s="1">
        <f ca="1">COUNTIFS(data_services!$K:$K,"&gt;1", data_services!$Y:$Y,"="&amp;'Service Dash'!$A20, data_services!$AP:$AP, "&gt;="&amp;$B$1,  data_services!$AP:$AP, "&lt;="&amp;$D$1)</f>
        <v>11</v>
      </c>
      <c r="D20" s="1">
        <f t="shared" ca="1" si="1"/>
        <v>107</v>
      </c>
      <c r="E20" s="4">
        <f t="shared" ca="1" si="2"/>
        <v>0.90677966101694918</v>
      </c>
      <c r="H20" s="1" t="str">
        <f ca="1">IFERROR(__xludf.DUMMYFUNCTION("""COMPUTED_VALUE"""),"Chaim Finizola")</f>
        <v>Chaim Finizola</v>
      </c>
      <c r="I20">
        <f t="shared" ca="1" si="3"/>
        <v>2</v>
      </c>
      <c r="J20">
        <f t="shared" ca="1" si="4"/>
        <v>297500</v>
      </c>
      <c r="K20">
        <f t="shared" ca="1" si="5"/>
        <v>148750</v>
      </c>
    </row>
    <row r="21" spans="1:15" ht="15.75" customHeight="1">
      <c r="A21" s="1" t="str">
        <f ca="1">IFERROR(__xludf.DUMMYFUNCTION("""COMPUTED_VALUE"""),"Partnerships")</f>
        <v>Partnerships</v>
      </c>
      <c r="B21" s="1">
        <f ca="1">COUNTIFS(data_services!$Y:$Y,"="&amp;'Service Dash'!$A21, data_services!$AP:$AP, "&gt;="&amp;$B$1,  data_services!$AP:$AP, "&lt;="&amp;$D$1)</f>
        <v>12</v>
      </c>
      <c r="C21" s="1">
        <f ca="1">COUNTIFS(data_services!$K:$K,"&gt;1", data_services!$Y:$Y,"="&amp;'Service Dash'!$A21, data_services!$AP:$AP, "&gt;="&amp;$B$1,  data_services!$AP:$AP, "&lt;="&amp;$D$1)</f>
        <v>0</v>
      </c>
      <c r="D21" s="1">
        <f t="shared" ca="1" si="1"/>
        <v>12</v>
      </c>
      <c r="E21" s="4">
        <f t="shared" ca="1" si="2"/>
        <v>1</v>
      </c>
      <c r="H21" s="1" t="str">
        <f ca="1">IFERROR(__xludf.DUMMYFUNCTION("""COMPUTED_VALUE"""),"Robert van Donge")</f>
        <v>Robert van Donge</v>
      </c>
      <c r="I21">
        <f t="shared" ca="1" si="3"/>
        <v>5</v>
      </c>
      <c r="J21">
        <f t="shared" ca="1" si="4"/>
        <v>331450</v>
      </c>
      <c r="K21">
        <f t="shared" ca="1" si="5"/>
        <v>66290</v>
      </c>
    </row>
    <row r="22" spans="1:15" ht="15.75" customHeight="1">
      <c r="A22" s="1" t="str">
        <f ca="1">IFERROR(__xludf.DUMMYFUNCTION("""COMPUTED_VALUE"""),"Introduction")</f>
        <v>Introduction</v>
      </c>
      <c r="B22" s="1">
        <f ca="1">COUNTIFS(data_services!$Y:$Y,"="&amp;'Service Dash'!$A22, data_services!$AP:$AP, "&gt;="&amp;$B$1,  data_services!$AP:$AP, "&lt;="&amp;$D$1)</f>
        <v>10</v>
      </c>
      <c r="C22" s="1">
        <f ca="1">COUNTIFS(data_services!$K:$K,"&gt;1", data_services!$Y:$Y,"="&amp;'Service Dash'!$A22, data_services!$AP:$AP, "&gt;="&amp;$B$1,  data_services!$AP:$AP, "&lt;="&amp;$D$1)</f>
        <v>1</v>
      </c>
      <c r="D22" s="1">
        <f t="shared" ca="1" si="1"/>
        <v>9</v>
      </c>
      <c r="E22" s="4">
        <f t="shared" ca="1" si="2"/>
        <v>0.9</v>
      </c>
      <c r="H22" s="1" t="str">
        <f ca="1">IFERROR(__xludf.DUMMYFUNCTION("""COMPUTED_VALUE"""),"Maxim Piessen")</f>
        <v>Maxim Piessen</v>
      </c>
      <c r="I22">
        <f t="shared" ca="1" si="3"/>
        <v>7</v>
      </c>
      <c r="J22">
        <f t="shared" ca="1" si="4"/>
        <v>52500</v>
      </c>
      <c r="K22">
        <f t="shared" ca="1" si="5"/>
        <v>7500</v>
      </c>
    </row>
    <row r="23" spans="1:15" ht="15.75" customHeight="1">
      <c r="A23" s="1" t="str">
        <f ca="1">IFERROR(__xludf.DUMMYFUNCTION("""COMPUTED_VALUE"""),"Proposal")</f>
        <v>Proposal</v>
      </c>
      <c r="B23" s="1">
        <f ca="1">COUNTIFS(data_services!$Y:$Y,"="&amp;'Service Dash'!$A23, data_services!$AP:$AP, "&gt;="&amp;$B$1,  data_services!$AP:$AP, "&lt;="&amp;$D$1)</f>
        <v>20</v>
      </c>
      <c r="C23" s="1">
        <f ca="1">COUNTIFS(data_services!$K:$K,"&gt;1", data_services!$Y:$Y,"="&amp;'Service Dash'!$A23, data_services!$AP:$AP, "&gt;="&amp;$B$1,  data_services!$AP:$AP, "&lt;="&amp;$D$1)</f>
        <v>17</v>
      </c>
      <c r="D23" s="1">
        <f t="shared" ca="1" si="1"/>
        <v>3</v>
      </c>
      <c r="E23" s="4">
        <f t="shared" ca="1" si="2"/>
        <v>0.15</v>
      </c>
      <c r="H23" s="1" t="str">
        <f ca="1">IFERROR(__xludf.DUMMYFUNCTION("""COMPUTED_VALUE"""),"Christopher Kelly")</f>
        <v>Christopher Kelly</v>
      </c>
      <c r="I23">
        <f t="shared" ca="1" si="3"/>
        <v>3</v>
      </c>
      <c r="J23">
        <f t="shared" ca="1" si="4"/>
        <v>14000</v>
      </c>
      <c r="K23">
        <f t="shared" ca="1" si="5"/>
        <v>4666.666666666667</v>
      </c>
    </row>
    <row r="24" spans="1:15" ht="15.75" customHeight="1">
      <c r="A24" s="1" t="str">
        <f ca="1">IFERROR(__xludf.DUMMYFUNCTION("""COMPUTED_VALUE"""),"Information exchange")</f>
        <v>Information exchange</v>
      </c>
      <c r="B24" s="1">
        <f ca="1">COUNTIFS(data_services!$Y:$Y,"="&amp;'Service Dash'!$A24, data_services!$AP:$AP, "&gt;="&amp;$B$1,  data_services!$AP:$AP, "&lt;="&amp;$D$1)</f>
        <v>14</v>
      </c>
      <c r="C24" s="1">
        <f ca="1">COUNTIFS(data_services!$K:$K,"&gt;1", data_services!$Y:$Y,"="&amp;'Service Dash'!$A24, data_services!$AP:$AP, "&gt;="&amp;$B$1,  data_services!$AP:$AP, "&lt;="&amp;$D$1)</f>
        <v>1</v>
      </c>
      <c r="D24" s="1">
        <f t="shared" ca="1" si="1"/>
        <v>13</v>
      </c>
      <c r="E24" s="4">
        <f t="shared" ca="1" si="2"/>
        <v>0.9285714285714286</v>
      </c>
      <c r="H24" s="1" t="str">
        <f ca="1">IFERROR(__xludf.DUMMYFUNCTION("""COMPUTED_VALUE"""),"Tom Menner")</f>
        <v>Tom Menner</v>
      </c>
      <c r="I24">
        <f t="shared" ca="1" si="3"/>
        <v>0</v>
      </c>
      <c r="J24">
        <f t="shared" ca="1" si="4"/>
        <v>0</v>
      </c>
      <c r="K24" t="e">
        <f t="shared" ca="1" si="5"/>
        <v>#DIV/0!</v>
      </c>
    </row>
    <row r="25" spans="1:15" ht="15.75" customHeight="1">
      <c r="A25" s="1" t="str">
        <f ca="1">IFERROR(__xludf.DUMMYFUNCTION("""COMPUTED_VALUE"""),"Lead")</f>
        <v>Lead</v>
      </c>
      <c r="B25" s="1">
        <f ca="1">COUNTIFS(data_services!$Y:$Y,"="&amp;'Service Dash'!$A25, data_services!$AP:$AP, "&gt;="&amp;$B$1,  data_services!$AP:$AP, "&lt;="&amp;$D$1)</f>
        <v>8</v>
      </c>
      <c r="C25" s="1">
        <f ca="1">COUNTIFS(data_services!$K:$K,"&gt;1", data_services!$Y:$Y,"="&amp;'Service Dash'!$A25, data_services!$AP:$AP, "&gt;="&amp;$B$1,  data_services!$AP:$AP, "&lt;="&amp;$D$1)</f>
        <v>0</v>
      </c>
      <c r="D25" s="1">
        <f t="shared" ca="1" si="1"/>
        <v>8</v>
      </c>
      <c r="E25" s="4">
        <f t="shared" ca="1" si="2"/>
        <v>1</v>
      </c>
      <c r="H25" s="1" t="str">
        <f ca="1">IFERROR(__xludf.DUMMYFUNCTION("""COMPUTED_VALUE"""),"Ed Adams")</f>
        <v>Ed Adams</v>
      </c>
      <c r="I25">
        <f t="shared" ca="1" si="3"/>
        <v>2</v>
      </c>
      <c r="J25">
        <f t="shared" ca="1" si="4"/>
        <v>667000</v>
      </c>
      <c r="K25">
        <f t="shared" ca="1" si="5"/>
        <v>333500</v>
      </c>
      <c r="L25" s="7"/>
      <c r="M25" s="7"/>
      <c r="N25" s="7"/>
    </row>
    <row r="26" spans="1:15" ht="15.75" customHeight="1">
      <c r="A26" s="1" t="str">
        <f ca="1">IFERROR(__xludf.DUMMYFUNCTION("""COMPUTED_VALUE"""),"Tilda")</f>
        <v>Tilda</v>
      </c>
      <c r="B26" s="1">
        <f ca="1">COUNTIFS(data_services!$Y:$Y,"="&amp;'Service Dash'!$A26, data_services!$AP:$AP, "&gt;="&amp;$B$1,  data_services!$AP:$AP, "&lt;="&amp;$D$1)</f>
        <v>26</v>
      </c>
      <c r="C26" s="1">
        <f ca="1">COUNTIFS(data_services!$K:$K,"&gt;1", data_services!$Y:$Y,"="&amp;'Service Dash'!$A26, data_services!$AP:$AP, "&gt;="&amp;$B$1,  data_services!$AP:$AP, "&lt;="&amp;$D$1)</f>
        <v>0</v>
      </c>
      <c r="D26" s="1">
        <f t="shared" ca="1" si="1"/>
        <v>26</v>
      </c>
      <c r="E26" s="4">
        <f t="shared" ca="1" si="2"/>
        <v>1</v>
      </c>
      <c r="H26" s="1" t="str">
        <f ca="1">IFERROR(__xludf.DUMMYFUNCTION("""COMPUTED_VALUE"""),"Thomas Smets")</f>
        <v>Thomas Smets</v>
      </c>
      <c r="I26">
        <f t="shared" ca="1" si="3"/>
        <v>0</v>
      </c>
      <c r="J26">
        <f t="shared" ca="1" si="4"/>
        <v>0</v>
      </c>
      <c r="K26" t="e">
        <f t="shared" ca="1" si="5"/>
        <v>#DIV/0!</v>
      </c>
      <c r="L26" s="7"/>
      <c r="M26" s="7"/>
      <c r="N26" s="7"/>
    </row>
    <row r="27" spans="1:15" ht="15.75" customHeight="1">
      <c r="A27" s="5"/>
      <c r="J27" s="7"/>
      <c r="K27" s="7"/>
      <c r="L27" s="7"/>
      <c r="M27" s="7"/>
      <c r="N27" s="7"/>
    </row>
    <row r="28" spans="1:15" ht="15.75" customHeight="1">
      <c r="A28" s="1" t="s">
        <v>45</v>
      </c>
      <c r="B28" s="1"/>
      <c r="C28" s="1"/>
      <c r="D28" s="1" t="s">
        <v>46</v>
      </c>
      <c r="E28" s="1" t="s">
        <v>47</v>
      </c>
      <c r="F28" s="1" t="s">
        <v>48</v>
      </c>
      <c r="G28" s="1" t="s">
        <v>27</v>
      </c>
      <c r="H28" s="1" t="s">
        <v>25</v>
      </c>
      <c r="K28" s="5"/>
      <c r="L28" s="12"/>
      <c r="M28" s="12"/>
      <c r="N28" s="12"/>
      <c r="O28" s="7"/>
    </row>
    <row r="29" spans="1:15" ht="15.75" customHeight="1">
      <c r="A29" s="13">
        <v>44136</v>
      </c>
      <c r="B29" s="14">
        <v>44136</v>
      </c>
      <c r="C29" s="15">
        <f t="shared" ref="C29:C51" si="6">EOMONTH(A29,0)</f>
        <v>44165</v>
      </c>
      <c r="D29" s="16">
        <f>COUNTIFS( data_services!$AP:$AP, "&gt;="&amp;$B29, data_services!$AP:$AP, "&lt;="&amp;$C29)</f>
        <v>169</v>
      </c>
      <c r="E29" s="16">
        <f>COUNTIFS( data_services!$E:$E, "&gt;="&amp;$B29, data_services!$E:$E, "&lt;="&amp;$C29)</f>
        <v>6</v>
      </c>
      <c r="F29" s="16">
        <f>COUNTIFS(data_services!$E:$E, "&gt;="&amp;$B29,  data_services!$E:$E, "&lt;="&amp;$C29, data_services!$Y:$Y,"Closed won (done)")+COUNTIFS(data_services!$E:$E, "&gt;="&amp;$B29,  data_services!$E:$E, "&lt;="&amp;$C29, data_services!$Y:$Y,"Closed won (active)")</f>
        <v>3</v>
      </c>
      <c r="G29" s="16">
        <f>COUNTIFS(data_services!$E:$E, "&gt;="&amp;$B29,  data_services!$E:$E, "&lt;="&amp;$C29, data_services!$Y:$Y,"On Hold")</f>
        <v>0</v>
      </c>
      <c r="H29" s="16">
        <f>COUNTIFS(data_services!$E:$E, "&gt;="&amp;$B29,  data_services!$E:$E, "&lt;="&amp;$C29, data_services!$Y:$Y,"Closed lost")</f>
        <v>3</v>
      </c>
      <c r="K29" s="11"/>
      <c r="L29" s="11"/>
      <c r="M29" s="11"/>
      <c r="N29" s="11"/>
      <c r="O29" s="7"/>
    </row>
    <row r="30" spans="1:15" ht="15.75" customHeight="1">
      <c r="A30" s="13">
        <v>44166</v>
      </c>
      <c r="B30" s="14">
        <v>44166</v>
      </c>
      <c r="C30" s="15">
        <f t="shared" si="6"/>
        <v>44196</v>
      </c>
      <c r="D30" s="16">
        <f>COUNTIFS( data_services!$AP:$AP, "&gt;="&amp;$B30, data_services!$AP:$AP, "&lt;="&amp;$C30)</f>
        <v>14</v>
      </c>
      <c r="E30" s="16">
        <f>COUNTIFS( data_services!$E:$E, "&gt;="&amp;$B30, data_services!$E:$E, "&lt;="&amp;$C30)</f>
        <v>4</v>
      </c>
      <c r="F30" s="16">
        <f>COUNTIFS(data_services!$E:$E, "&gt;="&amp;$B30,  data_services!$E:$E, "&lt;="&amp;$C30, data_services!$Y:$Y,"Closed won (done)")+COUNTIFS(data_services!$E:$E, "&gt;="&amp;$B30,  data_services!$E:$E, "&lt;="&amp;$C30, data_services!$Y:$Y,"Closed won (active)")</f>
        <v>3</v>
      </c>
      <c r="G30" s="16">
        <f>COUNTIFS(data_services!$E:$E, "&gt;="&amp;$B30,  data_services!$E:$E, "&lt;="&amp;$C30, data_services!$Y:$Y,"On Hold")</f>
        <v>0</v>
      </c>
      <c r="H30" s="16">
        <f>COUNTIFS(data_services!$E:$E, "&gt;="&amp;$B30,  data_services!$E:$E, "&lt;="&amp;$C30, data_services!$Y:$Y,"Closed lost")</f>
        <v>1</v>
      </c>
      <c r="K30" s="5"/>
      <c r="L30" s="11"/>
      <c r="M30" s="11"/>
      <c r="N30" s="11"/>
      <c r="O30" s="7"/>
    </row>
    <row r="31" spans="1:15" ht="15.75" customHeight="1">
      <c r="A31" s="13">
        <v>44197</v>
      </c>
      <c r="B31" s="14">
        <v>44197</v>
      </c>
      <c r="C31" s="15">
        <f t="shared" si="6"/>
        <v>44227</v>
      </c>
      <c r="D31" s="16">
        <f>COUNTIFS( data_services!$AP:$AP, "&gt;="&amp;$B31, data_services!$AP:$AP, "&lt;="&amp;$C31)</f>
        <v>22</v>
      </c>
      <c r="E31" s="16">
        <f>COUNTIFS( data_services!$E:$E, "&gt;="&amp;$B31, data_services!$E:$E, "&lt;="&amp;$C31)</f>
        <v>3</v>
      </c>
      <c r="F31" s="16">
        <f>COUNTIFS(data_services!$E:$E, "&gt;="&amp;$B31,  data_services!$E:$E, "&lt;="&amp;$C31, data_services!$Y:$Y,"Closed won (done)")+COUNTIFS(data_services!$E:$E, "&gt;="&amp;$B31,  data_services!$E:$E, "&lt;="&amp;$C31, data_services!$Y:$Y,"Closed won (active)")</f>
        <v>3</v>
      </c>
      <c r="G31" s="16">
        <f>COUNTIFS(data_services!$E:$E, "&gt;="&amp;$B31,  data_services!$E:$E, "&lt;="&amp;$C31, data_services!$Y:$Y,"On Hold")</f>
        <v>0</v>
      </c>
      <c r="H31" s="16">
        <f>COUNTIFS(data_services!$E:$E, "&gt;="&amp;$B31,  data_services!$E:$E, "&lt;="&amp;$C31, data_services!$Y:$Y,"Closed lost")</f>
        <v>0</v>
      </c>
      <c r="K31" s="5"/>
      <c r="L31" s="11"/>
      <c r="M31" s="11"/>
      <c r="N31" s="11"/>
      <c r="O31" s="7"/>
    </row>
    <row r="32" spans="1:15" ht="15.75" customHeight="1">
      <c r="A32" s="13">
        <v>44228</v>
      </c>
      <c r="B32" s="14">
        <v>44228</v>
      </c>
      <c r="C32" s="15">
        <f t="shared" si="6"/>
        <v>44255</v>
      </c>
      <c r="D32" s="16">
        <f>COUNTIFS( data_services!$AP:$AP, "&gt;="&amp;$B32, data_services!$AP:$AP, "&lt;="&amp;$C32)</f>
        <v>28</v>
      </c>
      <c r="E32" s="16">
        <f>COUNTIFS( data_services!$E:$E, "&gt;="&amp;$B32, data_services!$E:$E, "&lt;="&amp;$C32)</f>
        <v>6</v>
      </c>
      <c r="F32" s="16">
        <f>COUNTIFS(data_services!$E:$E, "&gt;="&amp;$B32,  data_services!$E:$E, "&lt;="&amp;$C32, data_services!$Y:$Y,"Closed won (done)")+COUNTIFS(data_services!$E:$E, "&gt;="&amp;$B32,  data_services!$E:$E, "&lt;="&amp;$C32, data_services!$Y:$Y,"Closed won (active)")</f>
        <v>5</v>
      </c>
      <c r="G32" s="16">
        <f>COUNTIFS(data_services!$E:$E, "&gt;="&amp;$B32,  data_services!$E:$E, "&lt;="&amp;$C32, data_services!$Y:$Y,"On Hold")</f>
        <v>0</v>
      </c>
      <c r="H32" s="16">
        <f>COUNTIFS(data_services!$E:$E, "&gt;="&amp;$B32,  data_services!$E:$E, "&lt;="&amp;$C32, data_services!$Y:$Y,"Closed lost")</f>
        <v>0</v>
      </c>
      <c r="K32" s="5"/>
      <c r="L32" s="11"/>
      <c r="M32" s="11"/>
      <c r="N32" s="11"/>
      <c r="O32" s="7"/>
    </row>
    <row r="33" spans="1:15" ht="15.75" customHeight="1">
      <c r="A33" s="13">
        <v>44256</v>
      </c>
      <c r="B33" s="14">
        <v>44256</v>
      </c>
      <c r="C33" s="15">
        <f t="shared" si="6"/>
        <v>44286</v>
      </c>
      <c r="D33" s="16">
        <f>COUNTIFS( data_services!$AP:$AP, "&gt;="&amp;$B33, data_services!$AP:$AP, "&lt;="&amp;$C33)</f>
        <v>18</v>
      </c>
      <c r="E33" s="16">
        <f>COUNTIFS( data_services!$E:$E, "&gt;="&amp;$B33, data_services!$E:$E, "&lt;="&amp;$C33)</f>
        <v>8</v>
      </c>
      <c r="F33" s="16">
        <f>COUNTIFS(data_services!$E:$E, "&gt;="&amp;$B33,  data_services!$E:$E, "&lt;="&amp;$C33, data_services!$Y:$Y,"Closed won (done)")+COUNTIFS(data_services!$E:$E, "&gt;="&amp;$B33,  data_services!$E:$E, "&lt;="&amp;$C33, data_services!$Y:$Y,"Closed won (active)")</f>
        <v>1</v>
      </c>
      <c r="G33" s="16">
        <f>COUNTIFS(data_services!$E:$E, "&gt;="&amp;$B33,  data_services!$E:$E, "&lt;="&amp;$C33, data_services!$Y:$Y,"On Hold")</f>
        <v>2</v>
      </c>
      <c r="H33" s="16">
        <f>COUNTIFS(data_services!$E:$E, "&gt;="&amp;$B33,  data_services!$E:$E, "&lt;="&amp;$C33, data_services!$Y:$Y,"Closed lost")</f>
        <v>5</v>
      </c>
      <c r="K33" s="5"/>
      <c r="L33" s="11"/>
      <c r="M33" s="11"/>
      <c r="N33" s="11"/>
      <c r="O33" s="7"/>
    </row>
    <row r="34" spans="1:15" ht="15.75" customHeight="1">
      <c r="A34" s="13">
        <v>44287</v>
      </c>
      <c r="B34" s="14">
        <v>44287</v>
      </c>
      <c r="C34" s="15">
        <f t="shared" si="6"/>
        <v>44316</v>
      </c>
      <c r="D34" s="16">
        <f>COUNTIFS( data_services!$AP:$AP, "&gt;="&amp;$B34, data_services!$AP:$AP, "&lt;="&amp;$C34)</f>
        <v>21</v>
      </c>
      <c r="E34" s="16">
        <f>COUNTIFS( data_services!$E:$E, "&gt;="&amp;$B34, data_services!$E:$E, "&lt;="&amp;$C34)</f>
        <v>3</v>
      </c>
      <c r="F34" s="16">
        <f>COUNTIFS(data_services!$E:$E, "&gt;="&amp;$B34,  data_services!$E:$E, "&lt;="&amp;$C34, data_services!$Y:$Y,"Closed won (done)")+COUNTIFS(data_services!$E:$E, "&gt;="&amp;$B34,  data_services!$E:$E, "&lt;="&amp;$C34, data_services!$Y:$Y,"Closed won (active)")</f>
        <v>2</v>
      </c>
      <c r="G34" s="16">
        <f>COUNTIFS(data_services!$E:$E, "&gt;="&amp;$B34,  data_services!$E:$E, "&lt;="&amp;$C34, data_services!$Y:$Y,"On Hold")</f>
        <v>0</v>
      </c>
      <c r="H34" s="16">
        <f>COUNTIFS(data_services!$E:$E, "&gt;="&amp;$B34,  data_services!$E:$E, "&lt;="&amp;$C34, data_services!$Y:$Y,"Closed lost")</f>
        <v>1</v>
      </c>
      <c r="K34" s="5"/>
      <c r="L34" s="11"/>
      <c r="M34" s="11"/>
      <c r="N34" s="11"/>
      <c r="O34" s="7"/>
    </row>
    <row r="35" spans="1:15" ht="15.75" customHeight="1">
      <c r="A35" s="13">
        <v>44317</v>
      </c>
      <c r="B35" s="14">
        <v>44317</v>
      </c>
      <c r="C35" s="15">
        <f t="shared" si="6"/>
        <v>44347</v>
      </c>
      <c r="D35" s="16">
        <f>COUNTIFS( data_services!$AP:$AP, "&gt;="&amp;$B35, data_services!$AP:$AP, "&lt;="&amp;$C35)</f>
        <v>18</v>
      </c>
      <c r="E35" s="16">
        <f>COUNTIFS( data_services!$E:$E, "&gt;="&amp;$B35, data_services!$E:$E, "&lt;="&amp;$C35)</f>
        <v>8</v>
      </c>
      <c r="F35" s="16">
        <f>COUNTIFS(data_services!$E:$E, "&gt;="&amp;$B35,  data_services!$E:$E, "&lt;="&amp;$C35, data_services!$Y:$Y,"Closed won (done)")+COUNTIFS(data_services!$E:$E, "&gt;="&amp;$B35,  data_services!$E:$E, "&lt;="&amp;$C35, data_services!$Y:$Y,"Closed won (active)")</f>
        <v>7</v>
      </c>
      <c r="G35" s="16">
        <f>COUNTIFS(data_services!$E:$E, "&gt;="&amp;$B35,  data_services!$E:$E, "&lt;="&amp;$C35, data_services!$Y:$Y,"On Hold")</f>
        <v>0</v>
      </c>
      <c r="H35" s="16">
        <f>COUNTIFS(data_services!$E:$E, "&gt;="&amp;$B35,  data_services!$E:$E, "&lt;="&amp;$C35, data_services!$Y:$Y,"Closed lost")</f>
        <v>1</v>
      </c>
      <c r="K35" s="5"/>
      <c r="L35" s="11"/>
      <c r="M35" s="11"/>
      <c r="N35" s="11"/>
      <c r="O35" s="7"/>
    </row>
    <row r="36" spans="1:15" ht="15.75" customHeight="1">
      <c r="A36" s="13">
        <v>44348</v>
      </c>
      <c r="B36" s="14">
        <v>44348</v>
      </c>
      <c r="C36" s="15">
        <f t="shared" si="6"/>
        <v>44377</v>
      </c>
      <c r="D36" s="16">
        <f>COUNTIFS( data_services!$AP:$AP, "&gt;="&amp;$B36, data_services!$AP:$AP, "&lt;="&amp;$C36)</f>
        <v>15</v>
      </c>
      <c r="E36" s="16">
        <f>COUNTIFS( data_services!$E:$E, "&gt;="&amp;$B36, data_services!$E:$E, "&lt;="&amp;$C36)</f>
        <v>11</v>
      </c>
      <c r="F36" s="16">
        <f>COUNTIFS(data_services!$E:$E, "&gt;="&amp;$B36,  data_services!$E:$E, "&lt;="&amp;$C36, data_services!$Y:$Y,"Closed won (done)")+COUNTIFS(data_services!$E:$E, "&gt;="&amp;$B36,  data_services!$E:$E, "&lt;="&amp;$C36, data_services!$Y:$Y,"Closed won (active)")</f>
        <v>1</v>
      </c>
      <c r="G36" s="16">
        <f>COUNTIFS(data_services!$E:$E, "&gt;="&amp;$B36,  data_services!$E:$E, "&lt;="&amp;$C36, data_services!$Y:$Y,"On Hold")</f>
        <v>0</v>
      </c>
      <c r="H36" s="16">
        <f>COUNTIFS(data_services!$E:$E, "&gt;="&amp;$B36,  data_services!$E:$E, "&lt;="&amp;$C36, data_services!$Y:$Y,"Closed lost")</f>
        <v>10</v>
      </c>
      <c r="K36" s="5"/>
      <c r="L36" s="11"/>
      <c r="M36" s="11"/>
      <c r="N36" s="11"/>
      <c r="O36" s="7"/>
    </row>
    <row r="37" spans="1:15" ht="15.75" customHeight="1">
      <c r="A37" s="13">
        <v>44378</v>
      </c>
      <c r="B37" s="14">
        <v>44378</v>
      </c>
      <c r="C37" s="15">
        <f t="shared" si="6"/>
        <v>44408</v>
      </c>
      <c r="D37" s="16">
        <f>COUNTIFS( data_services!$AP:$AP, "&gt;="&amp;$B37, data_services!$AP:$AP, "&lt;="&amp;$C37)</f>
        <v>0</v>
      </c>
      <c r="E37" s="16">
        <f>COUNTIFS( data_services!$E:$E, "&gt;="&amp;$B37, data_services!$E:$E, "&lt;="&amp;$C37)</f>
        <v>2</v>
      </c>
      <c r="F37" s="16">
        <f>COUNTIFS(data_services!$E:$E, "&gt;="&amp;$B37,  data_services!$E:$E, "&lt;="&amp;$C37, data_services!$Y:$Y,"Closed won (done)")+COUNTIFS(data_services!$E:$E, "&gt;="&amp;$B37,  data_services!$E:$E, "&lt;="&amp;$C37, data_services!$Y:$Y,"Closed won (active)")</f>
        <v>0</v>
      </c>
      <c r="G37" s="16">
        <f>COUNTIFS(data_services!$E:$E, "&gt;="&amp;$B37,  data_services!$E:$E, "&lt;="&amp;$C37, data_services!$Y:$Y,"On Hold")</f>
        <v>0</v>
      </c>
      <c r="H37" s="16">
        <f>COUNTIFS(data_services!$E:$E, "&gt;="&amp;$B37,  data_services!$E:$E, "&lt;="&amp;$C37, data_services!$Y:$Y,"Closed lost")</f>
        <v>0</v>
      </c>
      <c r="K37" s="5"/>
      <c r="L37" s="11"/>
      <c r="M37" s="11"/>
      <c r="N37" s="11"/>
      <c r="O37" s="7"/>
    </row>
    <row r="38" spans="1:15" ht="15.75" customHeight="1">
      <c r="A38" s="13">
        <v>44409</v>
      </c>
      <c r="B38" s="14">
        <v>44409</v>
      </c>
      <c r="C38" s="15">
        <f t="shared" si="6"/>
        <v>44439</v>
      </c>
      <c r="D38" s="16">
        <f>COUNTIFS( data_services!$AP:$AP, "&gt;="&amp;$B38, data_services!$AP:$AP, "&lt;="&amp;$C38)</f>
        <v>0</v>
      </c>
      <c r="E38" s="16">
        <f>COUNTIFS( data_services!$E:$E, "&gt;="&amp;$B38, data_services!$E:$E, "&lt;="&amp;$C38)</f>
        <v>1</v>
      </c>
      <c r="F38" s="16">
        <f>COUNTIFS(data_services!$E:$E, "&gt;="&amp;$B38,  data_services!$E:$E, "&lt;="&amp;$C38, data_services!$Y:$Y,"Closed won (done)")+COUNTIFS(data_services!$E:$E, "&gt;="&amp;$B38,  data_services!$E:$E, "&lt;="&amp;$C38, data_services!$Y:$Y,"Closed won (active)")</f>
        <v>0</v>
      </c>
      <c r="G38" s="16">
        <f>COUNTIFS(data_services!$E:$E, "&gt;="&amp;$B38,  data_services!$E:$E, "&lt;="&amp;$C38, data_services!$Y:$Y,"On Hold")</f>
        <v>0</v>
      </c>
      <c r="H38" s="16">
        <f>COUNTIFS(data_services!$E:$E, "&gt;="&amp;$B38,  data_services!$E:$E, "&lt;="&amp;$C38, data_services!$Y:$Y,"Closed lost")</f>
        <v>0</v>
      </c>
      <c r="K38" s="5"/>
      <c r="L38" s="11"/>
      <c r="M38" s="11"/>
      <c r="N38" s="11"/>
      <c r="O38" s="7"/>
    </row>
    <row r="39" spans="1:15" ht="15.75" customHeight="1">
      <c r="A39" s="13">
        <v>44440</v>
      </c>
      <c r="B39" s="14">
        <v>44440</v>
      </c>
      <c r="C39" s="15">
        <f t="shared" si="6"/>
        <v>44469</v>
      </c>
      <c r="D39" s="16">
        <f>COUNTIFS( data_services!$AP:$AP, "&gt;="&amp;$B39, data_services!$AP:$AP, "&lt;="&amp;$C39)</f>
        <v>0</v>
      </c>
      <c r="E39" s="16">
        <f>COUNTIFS( data_services!$E:$E, "&gt;="&amp;$B39, data_services!$E:$E, "&lt;="&amp;$C39)</f>
        <v>3</v>
      </c>
      <c r="F39" s="16">
        <f>COUNTIFS(data_services!$E:$E, "&gt;="&amp;$B39,  data_services!$E:$E, "&lt;="&amp;$C39, data_services!$Y:$Y,"Closed won (done)")+COUNTIFS(data_services!$E:$E, "&gt;="&amp;$B39,  data_services!$E:$E, "&lt;="&amp;$C39, data_services!$Y:$Y,"Closed won (active)")</f>
        <v>0</v>
      </c>
      <c r="G39" s="16">
        <f>COUNTIFS(data_services!$E:$E, "&gt;="&amp;$B39,  data_services!$E:$E, "&lt;="&amp;$C39, data_services!$Y:$Y,"On Hold")</f>
        <v>0</v>
      </c>
      <c r="H39" s="16">
        <f>COUNTIFS(data_services!$E:$E, "&gt;="&amp;$B39,  data_services!$E:$E, "&lt;="&amp;$C39, data_services!$Y:$Y,"Closed lost")</f>
        <v>0</v>
      </c>
      <c r="K39" s="5"/>
      <c r="L39" s="7"/>
      <c r="M39" s="7"/>
      <c r="N39" s="7"/>
      <c r="O39" s="7"/>
    </row>
    <row r="40" spans="1:15" ht="15.75" customHeight="1">
      <c r="A40" s="13">
        <v>44470</v>
      </c>
      <c r="B40" s="14">
        <v>44470</v>
      </c>
      <c r="C40" s="15">
        <f t="shared" si="6"/>
        <v>44500</v>
      </c>
      <c r="D40" s="16">
        <f>COUNTIFS( data_services!$AP:$AP, "&gt;="&amp;$B40, data_services!$AP:$AP, "&lt;="&amp;$C40)</f>
        <v>0</v>
      </c>
      <c r="E40" s="16">
        <f>COUNTIFS( data_services!$E:$E, "&gt;="&amp;$B40, data_services!$E:$E, "&lt;="&amp;$C40)</f>
        <v>0</v>
      </c>
      <c r="F40" s="16">
        <f>COUNTIFS(data_services!$E:$E, "&gt;="&amp;$B40,  data_services!$E:$E, "&lt;="&amp;$C40, data_services!$Y:$Y,"Closed won (done)")+COUNTIFS(data_services!$E:$E, "&gt;="&amp;$B40,  data_services!$E:$E, "&lt;="&amp;$C40, data_services!$Y:$Y,"Closed won (active)")</f>
        <v>0</v>
      </c>
      <c r="G40" s="16">
        <f>COUNTIFS(data_services!$E:$E, "&gt;="&amp;$B40,  data_services!$E:$E, "&lt;="&amp;$C40, data_services!$Y:$Y,"On Hold")</f>
        <v>0</v>
      </c>
      <c r="H40" s="16">
        <f>COUNTIFS(data_services!$E:$E, "&gt;="&amp;$B40,  data_services!$E:$E, "&lt;="&amp;$C40, data_services!$Y:$Y,"Closed lost")</f>
        <v>0</v>
      </c>
      <c r="K40" s="7"/>
      <c r="L40" s="7"/>
      <c r="M40" s="7"/>
      <c r="N40" s="7"/>
      <c r="O40" s="7"/>
    </row>
    <row r="41" spans="1:15" ht="15.75" customHeight="1">
      <c r="A41" s="13">
        <v>44501</v>
      </c>
      <c r="B41" s="14">
        <v>44501</v>
      </c>
      <c r="C41" s="15">
        <f t="shared" si="6"/>
        <v>44530</v>
      </c>
      <c r="D41" s="16">
        <f>COUNTIFS( data_services!$AP:$AP, "&gt;="&amp;$B41, data_services!$AP:$AP, "&lt;="&amp;$C41)</f>
        <v>0</v>
      </c>
      <c r="E41" s="16">
        <f>COUNTIFS( data_services!$E:$E, "&gt;="&amp;$B41, data_services!$E:$E, "&lt;="&amp;$C41)</f>
        <v>0</v>
      </c>
      <c r="F41" s="16">
        <f>COUNTIFS(data_services!$E:$E, "&gt;="&amp;$B41,  data_services!$E:$E, "&lt;="&amp;$C41, data_services!$Y:$Y,"Closed won (done)")+COUNTIFS(data_services!$E:$E, "&gt;="&amp;$B41,  data_services!$E:$E, "&lt;="&amp;$C41, data_services!$Y:$Y,"Closed won (active)")</f>
        <v>0</v>
      </c>
      <c r="G41" s="16">
        <f>COUNTIFS(data_services!$E:$E, "&gt;="&amp;$B41,  data_services!$E:$E, "&lt;="&amp;$C41, data_services!$Y:$Y,"On Hold")</f>
        <v>0</v>
      </c>
      <c r="H41" s="16">
        <f>COUNTIFS(data_services!$E:$E, "&gt;="&amp;$B41,  data_services!$E:$E, "&lt;="&amp;$C41, data_services!$Y:$Y,"Closed lost")</f>
        <v>0</v>
      </c>
      <c r="K41" s="7"/>
      <c r="L41" s="7"/>
      <c r="M41" s="7"/>
      <c r="N41" s="7"/>
      <c r="O41" s="7"/>
    </row>
    <row r="42" spans="1:15" ht="15.75" customHeight="1">
      <c r="A42" s="13">
        <v>44531</v>
      </c>
      <c r="B42" s="14">
        <v>44531</v>
      </c>
      <c r="C42" s="15">
        <f t="shared" si="6"/>
        <v>44561</v>
      </c>
      <c r="D42" s="16">
        <f>COUNTIFS( data_services!$AP:$AP, "&gt;="&amp;$B42, data_services!$AP:$AP, "&lt;="&amp;$C42)</f>
        <v>0</v>
      </c>
      <c r="E42" s="16">
        <f>COUNTIFS( data_services!$E:$E, "&gt;="&amp;$B42, data_services!$E:$E, "&lt;="&amp;$C42)</f>
        <v>0</v>
      </c>
      <c r="F42" s="16">
        <f>COUNTIFS(data_services!$E:$E, "&gt;="&amp;$B42,  data_services!$E:$E, "&lt;="&amp;$C42, data_services!$Y:$Y,"Closed won (done)")+COUNTIFS(data_services!$E:$E, "&gt;="&amp;$B42,  data_services!$E:$E, "&lt;="&amp;$C42, data_services!$Y:$Y,"Closed won (active)")</f>
        <v>0</v>
      </c>
      <c r="G42" s="16">
        <f>COUNTIFS(data_services!$E:$E, "&gt;="&amp;$B42,  data_services!$E:$E, "&lt;="&amp;$C42, data_services!$Y:$Y,"On Hold")</f>
        <v>0</v>
      </c>
      <c r="H42" s="16">
        <f>COUNTIFS(data_services!$E:$E, "&gt;="&amp;$B42,  data_services!$E:$E, "&lt;="&amp;$C42, data_services!$Y:$Y,"Closed lost")</f>
        <v>0</v>
      </c>
      <c r="K42" s="7"/>
      <c r="L42" s="7"/>
      <c r="M42" s="7"/>
      <c r="N42" s="7"/>
      <c r="O42" s="7"/>
    </row>
    <row r="43" spans="1:15" ht="15.75" customHeight="1">
      <c r="A43" s="13">
        <v>44562</v>
      </c>
      <c r="B43" s="14">
        <v>44562</v>
      </c>
      <c r="C43" s="15">
        <f t="shared" si="6"/>
        <v>44592</v>
      </c>
      <c r="D43" s="16">
        <f>COUNTIFS( data_services!$AP:$AP, "&gt;="&amp;$B43, data_services!$AP:$AP, "&lt;="&amp;$C43)</f>
        <v>0</v>
      </c>
      <c r="E43" s="16">
        <f>COUNTIFS( data_services!$E:$E, "&gt;="&amp;$B43, data_services!$E:$E, "&lt;="&amp;$C43)</f>
        <v>0</v>
      </c>
      <c r="F43" s="16">
        <f>COUNTIFS(data_services!$E:$E, "&gt;="&amp;$B43,  data_services!$E:$E, "&lt;="&amp;$C43, data_services!$Y:$Y,"Closed won (done)")+COUNTIFS(data_services!$E:$E, "&gt;="&amp;$B43,  data_services!$E:$E, "&lt;="&amp;$C43, data_services!$Y:$Y,"Closed won (active)")</f>
        <v>0</v>
      </c>
      <c r="G43" s="16">
        <f>COUNTIFS(data_services!$E:$E, "&gt;="&amp;$B43,  data_services!$E:$E, "&lt;="&amp;$C43, data_services!$Y:$Y,"On Hold")</f>
        <v>0</v>
      </c>
      <c r="H43" s="16">
        <f>COUNTIFS(data_services!$E:$E, "&gt;="&amp;$B43,  data_services!$E:$E, "&lt;="&amp;$C43, data_services!$Y:$Y,"Closed lost")</f>
        <v>0</v>
      </c>
      <c r="K43" s="7"/>
      <c r="L43" s="7"/>
      <c r="M43" s="7"/>
      <c r="N43" s="7"/>
      <c r="O43" s="7"/>
    </row>
    <row r="44" spans="1:15" ht="15.75" customHeight="1">
      <c r="A44" s="13">
        <v>44593</v>
      </c>
      <c r="B44" s="14">
        <v>44593</v>
      </c>
      <c r="C44" s="15">
        <f t="shared" si="6"/>
        <v>44620</v>
      </c>
      <c r="D44" s="16">
        <f>COUNTIFS( data_services!$AP:$AP, "&gt;="&amp;$B44, data_services!$AP:$AP, "&lt;="&amp;$C44)</f>
        <v>0</v>
      </c>
      <c r="E44" s="16">
        <f>COUNTIFS( data_services!$E:$E, "&gt;="&amp;$B44, data_services!$E:$E, "&lt;="&amp;$C44)</f>
        <v>0</v>
      </c>
      <c r="F44" s="16">
        <f>COUNTIFS(data_services!$E:$E, "&gt;="&amp;$B44,  data_services!$E:$E, "&lt;="&amp;$C44, data_services!$Y:$Y,"Closed won (done)")+COUNTIFS(data_services!$E:$E, "&gt;="&amp;$B44,  data_services!$E:$E, "&lt;="&amp;$C44, data_services!$Y:$Y,"Closed won (active)")</f>
        <v>0</v>
      </c>
      <c r="G44" s="16">
        <f>COUNTIFS(data_services!$E:$E, "&gt;="&amp;$B44,  data_services!$E:$E, "&lt;="&amp;$C44, data_services!$Y:$Y,"On Hold")</f>
        <v>0</v>
      </c>
      <c r="H44" s="16">
        <f>COUNTIFS(data_services!$E:$E, "&gt;="&amp;$B44,  data_services!$E:$E, "&lt;="&amp;$C44, data_services!$Y:$Y,"Closed lost")</f>
        <v>0</v>
      </c>
      <c r="K44" s="7"/>
      <c r="L44" s="7"/>
      <c r="M44" s="7"/>
      <c r="N44" s="7"/>
      <c r="O44" s="7"/>
    </row>
    <row r="45" spans="1:15" ht="15.75" customHeight="1">
      <c r="A45" s="13">
        <v>44621</v>
      </c>
      <c r="B45" s="14">
        <v>44621</v>
      </c>
      <c r="C45" s="15">
        <f t="shared" si="6"/>
        <v>44651</v>
      </c>
      <c r="D45" s="16">
        <f>COUNTIFS( data_services!$AP:$AP, "&gt;="&amp;$B45, data_services!$AP:$AP, "&lt;="&amp;$C45)</f>
        <v>0</v>
      </c>
      <c r="E45" s="16">
        <f>COUNTIFS( data_services!$E:$E, "&gt;="&amp;$B45, data_services!$E:$E, "&lt;="&amp;$C45)</f>
        <v>0</v>
      </c>
      <c r="F45" s="16">
        <f>COUNTIFS(data_services!$E:$E, "&gt;="&amp;$B45,  data_services!$E:$E, "&lt;="&amp;$C45, data_services!$Y:$Y,"Closed won (done)")+COUNTIFS(data_services!$E:$E, "&gt;="&amp;$B45,  data_services!$E:$E, "&lt;="&amp;$C45, data_services!$Y:$Y,"Closed won (active)")</f>
        <v>0</v>
      </c>
      <c r="G45" s="16">
        <f>COUNTIFS(data_services!$E:$E, "&gt;="&amp;$B45,  data_services!$E:$E, "&lt;="&amp;$C45, data_services!$Y:$Y,"On Hold")</f>
        <v>0</v>
      </c>
      <c r="H45" s="16">
        <f>COUNTIFS(data_services!$E:$E, "&gt;="&amp;$B45,  data_services!$E:$E, "&lt;="&amp;$C45, data_services!$Y:$Y,"Closed lost")</f>
        <v>0</v>
      </c>
      <c r="K45" s="7"/>
      <c r="L45" s="7"/>
      <c r="M45" s="7"/>
      <c r="N45" s="7"/>
      <c r="O45" s="7"/>
    </row>
    <row r="46" spans="1:15" ht="15.75" customHeight="1">
      <c r="A46" s="13">
        <v>44652</v>
      </c>
      <c r="B46" s="14">
        <v>44652</v>
      </c>
      <c r="C46" s="15">
        <f t="shared" si="6"/>
        <v>44681</v>
      </c>
      <c r="D46" s="16">
        <f>COUNTIFS( data_services!$AP:$AP, "&gt;="&amp;$B46, data_services!$AP:$AP, "&lt;="&amp;$C46)</f>
        <v>0</v>
      </c>
      <c r="E46" s="16">
        <f>COUNTIFS( data_services!$E:$E, "&gt;="&amp;$B46, data_services!$E:$E, "&lt;="&amp;$C46)</f>
        <v>0</v>
      </c>
      <c r="F46" s="16">
        <f>COUNTIFS(data_services!$E:$E, "&gt;="&amp;$B46,  data_services!$E:$E, "&lt;="&amp;$C46, data_services!$Y:$Y,"Closed won (done)")+COUNTIFS(data_services!$E:$E, "&gt;="&amp;$B46,  data_services!$E:$E, "&lt;="&amp;$C46, data_services!$Y:$Y,"Closed won (active)")</f>
        <v>0</v>
      </c>
      <c r="G46" s="16">
        <f>COUNTIFS(data_services!$E:$E, "&gt;="&amp;$B46,  data_services!$E:$E, "&lt;="&amp;$C46, data_services!$Y:$Y,"On Hold")</f>
        <v>0</v>
      </c>
      <c r="H46" s="16">
        <f>COUNTIFS(data_services!$E:$E, "&gt;="&amp;$B46,  data_services!$E:$E, "&lt;="&amp;$C46, data_services!$Y:$Y,"Closed lost")</f>
        <v>0</v>
      </c>
    </row>
    <row r="47" spans="1:15" ht="15.75" customHeight="1">
      <c r="A47" s="13">
        <v>44682</v>
      </c>
      <c r="B47" s="14">
        <v>44682</v>
      </c>
      <c r="C47" s="15">
        <f t="shared" si="6"/>
        <v>44712</v>
      </c>
      <c r="D47" s="16">
        <f>COUNTIFS( data_services!$AP:$AP, "&gt;="&amp;$B47, data_services!$AP:$AP, "&lt;="&amp;$C47)</f>
        <v>0</v>
      </c>
      <c r="E47" s="16">
        <f>COUNTIFS( data_services!$E:$E, "&gt;="&amp;$B47, data_services!$E:$E, "&lt;="&amp;$C47)</f>
        <v>0</v>
      </c>
      <c r="F47" s="16">
        <f>COUNTIFS(data_services!$E:$E, "&gt;="&amp;$B47,  data_services!$E:$E, "&lt;="&amp;$C47, data_services!$Y:$Y,"Closed won (done)")+COUNTIFS(data_services!$E:$E, "&gt;="&amp;$B47,  data_services!$E:$E, "&lt;="&amp;$C47, data_services!$Y:$Y,"Closed won (active)")</f>
        <v>0</v>
      </c>
      <c r="G47" s="16">
        <f>COUNTIFS(data_services!$E:$E, "&gt;="&amp;$B47,  data_services!$E:$E, "&lt;="&amp;$C47, data_services!$Y:$Y,"On Hold")</f>
        <v>0</v>
      </c>
      <c r="H47" s="16">
        <f>COUNTIFS(data_services!$E:$E, "&gt;="&amp;$B47,  data_services!$E:$E, "&lt;="&amp;$C47, data_services!$Y:$Y,"Closed lost")</f>
        <v>0</v>
      </c>
    </row>
    <row r="48" spans="1:15" ht="15.75" customHeight="1">
      <c r="A48" s="13">
        <v>44713</v>
      </c>
      <c r="B48" s="14">
        <v>44713</v>
      </c>
      <c r="C48" s="15">
        <f t="shared" si="6"/>
        <v>44742</v>
      </c>
      <c r="D48" s="16">
        <f>COUNTIFS( data_services!$AP:$AP, "&gt;="&amp;$B48, data_services!$AP:$AP, "&lt;="&amp;$C48)</f>
        <v>0</v>
      </c>
      <c r="E48" s="16">
        <f>COUNTIFS( data_services!$E:$E, "&gt;="&amp;$B48, data_services!$E:$E, "&lt;="&amp;$C48)</f>
        <v>0</v>
      </c>
      <c r="F48" s="16">
        <f>COUNTIFS(data_services!$E:$E, "&gt;="&amp;$B48,  data_services!$E:$E, "&lt;="&amp;$C48, data_services!$Y:$Y,"Closed won (done)")+COUNTIFS(data_services!$E:$E, "&gt;="&amp;$B48,  data_services!$E:$E, "&lt;="&amp;$C48, data_services!$Y:$Y,"Closed won (active)")</f>
        <v>0</v>
      </c>
      <c r="G48" s="16">
        <f>COUNTIFS(data_services!$E:$E, "&gt;="&amp;$B48,  data_services!$E:$E, "&lt;="&amp;$C48, data_services!$Y:$Y,"On Hold")</f>
        <v>0</v>
      </c>
      <c r="H48" s="16">
        <f>COUNTIFS(data_services!$E:$E, "&gt;="&amp;$B48,  data_services!$E:$E, "&lt;="&amp;$C48, data_services!$Y:$Y,"Closed lost")</f>
        <v>0</v>
      </c>
    </row>
    <row r="49" spans="1:8" ht="15.75" customHeight="1">
      <c r="A49" s="13">
        <v>44743</v>
      </c>
      <c r="B49" s="14">
        <v>44743</v>
      </c>
      <c r="C49" s="15">
        <f t="shared" si="6"/>
        <v>44773</v>
      </c>
      <c r="D49" s="16">
        <f>COUNTIFS( data_services!$AP:$AP, "&gt;="&amp;$B49, data_services!$AP:$AP, "&lt;="&amp;$C49)</f>
        <v>0</v>
      </c>
      <c r="E49" s="16">
        <f>COUNTIFS( data_services!$E:$E, "&gt;="&amp;$B49, data_services!$E:$E, "&lt;="&amp;$C49)</f>
        <v>0</v>
      </c>
      <c r="F49" s="16">
        <f>COUNTIFS(data_services!$E:$E, "&gt;="&amp;$B49,  data_services!$E:$E, "&lt;="&amp;$C49, data_services!$Y:$Y,"Closed won (done)")+COUNTIFS(data_services!$E:$E, "&gt;="&amp;$B49,  data_services!$E:$E, "&lt;="&amp;$C49, data_services!$Y:$Y,"Closed won (active)")</f>
        <v>0</v>
      </c>
      <c r="G49" s="16">
        <f>COUNTIFS(data_services!$E:$E, "&gt;="&amp;$B49,  data_services!$E:$E, "&lt;="&amp;$C49, data_services!$Y:$Y,"On Hold")</f>
        <v>0</v>
      </c>
      <c r="H49" s="16">
        <f>COUNTIFS(data_services!$E:$E, "&gt;="&amp;$B49,  data_services!$E:$E, "&lt;="&amp;$C49, data_services!$Y:$Y,"Closed lost")</f>
        <v>0</v>
      </c>
    </row>
    <row r="50" spans="1:8" ht="15.75" customHeight="1">
      <c r="A50" s="13">
        <v>44774</v>
      </c>
      <c r="B50" s="14">
        <v>44774</v>
      </c>
      <c r="C50" s="15">
        <f t="shared" si="6"/>
        <v>44804</v>
      </c>
      <c r="D50" s="16">
        <f>COUNTIFS( data_services!$AP:$AP, "&gt;="&amp;$B50, data_services!$AP:$AP, "&lt;="&amp;$C50)</f>
        <v>0</v>
      </c>
      <c r="E50" s="16">
        <f>COUNTIFS( data_services!$E:$E, "&gt;="&amp;$B50, data_services!$E:$E, "&lt;="&amp;$C50)</f>
        <v>0</v>
      </c>
      <c r="F50" s="16">
        <f>COUNTIFS(data_services!$E:$E, "&gt;="&amp;$B50,  data_services!$E:$E, "&lt;="&amp;$C50, data_services!$Y:$Y,"Closed won (done)")+COUNTIFS(data_services!$E:$E, "&gt;="&amp;$B50,  data_services!$E:$E, "&lt;="&amp;$C50, data_services!$Y:$Y,"Closed won (active)")</f>
        <v>0</v>
      </c>
      <c r="G50" s="16">
        <f>COUNTIFS(data_services!$E:$E, "&gt;="&amp;$B50,  data_services!$E:$E, "&lt;="&amp;$C50, data_services!$Y:$Y,"On Hold")</f>
        <v>0</v>
      </c>
      <c r="H50" s="16">
        <f>COUNTIFS(data_services!$E:$E, "&gt;="&amp;$B50,  data_services!$E:$E, "&lt;="&amp;$C50, data_services!$Y:$Y,"Closed lost")</f>
        <v>0</v>
      </c>
    </row>
    <row r="51" spans="1:8" ht="15.75" customHeight="1">
      <c r="A51" s="13">
        <v>44805</v>
      </c>
      <c r="B51" s="14">
        <v>44805</v>
      </c>
      <c r="C51" s="15">
        <f t="shared" si="6"/>
        <v>44834</v>
      </c>
      <c r="D51" s="16">
        <f>COUNTIFS( data_services!$AP:$AP, "&gt;="&amp;$B51, data_services!$AP:$AP, "&lt;="&amp;$C51)</f>
        <v>0</v>
      </c>
      <c r="E51" s="16">
        <f>COUNTIFS( data_services!$E:$E, "&gt;="&amp;$B51, data_services!$E:$E, "&lt;="&amp;$C51)</f>
        <v>0</v>
      </c>
      <c r="F51" s="16">
        <f>COUNTIFS(data_services!$E:$E, "&gt;="&amp;$B51,  data_services!$E:$E, "&lt;="&amp;$C51, data_services!$Y:$Y,"Closed won (done)")+COUNTIFS(data_services!$E:$E, "&gt;="&amp;$B51,  data_services!$E:$E, "&lt;="&amp;$C51, data_services!$Y:$Y,"Closed won (active)")</f>
        <v>0</v>
      </c>
      <c r="G51" s="16">
        <f>COUNTIFS(data_services!$E:$E, "&gt;="&amp;$B51,  data_services!$E:$E, "&lt;="&amp;$C51, data_services!$Y:$Y,"On Hold")</f>
        <v>0</v>
      </c>
      <c r="H51" s="16">
        <f>COUNTIFS(data_services!$E:$E, "&gt;="&amp;$B51,  data_services!$E:$E, "&lt;="&amp;$C51, data_services!$Y:$Y,"Closed lost")</f>
        <v>0</v>
      </c>
    </row>
    <row r="52" spans="1:8" ht="15.75" customHeight="1"/>
    <row r="53" spans="1:8" ht="15.75" customHeight="1"/>
    <row r="54" spans="1:8" ht="15.75" customHeight="1"/>
    <row r="55" spans="1:8" ht="15.75" customHeight="1"/>
    <row r="56" spans="1:8" ht="15.75" customHeight="1"/>
    <row r="57" spans="1:8" ht="15.75" customHeight="1"/>
    <row r="58" spans="1:8" ht="15.75" customHeight="1"/>
    <row r="59" spans="1:8" ht="15.75" customHeight="1"/>
    <row r="60" spans="1:8" ht="15.75" customHeight="1"/>
    <row r="61" spans="1:8" ht="15.75" customHeight="1"/>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1:G1"/>
    <mergeCell ref="H1:I1"/>
    <mergeCell ref="J1:K1"/>
    <mergeCell ref="O1:P1"/>
  </mergeCells>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506"/>
  <sheetViews>
    <sheetView topLeftCell="AF281" workbookViewId="0">
      <selection sqref="A1:AS306"/>
    </sheetView>
  </sheetViews>
  <sheetFormatPr defaultColWidth="14.44140625" defaultRowHeight="15" customHeight="1"/>
  <cols>
    <col min="1" max="4" width="14.44140625" customWidth="1"/>
  </cols>
  <sheetData>
    <row r="1" spans="1:46" ht="15.75" customHeight="1">
      <c r="A1" s="17" t="s">
        <v>49</v>
      </c>
      <c r="B1" s="17" t="s">
        <v>50</v>
      </c>
      <c r="C1" s="17" t="s">
        <v>51</v>
      </c>
      <c r="D1" s="17" t="s">
        <v>52</v>
      </c>
      <c r="E1" s="17" t="s">
        <v>53</v>
      </c>
      <c r="F1" s="17" t="s">
        <v>54</v>
      </c>
      <c r="G1" s="17" t="s">
        <v>55</v>
      </c>
      <c r="H1" s="17" t="s">
        <v>56</v>
      </c>
      <c r="I1" s="17" t="s">
        <v>57</v>
      </c>
      <c r="J1" s="17" t="s">
        <v>58</v>
      </c>
      <c r="K1" s="17" t="s">
        <v>59</v>
      </c>
      <c r="L1" s="17" t="s">
        <v>60</v>
      </c>
      <c r="M1" s="17" t="s">
        <v>37</v>
      </c>
      <c r="N1" s="17" t="s">
        <v>61</v>
      </c>
      <c r="O1" s="17" t="s">
        <v>62</v>
      </c>
      <c r="P1" s="17" t="s">
        <v>63</v>
      </c>
      <c r="Q1" s="17" t="s">
        <v>64</v>
      </c>
      <c r="R1" s="17" t="s">
        <v>65</v>
      </c>
      <c r="S1" s="17" t="s">
        <v>66</v>
      </c>
      <c r="T1" s="17" t="s">
        <v>67</v>
      </c>
      <c r="U1" s="17" t="s">
        <v>68</v>
      </c>
      <c r="V1" s="17" t="s">
        <v>69</v>
      </c>
      <c r="W1" s="17" t="s">
        <v>70</v>
      </c>
      <c r="X1" s="17" t="s">
        <v>71</v>
      </c>
      <c r="Y1" s="17" t="s">
        <v>72</v>
      </c>
      <c r="Z1" s="17" t="s">
        <v>73</v>
      </c>
      <c r="AA1" s="17" t="s">
        <v>74</v>
      </c>
      <c r="AB1" s="17" t="s">
        <v>75</v>
      </c>
      <c r="AC1" s="17" t="s">
        <v>76</v>
      </c>
      <c r="AD1" s="17" t="s">
        <v>77</v>
      </c>
      <c r="AE1" s="17" t="s">
        <v>78</v>
      </c>
      <c r="AF1" s="17" t="s">
        <v>79</v>
      </c>
      <c r="AG1" s="17" t="s">
        <v>80</v>
      </c>
      <c r="AH1" s="17" t="s">
        <v>81</v>
      </c>
      <c r="AI1" s="17" t="s">
        <v>39</v>
      </c>
      <c r="AJ1" s="17" t="s">
        <v>82</v>
      </c>
      <c r="AK1" s="17" t="s">
        <v>83</v>
      </c>
      <c r="AL1" s="17" t="s">
        <v>84</v>
      </c>
      <c r="AM1" s="17" t="s">
        <v>85</v>
      </c>
      <c r="AN1" s="17" t="s">
        <v>86</v>
      </c>
      <c r="AO1" s="17" t="s">
        <v>87</v>
      </c>
      <c r="AP1" s="18" t="s">
        <v>37</v>
      </c>
      <c r="AQ1" s="17" t="s">
        <v>88</v>
      </c>
      <c r="AR1" s="5" t="s">
        <v>89</v>
      </c>
      <c r="AS1" s="17" t="s">
        <v>90</v>
      </c>
      <c r="AT1" s="17"/>
    </row>
    <row r="2" spans="1:46" ht="15.75" customHeight="1">
      <c r="A2" s="17">
        <v>3974710472</v>
      </c>
      <c r="B2" s="17"/>
      <c r="C2" s="17"/>
      <c r="D2" s="19">
        <v>44372.378472222219</v>
      </c>
      <c r="E2" s="19">
        <v>44197.205555555556</v>
      </c>
      <c r="F2" s="17"/>
      <c r="G2" s="17"/>
      <c r="H2" s="20">
        <v>40</v>
      </c>
      <c r="I2" s="20">
        <v>55</v>
      </c>
      <c r="J2" s="17" t="s">
        <v>91</v>
      </c>
      <c r="K2" s="20">
        <v>90000</v>
      </c>
      <c r="L2" s="17"/>
      <c r="M2" s="19">
        <v>44208.204861111109</v>
      </c>
      <c r="N2" s="17"/>
      <c r="O2" s="17"/>
      <c r="P2" s="17"/>
      <c r="Q2" s="17"/>
      <c r="R2" s="17"/>
      <c r="S2" s="17" t="s">
        <v>92</v>
      </c>
      <c r="T2" s="19">
        <v>44372.378472222219</v>
      </c>
      <c r="U2" s="17"/>
      <c r="V2" s="17"/>
      <c r="W2" s="19">
        <v>44208.205555555556</v>
      </c>
      <c r="X2" s="17"/>
      <c r="Y2" s="17" t="s">
        <v>93</v>
      </c>
      <c r="Z2" s="17"/>
      <c r="AA2" s="20">
        <v>1</v>
      </c>
      <c r="AB2" s="17" t="s">
        <v>94</v>
      </c>
      <c r="AC2" s="17"/>
      <c r="AD2" s="17"/>
      <c r="AE2" s="19">
        <v>44372.370138888888</v>
      </c>
      <c r="AF2" s="17"/>
      <c r="AG2" s="17" t="s">
        <v>95</v>
      </c>
      <c r="AH2" s="17"/>
      <c r="AI2" s="20">
        <v>90000</v>
      </c>
      <c r="AJ2" s="17"/>
      <c r="AK2" s="17"/>
      <c r="AL2" s="17"/>
      <c r="AM2" s="17"/>
      <c r="AN2" s="17"/>
      <c r="AO2" s="20">
        <v>90000</v>
      </c>
      <c r="AP2" s="19">
        <f t="shared" ref="AP2:AP256" si="0">IF(M2="", "",DATE(YEAR(M2), MONTH(M2), DAY(M2)))</f>
        <v>44208</v>
      </c>
      <c r="AQ2" s="19">
        <f t="shared" ref="AQ2:AQ256" si="1">IF(T2="", "", DATE(YEAR(T2), MONTH(T2), DAY(T2)))</f>
        <v>44372</v>
      </c>
      <c r="AR2" s="21">
        <f t="shared" ref="AR2:AR256" si="2">IF(AE2="", "",DATE(YEAR(AE2), MONTH(AE2), DAY(AE2)))</f>
        <v>44372</v>
      </c>
      <c r="AS2" s="19">
        <f t="shared" ref="AS2:AS256" si="3">IF(E2="","",DATE(YEAR(E2), MONTH(E2), DAY(E2)))</f>
        <v>44197</v>
      </c>
      <c r="AT2" s="22"/>
    </row>
    <row r="3" spans="1:46" ht="15.75" customHeight="1">
      <c r="A3" s="17">
        <v>3355847518</v>
      </c>
      <c r="B3" s="17"/>
      <c r="C3" s="17"/>
      <c r="D3" s="19">
        <v>44371.3125</v>
      </c>
      <c r="E3" s="19">
        <v>44137.109722222223</v>
      </c>
      <c r="F3" s="17"/>
      <c r="G3" s="17"/>
      <c r="H3" s="20">
        <v>42</v>
      </c>
      <c r="I3" s="20">
        <v>70</v>
      </c>
      <c r="J3" s="17" t="s">
        <v>91</v>
      </c>
      <c r="K3" s="20">
        <v>320000</v>
      </c>
      <c r="L3" s="17"/>
      <c r="M3" s="19">
        <v>44144.529166666667</v>
      </c>
      <c r="N3" s="17"/>
      <c r="O3" s="17"/>
      <c r="P3" s="17"/>
      <c r="Q3" s="17"/>
      <c r="R3" s="17"/>
      <c r="S3" s="17" t="s">
        <v>92</v>
      </c>
      <c r="T3" s="19">
        <v>44371.3125</v>
      </c>
      <c r="U3" s="17"/>
      <c r="V3" s="17"/>
      <c r="W3" s="19">
        <v>44144.529166666667</v>
      </c>
      <c r="X3" s="17"/>
      <c r="Y3" s="17" t="s">
        <v>96</v>
      </c>
      <c r="Z3" s="17"/>
      <c r="AA3" s="20">
        <v>1</v>
      </c>
      <c r="AB3" s="17" t="s">
        <v>97</v>
      </c>
      <c r="AC3" s="17"/>
      <c r="AD3" s="17"/>
      <c r="AE3" s="19">
        <v>44371.243750000001</v>
      </c>
      <c r="AF3" s="17"/>
      <c r="AG3" s="17" t="s">
        <v>98</v>
      </c>
      <c r="AH3" s="17"/>
      <c r="AI3" s="20">
        <v>320000</v>
      </c>
      <c r="AJ3" s="17"/>
      <c r="AK3" s="17" t="s">
        <v>99</v>
      </c>
      <c r="AL3" s="17"/>
      <c r="AM3" s="17"/>
      <c r="AN3" s="17"/>
      <c r="AO3" s="20">
        <v>320000</v>
      </c>
      <c r="AP3" s="19">
        <f t="shared" si="0"/>
        <v>44144</v>
      </c>
      <c r="AQ3" s="19">
        <f t="shared" si="1"/>
        <v>44371</v>
      </c>
      <c r="AR3" s="21">
        <f t="shared" si="2"/>
        <v>44371</v>
      </c>
      <c r="AS3" s="19">
        <f t="shared" si="3"/>
        <v>44137</v>
      </c>
      <c r="AT3" s="19"/>
    </row>
    <row r="4" spans="1:46" ht="15.75" customHeight="1">
      <c r="A4" s="17">
        <v>3355855817</v>
      </c>
      <c r="B4" s="17"/>
      <c r="C4" s="17"/>
      <c r="D4" s="19">
        <v>44354.171527777777</v>
      </c>
      <c r="E4" s="19">
        <v>44047.109027777777</v>
      </c>
      <c r="F4" s="17"/>
      <c r="G4" s="17"/>
      <c r="H4" s="20">
        <v>12</v>
      </c>
      <c r="I4" s="20">
        <v>15</v>
      </c>
      <c r="J4" s="17" t="s">
        <v>91</v>
      </c>
      <c r="K4" s="20">
        <v>67000</v>
      </c>
      <c r="L4" s="17"/>
      <c r="M4" s="19">
        <v>44144.529166666667</v>
      </c>
      <c r="N4" s="17"/>
      <c r="O4" s="17"/>
      <c r="P4" s="17"/>
      <c r="Q4" s="17"/>
      <c r="R4" s="17"/>
      <c r="S4" s="17" t="s">
        <v>92</v>
      </c>
      <c r="T4" s="19">
        <v>44354.171527777777</v>
      </c>
      <c r="U4" s="17"/>
      <c r="V4" s="17"/>
      <c r="W4" s="19">
        <v>44144.529166666667</v>
      </c>
      <c r="X4" s="17"/>
      <c r="Y4" s="17" t="s">
        <v>93</v>
      </c>
      <c r="Z4" s="17"/>
      <c r="AA4" s="20">
        <v>1</v>
      </c>
      <c r="AB4" s="17" t="s">
        <v>100</v>
      </c>
      <c r="AC4" s="17"/>
      <c r="AD4" s="17"/>
      <c r="AE4" s="19">
        <v>44354.171527777777</v>
      </c>
      <c r="AF4" s="17"/>
      <c r="AG4" s="17" t="s">
        <v>101</v>
      </c>
      <c r="AH4" s="17"/>
      <c r="AI4" s="20">
        <v>67000</v>
      </c>
      <c r="AJ4" s="17"/>
      <c r="AK4" s="17" t="s">
        <v>99</v>
      </c>
      <c r="AL4" s="17"/>
      <c r="AM4" s="17"/>
      <c r="AN4" s="17"/>
      <c r="AO4" s="20">
        <v>67000</v>
      </c>
      <c r="AP4" s="19">
        <f t="shared" si="0"/>
        <v>44144</v>
      </c>
      <c r="AQ4" s="19">
        <f t="shared" si="1"/>
        <v>44354</v>
      </c>
      <c r="AR4" s="21">
        <f t="shared" si="2"/>
        <v>44354</v>
      </c>
      <c r="AS4" s="19">
        <f t="shared" si="3"/>
        <v>44047</v>
      </c>
      <c r="AT4" s="19"/>
    </row>
    <row r="5" spans="1:46" ht="15.75" customHeight="1">
      <c r="A5" s="17">
        <v>3355889429</v>
      </c>
      <c r="B5" s="17"/>
      <c r="C5" s="17"/>
      <c r="D5" s="19">
        <v>44276.580555555556</v>
      </c>
      <c r="E5" s="19">
        <v>44145.39166666667</v>
      </c>
      <c r="F5" s="17"/>
      <c r="G5" s="17"/>
      <c r="H5" s="17"/>
      <c r="I5" s="17"/>
      <c r="J5" s="17"/>
      <c r="K5" s="17"/>
      <c r="L5" s="17"/>
      <c r="M5" s="19">
        <v>44144.529166666667</v>
      </c>
      <c r="N5" s="17"/>
      <c r="O5" s="17"/>
      <c r="P5" s="17"/>
      <c r="Q5" s="17"/>
      <c r="R5" s="17"/>
      <c r="S5" s="17"/>
      <c r="T5" s="17"/>
      <c r="U5" s="17"/>
      <c r="V5" s="17"/>
      <c r="W5" s="17"/>
      <c r="X5" s="17"/>
      <c r="Y5" s="17" t="s">
        <v>25</v>
      </c>
      <c r="Z5" s="17"/>
      <c r="AA5" s="20">
        <v>0</v>
      </c>
      <c r="AB5" s="17"/>
      <c r="AC5" s="17"/>
      <c r="AD5" s="17"/>
      <c r="AE5" s="17"/>
      <c r="AF5" s="17"/>
      <c r="AG5" s="17" t="s">
        <v>102</v>
      </c>
      <c r="AH5" s="17"/>
      <c r="AI5" s="17"/>
      <c r="AJ5" s="17"/>
      <c r="AK5" s="17"/>
      <c r="AL5" s="17"/>
      <c r="AM5" s="17"/>
      <c r="AN5" s="17"/>
      <c r="AO5" s="17"/>
      <c r="AP5" s="19">
        <f t="shared" si="0"/>
        <v>44144</v>
      </c>
      <c r="AQ5" s="19" t="str">
        <f t="shared" si="1"/>
        <v/>
      </c>
      <c r="AR5" s="11" t="str">
        <f t="shared" si="2"/>
        <v/>
      </c>
      <c r="AS5" s="19">
        <f t="shared" si="3"/>
        <v>44145</v>
      </c>
      <c r="AT5" s="19"/>
    </row>
    <row r="6" spans="1:46" ht="15.75" customHeight="1">
      <c r="A6" s="17">
        <v>5501406833</v>
      </c>
      <c r="B6" s="17"/>
      <c r="C6" s="17"/>
      <c r="D6" s="19">
        <v>44371.481944444444</v>
      </c>
      <c r="E6" s="19">
        <v>44371.481944444444</v>
      </c>
      <c r="F6" s="17" t="s">
        <v>103</v>
      </c>
      <c r="G6" s="23">
        <v>44370</v>
      </c>
      <c r="H6" s="20">
        <v>10</v>
      </c>
      <c r="I6" s="20">
        <v>13</v>
      </c>
      <c r="J6" s="17" t="s">
        <v>91</v>
      </c>
      <c r="K6" s="20">
        <v>30000</v>
      </c>
      <c r="L6" s="17"/>
      <c r="M6" s="19">
        <v>44369.053472222222</v>
      </c>
      <c r="N6" s="17"/>
      <c r="O6" s="17"/>
      <c r="P6" s="17"/>
      <c r="Q6" s="17"/>
      <c r="R6" s="17"/>
      <c r="S6" s="17" t="s">
        <v>14</v>
      </c>
      <c r="T6" s="19">
        <v>44369.708333333336</v>
      </c>
      <c r="U6" s="17"/>
      <c r="V6" s="17"/>
      <c r="W6" s="19">
        <v>44369.054166666669</v>
      </c>
      <c r="X6" s="17"/>
      <c r="Y6" s="17" t="s">
        <v>25</v>
      </c>
      <c r="Z6" s="17" t="s">
        <v>104</v>
      </c>
      <c r="AA6" s="20">
        <v>2</v>
      </c>
      <c r="AB6" s="17" t="s">
        <v>94</v>
      </c>
      <c r="AC6" s="17"/>
      <c r="AD6" s="17"/>
      <c r="AE6" s="19">
        <v>44369.708333333336</v>
      </c>
      <c r="AF6" s="17"/>
      <c r="AG6" s="17" t="s">
        <v>105</v>
      </c>
      <c r="AH6" s="17" t="s">
        <v>106</v>
      </c>
      <c r="AI6" s="20">
        <v>30000</v>
      </c>
      <c r="AJ6" s="17"/>
      <c r="AK6" s="17"/>
      <c r="AL6" s="17"/>
      <c r="AM6" s="17" t="s">
        <v>107</v>
      </c>
      <c r="AN6" s="17"/>
      <c r="AO6" s="20">
        <v>30000</v>
      </c>
      <c r="AP6" s="19">
        <f t="shared" si="0"/>
        <v>44369</v>
      </c>
      <c r="AQ6" s="19">
        <f t="shared" si="1"/>
        <v>44369</v>
      </c>
      <c r="AR6" s="21">
        <f t="shared" si="2"/>
        <v>44369</v>
      </c>
      <c r="AS6" s="19">
        <f t="shared" si="3"/>
        <v>44371</v>
      </c>
      <c r="AT6" s="19"/>
    </row>
    <row r="7" spans="1:46" ht="15.75" customHeight="1">
      <c r="A7" s="17">
        <v>5119645529</v>
      </c>
      <c r="B7" s="17"/>
      <c r="C7" s="17"/>
      <c r="D7" s="19">
        <v>44341.431250000001</v>
      </c>
      <c r="E7" s="19">
        <v>44316.486805555556</v>
      </c>
      <c r="F7" s="17"/>
      <c r="G7" s="17"/>
      <c r="H7" s="20">
        <v>5</v>
      </c>
      <c r="I7" s="20">
        <v>5</v>
      </c>
      <c r="J7" s="17" t="s">
        <v>91</v>
      </c>
      <c r="K7" s="17"/>
      <c r="L7" s="17"/>
      <c r="M7" s="19">
        <v>44314.486805555556</v>
      </c>
      <c r="N7" s="17"/>
      <c r="O7" s="17"/>
      <c r="P7" s="17"/>
      <c r="Q7" s="17"/>
      <c r="R7" s="17"/>
      <c r="S7" s="17" t="s">
        <v>16</v>
      </c>
      <c r="T7" s="19">
        <v>44321.345138888886</v>
      </c>
      <c r="U7" s="17"/>
      <c r="V7" s="17"/>
      <c r="W7" s="19">
        <v>44314.487500000003</v>
      </c>
      <c r="X7" s="17"/>
      <c r="Y7" s="17" t="s">
        <v>108</v>
      </c>
      <c r="Z7" s="17"/>
      <c r="AA7" s="20">
        <v>1</v>
      </c>
      <c r="AB7" s="17" t="s">
        <v>94</v>
      </c>
      <c r="AC7" s="17"/>
      <c r="AD7" s="17"/>
      <c r="AE7" s="19">
        <v>44321.345138888886</v>
      </c>
      <c r="AF7" s="17"/>
      <c r="AG7" s="17" t="s">
        <v>109</v>
      </c>
      <c r="AH7" s="17" t="s">
        <v>110</v>
      </c>
      <c r="AI7" s="17"/>
      <c r="AJ7" s="17"/>
      <c r="AK7" s="17"/>
      <c r="AL7" s="17"/>
      <c r="AM7" s="17"/>
      <c r="AN7" s="17"/>
      <c r="AO7" s="17"/>
      <c r="AP7" s="19">
        <f t="shared" si="0"/>
        <v>44314</v>
      </c>
      <c r="AQ7" s="19">
        <f t="shared" si="1"/>
        <v>44321</v>
      </c>
      <c r="AR7" s="21">
        <f t="shared" si="2"/>
        <v>44321</v>
      </c>
      <c r="AS7" s="19">
        <f t="shared" si="3"/>
        <v>44316</v>
      </c>
      <c r="AT7" s="19"/>
    </row>
    <row r="8" spans="1:46" ht="15.75" customHeight="1">
      <c r="A8" s="17">
        <v>3355898254</v>
      </c>
      <c r="B8" s="17"/>
      <c r="C8" s="17"/>
      <c r="D8" s="19">
        <v>44274.644444444442</v>
      </c>
      <c r="E8" s="19">
        <v>44147.378472222219</v>
      </c>
      <c r="F8" s="17"/>
      <c r="G8" s="17"/>
      <c r="H8" s="17"/>
      <c r="I8" s="17"/>
      <c r="J8" s="17"/>
      <c r="K8" s="17"/>
      <c r="L8" s="17"/>
      <c r="M8" s="19">
        <v>44144.529166666667</v>
      </c>
      <c r="N8" s="17"/>
      <c r="O8" s="17"/>
      <c r="P8" s="17"/>
      <c r="Q8" s="17"/>
      <c r="R8" s="17"/>
      <c r="S8" s="17" t="s">
        <v>16</v>
      </c>
      <c r="T8" s="17"/>
      <c r="U8" s="17"/>
      <c r="V8" s="17"/>
      <c r="W8" s="19">
        <v>44144.529166666667</v>
      </c>
      <c r="X8" s="17"/>
      <c r="Y8" s="17" t="s">
        <v>25</v>
      </c>
      <c r="Z8" s="17"/>
      <c r="AA8" s="20">
        <v>0</v>
      </c>
      <c r="AB8" s="17"/>
      <c r="AC8" s="17"/>
      <c r="AD8" s="17"/>
      <c r="AE8" s="17"/>
      <c r="AF8" s="17"/>
      <c r="AG8" s="17" t="s">
        <v>111</v>
      </c>
      <c r="AH8" s="17"/>
      <c r="AI8" s="17"/>
      <c r="AJ8" s="17"/>
      <c r="AK8" s="17" t="s">
        <v>112</v>
      </c>
      <c r="AL8" s="17"/>
      <c r="AM8" s="17"/>
      <c r="AN8" s="17"/>
      <c r="AO8" s="17"/>
      <c r="AP8" s="19">
        <f t="shared" si="0"/>
        <v>44144</v>
      </c>
      <c r="AQ8" s="19" t="str">
        <f t="shared" si="1"/>
        <v/>
      </c>
      <c r="AR8" s="11" t="str">
        <f t="shared" si="2"/>
        <v/>
      </c>
      <c r="AS8" s="19">
        <f t="shared" si="3"/>
        <v>44147</v>
      </c>
      <c r="AT8" s="19"/>
    </row>
    <row r="9" spans="1:46" ht="15.75" customHeight="1">
      <c r="A9" s="17">
        <v>3355862520</v>
      </c>
      <c r="B9" s="17"/>
      <c r="C9" s="17"/>
      <c r="D9" s="19">
        <v>44303.43472222222</v>
      </c>
      <c r="E9" s="19">
        <v>43921.107638888891</v>
      </c>
      <c r="F9" s="17"/>
      <c r="G9" s="17"/>
      <c r="H9" s="20">
        <v>10</v>
      </c>
      <c r="I9" s="20">
        <v>10</v>
      </c>
      <c r="J9" s="17" t="s">
        <v>91</v>
      </c>
      <c r="K9" s="20" t="s">
        <v>113</v>
      </c>
      <c r="L9" s="17"/>
      <c r="M9" s="19">
        <v>44144.529166666667</v>
      </c>
      <c r="N9" s="17"/>
      <c r="O9" s="17"/>
      <c r="P9" s="17"/>
      <c r="Q9" s="17"/>
      <c r="R9" s="17"/>
      <c r="S9" s="17" t="s">
        <v>92</v>
      </c>
      <c r="T9" s="19">
        <v>44257.354166666664</v>
      </c>
      <c r="U9" s="17"/>
      <c r="V9" s="17"/>
      <c r="W9" s="19">
        <v>44144.529166666667</v>
      </c>
      <c r="X9" s="17"/>
      <c r="Y9" s="17" t="s">
        <v>93</v>
      </c>
      <c r="Z9" s="17"/>
      <c r="AA9" s="20">
        <v>1</v>
      </c>
      <c r="AB9" s="17" t="s">
        <v>114</v>
      </c>
      <c r="AC9" s="17"/>
      <c r="AD9" s="17"/>
      <c r="AE9" s="19">
        <v>44257.354166666664</v>
      </c>
      <c r="AF9" s="17"/>
      <c r="AG9" s="17" t="s">
        <v>115</v>
      </c>
      <c r="AH9" s="17"/>
      <c r="AI9" s="20" t="s">
        <v>116</v>
      </c>
      <c r="AJ9" s="17"/>
      <c r="AK9" s="17"/>
      <c r="AL9" s="17"/>
      <c r="AM9" s="17"/>
      <c r="AN9" s="17"/>
      <c r="AO9" s="20" t="s">
        <v>113</v>
      </c>
      <c r="AP9" s="19">
        <f t="shared" si="0"/>
        <v>44144</v>
      </c>
      <c r="AQ9" s="19">
        <f t="shared" si="1"/>
        <v>44257</v>
      </c>
      <c r="AR9" s="21">
        <f t="shared" si="2"/>
        <v>44257</v>
      </c>
      <c r="AS9" s="19">
        <f t="shared" si="3"/>
        <v>43921</v>
      </c>
      <c r="AT9" s="19"/>
    </row>
    <row r="10" spans="1:46" ht="15.75" customHeight="1">
      <c r="A10" s="17">
        <v>3521050909</v>
      </c>
      <c r="B10" s="17"/>
      <c r="C10" s="17"/>
      <c r="D10" s="19">
        <v>44316.167361111111</v>
      </c>
      <c r="E10" s="19">
        <v>44165.418055555558</v>
      </c>
      <c r="F10" s="17" t="s">
        <v>117</v>
      </c>
      <c r="G10" s="17"/>
      <c r="H10" s="20">
        <v>32</v>
      </c>
      <c r="I10" s="20">
        <v>46</v>
      </c>
      <c r="J10" s="17" t="s">
        <v>91</v>
      </c>
      <c r="K10" s="17"/>
      <c r="L10" s="17"/>
      <c r="M10" s="19">
        <v>44160.418055555558</v>
      </c>
      <c r="N10" s="17"/>
      <c r="O10" s="17"/>
      <c r="P10" s="17"/>
      <c r="Q10" s="17"/>
      <c r="R10" s="17"/>
      <c r="S10" s="17" t="s">
        <v>24</v>
      </c>
      <c r="T10" s="19">
        <v>44316.166666666664</v>
      </c>
      <c r="U10" s="17"/>
      <c r="V10" s="17"/>
      <c r="W10" s="19">
        <v>44160.418749999997</v>
      </c>
      <c r="X10" s="17"/>
      <c r="Y10" s="17" t="s">
        <v>118</v>
      </c>
      <c r="Z10" s="17"/>
      <c r="AA10" s="20">
        <v>2</v>
      </c>
      <c r="AB10" s="17" t="s">
        <v>114</v>
      </c>
      <c r="AC10" s="17"/>
      <c r="AD10" s="17"/>
      <c r="AE10" s="19">
        <v>44316.166666666664</v>
      </c>
      <c r="AF10" s="17"/>
      <c r="AG10" s="17" t="s">
        <v>119</v>
      </c>
      <c r="AH10" s="17"/>
      <c r="AI10" s="17"/>
      <c r="AJ10" s="17"/>
      <c r="AK10" s="17"/>
      <c r="AL10" s="17"/>
      <c r="AM10" s="17"/>
      <c r="AN10" s="17"/>
      <c r="AO10" s="17"/>
      <c r="AP10" s="19">
        <f t="shared" si="0"/>
        <v>44160</v>
      </c>
      <c r="AQ10" s="19">
        <f t="shared" si="1"/>
        <v>44316</v>
      </c>
      <c r="AR10" s="21">
        <f t="shared" si="2"/>
        <v>44316</v>
      </c>
      <c r="AS10" s="19">
        <f t="shared" si="3"/>
        <v>44165</v>
      </c>
      <c r="AT10" s="19"/>
    </row>
    <row r="11" spans="1:46" ht="15.75" customHeight="1">
      <c r="A11" s="17">
        <v>3355865144</v>
      </c>
      <c r="B11" s="17"/>
      <c r="C11" s="17"/>
      <c r="D11" s="19">
        <v>44376.191666666666</v>
      </c>
      <c r="E11" s="19">
        <v>43528.100694444445</v>
      </c>
      <c r="F11" s="17" t="s">
        <v>103</v>
      </c>
      <c r="G11" s="17"/>
      <c r="H11" s="20">
        <v>75</v>
      </c>
      <c r="I11" s="20">
        <v>151</v>
      </c>
      <c r="J11" s="17" t="s">
        <v>91</v>
      </c>
      <c r="K11" s="20">
        <v>2800000</v>
      </c>
      <c r="L11" s="17"/>
      <c r="M11" s="19">
        <v>44144.529166666667</v>
      </c>
      <c r="N11" s="17"/>
      <c r="O11" s="17"/>
      <c r="P11" s="17"/>
      <c r="Q11" s="17"/>
      <c r="R11" s="17"/>
      <c r="S11" s="17" t="s">
        <v>92</v>
      </c>
      <c r="T11" s="19">
        <v>44376.191666666666</v>
      </c>
      <c r="U11" s="17"/>
      <c r="V11" s="17"/>
      <c r="W11" s="19">
        <v>44144.529166666667</v>
      </c>
      <c r="X11" s="17"/>
      <c r="Y11" s="17" t="s">
        <v>96</v>
      </c>
      <c r="Z11" s="17"/>
      <c r="AA11" s="20">
        <v>3</v>
      </c>
      <c r="AB11" s="17" t="s">
        <v>100</v>
      </c>
      <c r="AC11" s="17"/>
      <c r="AD11" s="17"/>
      <c r="AE11" s="19">
        <v>44375.374305555553</v>
      </c>
      <c r="AF11" s="17"/>
      <c r="AG11" s="17" t="s">
        <v>120</v>
      </c>
      <c r="AH11" s="17"/>
      <c r="AI11" s="20">
        <v>2800000</v>
      </c>
      <c r="AJ11" s="17"/>
      <c r="AK11" s="17"/>
      <c r="AL11" s="17"/>
      <c r="AM11" s="17"/>
      <c r="AN11" s="17"/>
      <c r="AO11" s="20">
        <v>2800000</v>
      </c>
      <c r="AP11" s="19">
        <f t="shared" si="0"/>
        <v>44144</v>
      </c>
      <c r="AQ11" s="19">
        <f t="shared" si="1"/>
        <v>44376</v>
      </c>
      <c r="AR11" s="21">
        <f t="shared" si="2"/>
        <v>44375</v>
      </c>
      <c r="AS11" s="19">
        <f t="shared" si="3"/>
        <v>43528</v>
      </c>
      <c r="AT11" s="19"/>
    </row>
    <row r="12" spans="1:46" ht="15.75" customHeight="1">
      <c r="A12" s="17">
        <v>3582962995</v>
      </c>
      <c r="B12" s="17"/>
      <c r="C12" s="17"/>
      <c r="D12" s="19">
        <v>44274.814583333333</v>
      </c>
      <c r="E12" s="19">
        <v>44180.324999999997</v>
      </c>
      <c r="F12" s="17" t="s">
        <v>103</v>
      </c>
      <c r="G12" s="17"/>
      <c r="H12" s="17"/>
      <c r="I12" s="17"/>
      <c r="J12" s="17" t="s">
        <v>91</v>
      </c>
      <c r="K12" s="17"/>
      <c r="L12" s="17"/>
      <c r="M12" s="19">
        <v>44173.552083333336</v>
      </c>
      <c r="N12" s="17"/>
      <c r="O12" s="17"/>
      <c r="P12" s="17"/>
      <c r="Q12" s="17"/>
      <c r="R12" s="17"/>
      <c r="S12" s="17" t="s">
        <v>16</v>
      </c>
      <c r="T12" s="17"/>
      <c r="U12" s="17"/>
      <c r="V12" s="17"/>
      <c r="W12" s="19">
        <v>44173.553472222222</v>
      </c>
      <c r="X12" s="17"/>
      <c r="Y12" s="17" t="s">
        <v>25</v>
      </c>
      <c r="Z12" s="17"/>
      <c r="AA12" s="20">
        <v>3</v>
      </c>
      <c r="AB12" s="17" t="s">
        <v>114</v>
      </c>
      <c r="AC12" s="17"/>
      <c r="AD12" s="17"/>
      <c r="AE12" s="17"/>
      <c r="AF12" s="17"/>
      <c r="AG12" s="17" t="s">
        <v>121</v>
      </c>
      <c r="AH12" s="17"/>
      <c r="AI12" s="17"/>
      <c r="AJ12" s="17"/>
      <c r="AK12" s="17"/>
      <c r="AL12" s="17"/>
      <c r="AM12" s="17"/>
      <c r="AN12" s="17"/>
      <c r="AO12" s="17"/>
      <c r="AP12" s="19">
        <f t="shared" si="0"/>
        <v>44173</v>
      </c>
      <c r="AQ12" s="19" t="str">
        <f t="shared" si="1"/>
        <v/>
      </c>
      <c r="AR12" s="11" t="str">
        <f t="shared" si="2"/>
        <v/>
      </c>
      <c r="AS12" s="19">
        <f t="shared" si="3"/>
        <v>44180</v>
      </c>
      <c r="AT12" s="19"/>
    </row>
    <row r="13" spans="1:46" ht="15.75" customHeight="1">
      <c r="A13" s="17">
        <v>3355847511</v>
      </c>
      <c r="B13" s="17"/>
      <c r="C13" s="17"/>
      <c r="D13" s="19">
        <v>44304.098611111112</v>
      </c>
      <c r="E13" s="19">
        <v>43466.112500000003</v>
      </c>
      <c r="F13" s="17"/>
      <c r="G13" s="17"/>
      <c r="H13" s="20">
        <v>8</v>
      </c>
      <c r="I13" s="20">
        <v>10</v>
      </c>
      <c r="J13" s="17" t="s">
        <v>91</v>
      </c>
      <c r="K13" s="20">
        <v>850000</v>
      </c>
      <c r="L13" s="17"/>
      <c r="M13" s="19">
        <v>44144.529166666667</v>
      </c>
      <c r="N13" s="17"/>
      <c r="O13" s="17"/>
      <c r="P13" s="17"/>
      <c r="Q13" s="17"/>
      <c r="R13" s="17"/>
      <c r="S13" s="17" t="s">
        <v>92</v>
      </c>
      <c r="T13" s="19">
        <v>44292.192361111112</v>
      </c>
      <c r="U13" s="17"/>
      <c r="V13" s="17"/>
      <c r="W13" s="19">
        <v>44144.529166666667</v>
      </c>
      <c r="X13" s="17"/>
      <c r="Y13" s="17" t="s">
        <v>93</v>
      </c>
      <c r="Z13" s="17"/>
      <c r="AA13" s="20">
        <v>1</v>
      </c>
      <c r="AB13" s="17" t="s">
        <v>114</v>
      </c>
      <c r="AC13" s="17"/>
      <c r="AD13" s="17"/>
      <c r="AE13" s="19">
        <v>44292.192361111112</v>
      </c>
      <c r="AF13" s="17"/>
      <c r="AG13" s="17" t="s">
        <v>122</v>
      </c>
      <c r="AH13" s="17"/>
      <c r="AI13" s="20">
        <v>850000</v>
      </c>
      <c r="AJ13" s="17"/>
      <c r="AK13" s="17"/>
      <c r="AL13" s="17"/>
      <c r="AM13" s="17"/>
      <c r="AN13" s="17"/>
      <c r="AO13" s="20">
        <v>850000</v>
      </c>
      <c r="AP13" s="19">
        <f t="shared" si="0"/>
        <v>44144</v>
      </c>
      <c r="AQ13" s="19">
        <f t="shared" si="1"/>
        <v>44292</v>
      </c>
      <c r="AR13" s="21">
        <f t="shared" si="2"/>
        <v>44292</v>
      </c>
      <c r="AS13" s="19">
        <f t="shared" si="3"/>
        <v>43466</v>
      </c>
      <c r="AT13" s="19"/>
    </row>
    <row r="14" spans="1:46" ht="15.75" customHeight="1">
      <c r="A14" s="17">
        <v>3355889269</v>
      </c>
      <c r="B14" s="17"/>
      <c r="C14" s="17"/>
      <c r="D14" s="19">
        <v>44303.438194444447</v>
      </c>
      <c r="E14" s="19">
        <v>44151.444444444445</v>
      </c>
      <c r="F14" s="17" t="s">
        <v>103</v>
      </c>
      <c r="G14" s="17"/>
      <c r="H14" s="17"/>
      <c r="I14" s="17"/>
      <c r="J14" s="17" t="s">
        <v>91</v>
      </c>
      <c r="K14" s="20">
        <v>99000</v>
      </c>
      <c r="L14" s="17"/>
      <c r="M14" s="19">
        <v>44144.529166666667</v>
      </c>
      <c r="N14" s="17"/>
      <c r="O14" s="17"/>
      <c r="P14" s="17"/>
      <c r="Q14" s="17"/>
      <c r="R14" s="17"/>
      <c r="S14" s="17" t="s">
        <v>92</v>
      </c>
      <c r="T14" s="17"/>
      <c r="U14" s="17"/>
      <c r="V14" s="17"/>
      <c r="W14" s="19">
        <v>44144.529166666667</v>
      </c>
      <c r="X14" s="17"/>
      <c r="Y14" s="17" t="s">
        <v>25</v>
      </c>
      <c r="Z14" s="17"/>
      <c r="AA14" s="20">
        <v>2</v>
      </c>
      <c r="AB14" s="17" t="s">
        <v>114</v>
      </c>
      <c r="AC14" s="17"/>
      <c r="AD14" s="17"/>
      <c r="AE14" s="17"/>
      <c r="AF14" s="17"/>
      <c r="AG14" s="17" t="s">
        <v>123</v>
      </c>
      <c r="AH14" s="17"/>
      <c r="AI14" s="20">
        <v>99000</v>
      </c>
      <c r="AJ14" s="17"/>
      <c r="AK14" s="17" t="s">
        <v>99</v>
      </c>
      <c r="AL14" s="17"/>
      <c r="AM14" s="17"/>
      <c r="AN14" s="17"/>
      <c r="AO14" s="20">
        <v>99000</v>
      </c>
      <c r="AP14" s="19">
        <f t="shared" si="0"/>
        <v>44144</v>
      </c>
      <c r="AQ14" s="19" t="str">
        <f t="shared" si="1"/>
        <v/>
      </c>
      <c r="AR14" s="11" t="str">
        <f t="shared" si="2"/>
        <v/>
      </c>
      <c r="AS14" s="19">
        <f t="shared" si="3"/>
        <v>44151</v>
      </c>
      <c r="AT14" s="19"/>
    </row>
    <row r="15" spans="1:46" ht="15.75" customHeight="1">
      <c r="A15" s="17">
        <v>4429208155</v>
      </c>
      <c r="B15" s="17"/>
      <c r="C15" s="17"/>
      <c r="D15" s="19">
        <v>44303.438194444447</v>
      </c>
      <c r="E15" s="17"/>
      <c r="F15" s="17"/>
      <c r="G15" s="17"/>
      <c r="H15" s="17"/>
      <c r="I15" s="17"/>
      <c r="J15" s="17" t="s">
        <v>91</v>
      </c>
      <c r="K15" s="20">
        <v>2050</v>
      </c>
      <c r="L15" s="17"/>
      <c r="M15" s="19">
        <v>44256.309027777781</v>
      </c>
      <c r="N15" s="17"/>
      <c r="O15" s="17"/>
      <c r="P15" s="17"/>
      <c r="Q15" s="17"/>
      <c r="R15" s="17"/>
      <c r="S15" s="17" t="s">
        <v>26</v>
      </c>
      <c r="T15" s="17"/>
      <c r="U15" s="17"/>
      <c r="V15" s="17"/>
      <c r="W15" s="19">
        <v>44256.310416666667</v>
      </c>
      <c r="X15" s="17"/>
      <c r="Y15" s="17" t="s">
        <v>93</v>
      </c>
      <c r="Z15" s="17"/>
      <c r="AA15" s="20">
        <v>0</v>
      </c>
      <c r="AB15" s="17" t="s">
        <v>100</v>
      </c>
      <c r="AC15" s="17"/>
      <c r="AD15" s="17"/>
      <c r="AE15" s="17"/>
      <c r="AF15" s="17"/>
      <c r="AG15" s="17" t="s">
        <v>124</v>
      </c>
      <c r="AH15" s="17"/>
      <c r="AI15" s="20">
        <v>2050</v>
      </c>
      <c r="AJ15" s="17"/>
      <c r="AK15" s="17"/>
      <c r="AL15" s="17"/>
      <c r="AM15" s="17"/>
      <c r="AN15" s="17"/>
      <c r="AO15" s="20">
        <v>2050</v>
      </c>
      <c r="AP15" s="19">
        <f t="shared" si="0"/>
        <v>44256</v>
      </c>
      <c r="AQ15" s="19" t="str">
        <f t="shared" si="1"/>
        <v/>
      </c>
      <c r="AR15" s="11" t="str">
        <f t="shared" si="2"/>
        <v/>
      </c>
      <c r="AS15" s="19" t="str">
        <f t="shared" si="3"/>
        <v/>
      </c>
      <c r="AT15" s="19"/>
    </row>
    <row r="16" spans="1:46" ht="15.75" customHeight="1">
      <c r="A16" s="17">
        <v>5501308727</v>
      </c>
      <c r="B16" s="17"/>
      <c r="C16" s="17"/>
      <c r="D16" s="19">
        <v>44372.506944444445</v>
      </c>
      <c r="E16" s="19">
        <v>44378.061805555553</v>
      </c>
      <c r="F16" s="17"/>
      <c r="G16" s="23">
        <v>44454</v>
      </c>
      <c r="H16" s="20">
        <v>13</v>
      </c>
      <c r="I16" s="20">
        <v>17</v>
      </c>
      <c r="J16" s="17" t="s">
        <v>91</v>
      </c>
      <c r="K16" s="20">
        <v>1</v>
      </c>
      <c r="L16" s="17"/>
      <c r="M16" s="19">
        <v>44369.061805555553</v>
      </c>
      <c r="N16" s="17"/>
      <c r="O16" s="17"/>
      <c r="P16" s="17"/>
      <c r="Q16" s="17"/>
      <c r="R16" s="17"/>
      <c r="S16" s="17" t="s">
        <v>14</v>
      </c>
      <c r="T16" s="19">
        <v>44372.506249999999</v>
      </c>
      <c r="U16" s="17"/>
      <c r="V16" s="17"/>
      <c r="W16" s="19">
        <v>44369.063194444447</v>
      </c>
      <c r="X16" s="17"/>
      <c r="Y16" s="17" t="s">
        <v>15</v>
      </c>
      <c r="Z16" s="17" t="s">
        <v>92</v>
      </c>
      <c r="AA16" s="20">
        <v>1</v>
      </c>
      <c r="AB16" s="17" t="s">
        <v>94</v>
      </c>
      <c r="AC16" s="17"/>
      <c r="AD16" s="17"/>
      <c r="AE16" s="19">
        <v>44372.506249999999</v>
      </c>
      <c r="AF16" s="17"/>
      <c r="AG16" s="17" t="s">
        <v>125</v>
      </c>
      <c r="AH16" s="17" t="s">
        <v>106</v>
      </c>
      <c r="AI16" s="20">
        <v>1</v>
      </c>
      <c r="AJ16" s="17"/>
      <c r="AK16" s="17"/>
      <c r="AL16" s="17"/>
      <c r="AM16" s="17" t="s">
        <v>126</v>
      </c>
      <c r="AN16" s="17"/>
      <c r="AO16" s="20">
        <v>1</v>
      </c>
      <c r="AP16" s="19">
        <f t="shared" si="0"/>
        <v>44369</v>
      </c>
      <c r="AQ16" s="19">
        <f t="shared" si="1"/>
        <v>44372</v>
      </c>
      <c r="AR16" s="21">
        <f t="shared" si="2"/>
        <v>44372</v>
      </c>
      <c r="AS16" s="19">
        <f t="shared" si="3"/>
        <v>44378</v>
      </c>
      <c r="AT16" s="19"/>
    </row>
    <row r="17" spans="1:46" ht="15.75" customHeight="1">
      <c r="A17" s="17">
        <v>5495486987</v>
      </c>
      <c r="B17" s="17"/>
      <c r="C17" s="17"/>
      <c r="D17" s="19">
        <v>44369.467361111114</v>
      </c>
      <c r="E17" s="19">
        <v>44377.481944444444</v>
      </c>
      <c r="F17" s="17" t="s">
        <v>103</v>
      </c>
      <c r="G17" s="23">
        <v>44408</v>
      </c>
      <c r="H17" s="17"/>
      <c r="I17" s="17"/>
      <c r="J17" s="17"/>
      <c r="K17" s="20">
        <v>250000</v>
      </c>
      <c r="L17" s="17"/>
      <c r="M17" s="19">
        <v>44368.481944444444</v>
      </c>
      <c r="N17" s="17"/>
      <c r="O17" s="17"/>
      <c r="P17" s="17"/>
      <c r="Q17" s="17"/>
      <c r="R17" s="17"/>
      <c r="S17" s="17" t="s">
        <v>104</v>
      </c>
      <c r="T17" s="17"/>
      <c r="U17" s="17"/>
      <c r="V17" s="17"/>
      <c r="W17" s="19">
        <v>44368.482638888891</v>
      </c>
      <c r="X17" s="17"/>
      <c r="Y17" s="17" t="s">
        <v>19</v>
      </c>
      <c r="Z17" s="17"/>
      <c r="AA17" s="20">
        <v>0</v>
      </c>
      <c r="AB17" s="17"/>
      <c r="AC17" s="17"/>
      <c r="AD17" s="17"/>
      <c r="AE17" s="17"/>
      <c r="AF17" s="17"/>
      <c r="AG17" s="17" t="s">
        <v>127</v>
      </c>
      <c r="AH17" s="17" t="s">
        <v>128</v>
      </c>
      <c r="AI17" s="20">
        <v>250000</v>
      </c>
      <c r="AJ17" s="17"/>
      <c r="AK17" s="17"/>
      <c r="AL17" s="17"/>
      <c r="AM17" s="17"/>
      <c r="AN17" s="17"/>
      <c r="AO17" s="20">
        <v>250000</v>
      </c>
      <c r="AP17" s="19">
        <f t="shared" si="0"/>
        <v>44368</v>
      </c>
      <c r="AQ17" s="19" t="str">
        <f t="shared" si="1"/>
        <v/>
      </c>
      <c r="AR17" s="11" t="str">
        <f t="shared" si="2"/>
        <v/>
      </c>
      <c r="AS17" s="19">
        <f t="shared" si="3"/>
        <v>44377</v>
      </c>
      <c r="AT17" s="19"/>
    </row>
    <row r="18" spans="1:46" ht="15.75" customHeight="1">
      <c r="A18" s="17">
        <v>4432567983</v>
      </c>
      <c r="B18" s="17"/>
      <c r="C18" s="17"/>
      <c r="D18" s="19">
        <v>44277.155555555553</v>
      </c>
      <c r="E18" s="19">
        <v>44266.791666666664</v>
      </c>
      <c r="F18" s="17" t="s">
        <v>103</v>
      </c>
      <c r="G18" s="17"/>
      <c r="H18" s="17"/>
      <c r="I18" s="17"/>
      <c r="J18" s="17"/>
      <c r="K18" s="20">
        <v>50000</v>
      </c>
      <c r="L18" s="17"/>
      <c r="M18" s="19">
        <v>44257.030555555553</v>
      </c>
      <c r="N18" s="17"/>
      <c r="O18" s="17"/>
      <c r="P18" s="17"/>
      <c r="Q18" s="17"/>
      <c r="R18" s="17"/>
      <c r="S18" s="17" t="s">
        <v>14</v>
      </c>
      <c r="T18" s="17"/>
      <c r="U18" s="17"/>
      <c r="V18" s="17"/>
      <c r="W18" s="19">
        <v>44257.030555555553</v>
      </c>
      <c r="X18" s="17"/>
      <c r="Y18" s="17" t="s">
        <v>108</v>
      </c>
      <c r="Z18" s="17"/>
      <c r="AA18" s="20">
        <v>0</v>
      </c>
      <c r="AB18" s="17"/>
      <c r="AC18" s="17"/>
      <c r="AD18" s="17"/>
      <c r="AE18" s="17"/>
      <c r="AF18" s="17"/>
      <c r="AG18" s="24" t="s">
        <v>129</v>
      </c>
      <c r="AH18" s="17" t="s">
        <v>106</v>
      </c>
      <c r="AI18" s="20">
        <v>50000</v>
      </c>
      <c r="AJ18" s="17"/>
      <c r="AK18" s="17"/>
      <c r="AL18" s="17"/>
      <c r="AM18" s="17" t="s">
        <v>130</v>
      </c>
      <c r="AN18" s="17"/>
      <c r="AO18" s="20">
        <v>50000</v>
      </c>
      <c r="AP18" s="19">
        <f t="shared" si="0"/>
        <v>44257</v>
      </c>
      <c r="AQ18" s="19" t="str">
        <f t="shared" si="1"/>
        <v/>
      </c>
      <c r="AR18" s="11" t="str">
        <f t="shared" si="2"/>
        <v/>
      </c>
      <c r="AS18" s="19">
        <f t="shared" si="3"/>
        <v>44266</v>
      </c>
      <c r="AT18" s="19"/>
    </row>
    <row r="19" spans="1:46" ht="15.75" customHeight="1">
      <c r="A19" s="17">
        <v>4049295194</v>
      </c>
      <c r="B19" s="17"/>
      <c r="C19" s="17"/>
      <c r="D19" s="19">
        <v>44349.125</v>
      </c>
      <c r="E19" s="17"/>
      <c r="F19" s="17"/>
      <c r="G19" s="17"/>
      <c r="H19" s="20">
        <v>45</v>
      </c>
      <c r="I19" s="20">
        <v>77</v>
      </c>
      <c r="J19" s="17" t="s">
        <v>91</v>
      </c>
      <c r="K19" s="20">
        <v>20000</v>
      </c>
      <c r="L19" s="17"/>
      <c r="M19" s="19">
        <v>44223.594444444447</v>
      </c>
      <c r="N19" s="17"/>
      <c r="O19" s="17"/>
      <c r="P19" s="17"/>
      <c r="Q19" s="17"/>
      <c r="R19" s="17"/>
      <c r="S19" s="17" t="s">
        <v>92</v>
      </c>
      <c r="T19" s="19">
        <v>44349.125</v>
      </c>
      <c r="U19" s="17"/>
      <c r="V19" s="17"/>
      <c r="W19" s="19">
        <v>44223.595138888886</v>
      </c>
      <c r="X19" s="17"/>
      <c r="Y19" s="17" t="s">
        <v>93</v>
      </c>
      <c r="Z19" s="17"/>
      <c r="AA19" s="20">
        <v>2</v>
      </c>
      <c r="AB19" s="17" t="s">
        <v>94</v>
      </c>
      <c r="AC19" s="17"/>
      <c r="AD19" s="17"/>
      <c r="AE19" s="19">
        <v>44349.125</v>
      </c>
      <c r="AF19" s="17"/>
      <c r="AG19" s="17" t="s">
        <v>131</v>
      </c>
      <c r="AH19" s="17"/>
      <c r="AI19" s="20">
        <v>20000</v>
      </c>
      <c r="AJ19" s="17"/>
      <c r="AK19" s="17"/>
      <c r="AL19" s="17"/>
      <c r="AM19" s="17"/>
      <c r="AN19" s="17"/>
      <c r="AO19" s="20">
        <v>20000</v>
      </c>
      <c r="AP19" s="19">
        <f t="shared" si="0"/>
        <v>44223</v>
      </c>
      <c r="AQ19" s="19">
        <f t="shared" si="1"/>
        <v>44349</v>
      </c>
      <c r="AR19" s="21">
        <f t="shared" si="2"/>
        <v>44349</v>
      </c>
      <c r="AS19" s="19" t="str">
        <f t="shared" si="3"/>
        <v/>
      </c>
      <c r="AT19" s="19"/>
    </row>
    <row r="20" spans="1:46" ht="15.75" customHeight="1">
      <c r="A20" s="17">
        <v>3972138698</v>
      </c>
      <c r="B20" s="17"/>
      <c r="C20" s="17"/>
      <c r="D20" s="19">
        <v>44303.43472222222</v>
      </c>
      <c r="E20" s="17"/>
      <c r="F20" s="17"/>
      <c r="G20" s="17"/>
      <c r="H20" s="17"/>
      <c r="I20" s="17"/>
      <c r="J20" s="17" t="s">
        <v>91</v>
      </c>
      <c r="K20" s="20">
        <v>2550</v>
      </c>
      <c r="L20" s="17"/>
      <c r="M20" s="19">
        <v>44207.509722222225</v>
      </c>
      <c r="N20" s="17"/>
      <c r="O20" s="17"/>
      <c r="P20" s="17"/>
      <c r="Q20" s="17"/>
      <c r="R20" s="17"/>
      <c r="S20" s="17" t="s">
        <v>26</v>
      </c>
      <c r="T20" s="17"/>
      <c r="U20" s="17"/>
      <c r="V20" s="17"/>
      <c r="W20" s="19">
        <v>44207.511111111111</v>
      </c>
      <c r="X20" s="17"/>
      <c r="Y20" s="17" t="s">
        <v>93</v>
      </c>
      <c r="Z20" s="17"/>
      <c r="AA20" s="20">
        <v>0</v>
      </c>
      <c r="AB20" s="17" t="s">
        <v>100</v>
      </c>
      <c r="AC20" s="17"/>
      <c r="AD20" s="17"/>
      <c r="AE20" s="17"/>
      <c r="AF20" s="17"/>
      <c r="AG20" s="17" t="s">
        <v>132</v>
      </c>
      <c r="AH20" s="17"/>
      <c r="AI20" s="20">
        <v>2550</v>
      </c>
      <c r="AJ20" s="17"/>
      <c r="AK20" s="17"/>
      <c r="AL20" s="17"/>
      <c r="AM20" s="17"/>
      <c r="AN20" s="17"/>
      <c r="AO20" s="20">
        <v>2550</v>
      </c>
      <c r="AP20" s="19">
        <f t="shared" si="0"/>
        <v>44207</v>
      </c>
      <c r="AQ20" s="19" t="str">
        <f t="shared" si="1"/>
        <v/>
      </c>
      <c r="AR20" s="11" t="str">
        <f t="shared" si="2"/>
        <v/>
      </c>
      <c r="AS20" s="19" t="str">
        <f t="shared" si="3"/>
        <v/>
      </c>
      <c r="AT20" s="19"/>
    </row>
    <row r="21" spans="1:46" ht="15.75" customHeight="1">
      <c r="A21" s="17">
        <v>3355898239</v>
      </c>
      <c r="B21" s="17"/>
      <c r="C21" s="17"/>
      <c r="D21" s="19">
        <v>44278.10833333333</v>
      </c>
      <c r="E21" s="17"/>
      <c r="F21" s="17"/>
      <c r="G21" s="17"/>
      <c r="H21" s="17"/>
      <c r="I21" s="17"/>
      <c r="J21" s="17" t="s">
        <v>91</v>
      </c>
      <c r="K21" s="20">
        <v>7550</v>
      </c>
      <c r="L21" s="17"/>
      <c r="M21" s="19">
        <v>44144.529166666667</v>
      </c>
      <c r="N21" s="17"/>
      <c r="O21" s="17"/>
      <c r="P21" s="17"/>
      <c r="Q21" s="17"/>
      <c r="R21" s="17"/>
      <c r="S21" s="17" t="s">
        <v>26</v>
      </c>
      <c r="T21" s="17"/>
      <c r="U21" s="17"/>
      <c r="V21" s="17"/>
      <c r="W21" s="19">
        <v>44144.529166666667</v>
      </c>
      <c r="X21" s="17"/>
      <c r="Y21" s="17" t="s">
        <v>93</v>
      </c>
      <c r="Z21" s="17"/>
      <c r="AA21" s="20">
        <v>1</v>
      </c>
      <c r="AB21" s="17" t="s">
        <v>100</v>
      </c>
      <c r="AC21" s="17"/>
      <c r="AD21" s="17"/>
      <c r="AE21" s="17"/>
      <c r="AF21" s="17"/>
      <c r="AG21" s="17" t="s">
        <v>133</v>
      </c>
      <c r="AH21" s="17"/>
      <c r="AI21" s="20">
        <v>7550</v>
      </c>
      <c r="AJ21" s="17"/>
      <c r="AK21" s="17" t="s">
        <v>134</v>
      </c>
      <c r="AL21" s="17"/>
      <c r="AM21" s="17"/>
      <c r="AN21" s="17"/>
      <c r="AO21" s="20">
        <v>7550</v>
      </c>
      <c r="AP21" s="19">
        <f t="shared" si="0"/>
        <v>44144</v>
      </c>
      <c r="AQ21" s="19" t="str">
        <f t="shared" si="1"/>
        <v/>
      </c>
      <c r="AR21" s="11" t="str">
        <f t="shared" si="2"/>
        <v/>
      </c>
      <c r="AS21" s="19" t="str">
        <f t="shared" si="3"/>
        <v/>
      </c>
      <c r="AT21" s="19"/>
    </row>
    <row r="22" spans="1:46" ht="15.75" customHeight="1">
      <c r="A22" s="17">
        <v>3355889279</v>
      </c>
      <c r="B22" s="17"/>
      <c r="C22" s="17"/>
      <c r="D22" s="19">
        <v>44304.088888888888</v>
      </c>
      <c r="E22" s="17"/>
      <c r="F22" s="17"/>
      <c r="G22" s="17"/>
      <c r="H22" s="17"/>
      <c r="I22" s="17"/>
      <c r="J22" s="17" t="s">
        <v>91</v>
      </c>
      <c r="K22" s="17"/>
      <c r="L22" s="17"/>
      <c r="M22" s="19">
        <v>44144.529166666667</v>
      </c>
      <c r="N22" s="17"/>
      <c r="O22" s="17"/>
      <c r="P22" s="17"/>
      <c r="Q22" s="17"/>
      <c r="R22" s="17"/>
      <c r="S22" s="17" t="s">
        <v>104</v>
      </c>
      <c r="T22" s="17"/>
      <c r="U22" s="17"/>
      <c r="V22" s="17"/>
      <c r="W22" s="19">
        <v>44144.529166666667</v>
      </c>
      <c r="X22" s="17"/>
      <c r="Y22" s="17" t="s">
        <v>93</v>
      </c>
      <c r="Z22" s="17"/>
      <c r="AA22" s="20">
        <v>1</v>
      </c>
      <c r="AB22" s="17" t="s">
        <v>114</v>
      </c>
      <c r="AC22" s="17"/>
      <c r="AD22" s="17"/>
      <c r="AE22" s="17"/>
      <c r="AF22" s="17"/>
      <c r="AG22" s="17" t="s">
        <v>135</v>
      </c>
      <c r="AH22" s="17"/>
      <c r="AI22" s="17"/>
      <c r="AJ22" s="17"/>
      <c r="AK22" s="17"/>
      <c r="AL22" s="17"/>
      <c r="AM22" s="17" t="s">
        <v>136</v>
      </c>
      <c r="AN22" s="17"/>
      <c r="AO22" s="17"/>
      <c r="AP22" s="19">
        <f t="shared" si="0"/>
        <v>44144</v>
      </c>
      <c r="AQ22" s="19" t="str">
        <f t="shared" si="1"/>
        <v/>
      </c>
      <c r="AR22" s="11" t="str">
        <f t="shared" si="2"/>
        <v/>
      </c>
      <c r="AS22" s="19" t="str">
        <f t="shared" si="3"/>
        <v/>
      </c>
      <c r="AT22" s="19"/>
    </row>
    <row r="23" spans="1:46" ht="15.75" customHeight="1">
      <c r="A23" s="17">
        <v>5473193735</v>
      </c>
      <c r="B23" s="17"/>
      <c r="C23" s="17"/>
      <c r="D23" s="19">
        <v>44370.23541666667</v>
      </c>
      <c r="E23" s="19">
        <v>44377.137499999997</v>
      </c>
      <c r="F23" s="17"/>
      <c r="G23" s="23">
        <v>44378</v>
      </c>
      <c r="H23" s="20">
        <v>6</v>
      </c>
      <c r="I23" s="20">
        <v>9</v>
      </c>
      <c r="J23" s="17" t="s">
        <v>91</v>
      </c>
      <c r="K23" s="20">
        <v>40000</v>
      </c>
      <c r="L23" s="17"/>
      <c r="M23" s="19">
        <v>44364.137499999997</v>
      </c>
      <c r="N23" s="17"/>
      <c r="O23" s="17"/>
      <c r="P23" s="17"/>
      <c r="Q23" s="17"/>
      <c r="R23" s="17"/>
      <c r="S23" s="17" t="s">
        <v>92</v>
      </c>
      <c r="T23" s="19">
        <v>44370.23541666667</v>
      </c>
      <c r="U23" s="17"/>
      <c r="V23" s="17"/>
      <c r="W23" s="19">
        <v>44364.138194444444</v>
      </c>
      <c r="X23" s="17"/>
      <c r="Y23" s="17" t="s">
        <v>19</v>
      </c>
      <c r="Z23" s="17"/>
      <c r="AA23" s="20">
        <v>1</v>
      </c>
      <c r="AB23" s="17" t="s">
        <v>94</v>
      </c>
      <c r="AC23" s="17"/>
      <c r="AD23" s="17"/>
      <c r="AE23" s="19">
        <v>44370.23541666667</v>
      </c>
      <c r="AF23" s="17"/>
      <c r="AG23" s="17" t="s">
        <v>137</v>
      </c>
      <c r="AH23" s="17" t="s">
        <v>128</v>
      </c>
      <c r="AI23" s="20">
        <v>40000</v>
      </c>
      <c r="AJ23" s="17"/>
      <c r="AK23" s="17"/>
      <c r="AL23" s="17"/>
      <c r="AM23" s="17"/>
      <c r="AN23" s="17"/>
      <c r="AO23" s="20">
        <v>40000</v>
      </c>
      <c r="AP23" s="19">
        <f t="shared" si="0"/>
        <v>44364</v>
      </c>
      <c r="AQ23" s="19">
        <f t="shared" si="1"/>
        <v>44370</v>
      </c>
      <c r="AR23" s="21">
        <f t="shared" si="2"/>
        <v>44370</v>
      </c>
      <c r="AS23" s="19">
        <f t="shared" si="3"/>
        <v>44377</v>
      </c>
      <c r="AT23" s="19"/>
    </row>
    <row r="24" spans="1:46" ht="15.75" customHeight="1">
      <c r="A24" s="17">
        <v>5351654221</v>
      </c>
      <c r="B24" s="17"/>
      <c r="C24" s="17"/>
      <c r="D24" s="19">
        <v>44356.19027777778</v>
      </c>
      <c r="E24" s="19">
        <v>44356.19027777778</v>
      </c>
      <c r="F24" s="17"/>
      <c r="G24" s="17"/>
      <c r="H24" s="20">
        <v>6</v>
      </c>
      <c r="I24" s="20">
        <v>8</v>
      </c>
      <c r="J24" s="17" t="s">
        <v>91</v>
      </c>
      <c r="K24" s="20">
        <v>10000</v>
      </c>
      <c r="L24" s="17"/>
      <c r="M24" s="19">
        <v>44342.306944444441</v>
      </c>
      <c r="N24" s="17"/>
      <c r="O24" s="17"/>
      <c r="P24" s="17"/>
      <c r="Q24" s="17"/>
      <c r="R24" s="17"/>
      <c r="S24" s="17" t="s">
        <v>92</v>
      </c>
      <c r="T24" s="19">
        <v>44347.158333333333</v>
      </c>
      <c r="U24" s="17"/>
      <c r="V24" s="17"/>
      <c r="W24" s="19">
        <v>44342.307638888888</v>
      </c>
      <c r="X24" s="17"/>
      <c r="Y24" s="17" t="s">
        <v>25</v>
      </c>
      <c r="Z24" s="17"/>
      <c r="AA24" s="20">
        <v>1</v>
      </c>
      <c r="AB24" s="17" t="s">
        <v>94</v>
      </c>
      <c r="AC24" s="17"/>
      <c r="AD24" s="17"/>
      <c r="AE24" s="19">
        <v>44347.158333333333</v>
      </c>
      <c r="AF24" s="17"/>
      <c r="AG24" s="17" t="s">
        <v>138</v>
      </c>
      <c r="AH24" s="17"/>
      <c r="AI24" s="20">
        <v>10000</v>
      </c>
      <c r="AJ24" s="17"/>
      <c r="AK24" s="17"/>
      <c r="AL24" s="17"/>
      <c r="AM24" s="17"/>
      <c r="AN24" s="17"/>
      <c r="AO24" s="20">
        <v>10000</v>
      </c>
      <c r="AP24" s="19">
        <f t="shared" si="0"/>
        <v>44342</v>
      </c>
      <c r="AQ24" s="19">
        <f t="shared" si="1"/>
        <v>44347</v>
      </c>
      <c r="AR24" s="21">
        <f t="shared" si="2"/>
        <v>44347</v>
      </c>
      <c r="AS24" s="19">
        <f t="shared" si="3"/>
        <v>44356</v>
      </c>
      <c r="AT24" s="19"/>
    </row>
    <row r="25" spans="1:46" ht="15.75" customHeight="1">
      <c r="A25" s="17">
        <v>3355878870</v>
      </c>
      <c r="B25" s="17"/>
      <c r="C25" s="17"/>
      <c r="D25" s="19">
        <v>44304.088888888888</v>
      </c>
      <c r="E25" s="17"/>
      <c r="F25" s="17"/>
      <c r="G25" s="17"/>
      <c r="H25" s="20">
        <v>0</v>
      </c>
      <c r="I25" s="20">
        <v>2</v>
      </c>
      <c r="J25" s="17" t="s">
        <v>91</v>
      </c>
      <c r="K25" s="20">
        <v>97500</v>
      </c>
      <c r="L25" s="17"/>
      <c r="M25" s="19">
        <v>44144.529166666667</v>
      </c>
      <c r="N25" s="17"/>
      <c r="O25" s="17"/>
      <c r="P25" s="17"/>
      <c r="Q25" s="17"/>
      <c r="R25" s="17"/>
      <c r="S25" s="17" t="s">
        <v>16</v>
      </c>
      <c r="T25" s="19">
        <v>44172.083333333336</v>
      </c>
      <c r="U25" s="17"/>
      <c r="V25" s="17"/>
      <c r="W25" s="19">
        <v>44144.529166666667</v>
      </c>
      <c r="X25" s="17"/>
      <c r="Y25" s="17" t="s">
        <v>93</v>
      </c>
      <c r="Z25" s="17"/>
      <c r="AA25" s="20">
        <v>1</v>
      </c>
      <c r="AB25" s="17" t="s">
        <v>114</v>
      </c>
      <c r="AC25" s="17"/>
      <c r="AD25" s="17"/>
      <c r="AE25" s="17"/>
      <c r="AF25" s="17"/>
      <c r="AG25" s="17" t="s">
        <v>139</v>
      </c>
      <c r="AH25" s="17"/>
      <c r="AI25" s="20">
        <v>97500</v>
      </c>
      <c r="AJ25" s="17"/>
      <c r="AK25" s="17" t="s">
        <v>140</v>
      </c>
      <c r="AL25" s="17"/>
      <c r="AM25" s="17"/>
      <c r="AN25" s="17"/>
      <c r="AO25" s="20">
        <v>97500</v>
      </c>
      <c r="AP25" s="19">
        <f t="shared" si="0"/>
        <v>44144</v>
      </c>
      <c r="AQ25" s="19">
        <f t="shared" si="1"/>
        <v>44172</v>
      </c>
      <c r="AR25" s="11" t="str">
        <f t="shared" si="2"/>
        <v/>
      </c>
      <c r="AS25" s="19" t="str">
        <f t="shared" si="3"/>
        <v/>
      </c>
      <c r="AT25" s="19"/>
    </row>
    <row r="26" spans="1:46" ht="15.75" customHeight="1">
      <c r="A26" s="17">
        <v>4158249907</v>
      </c>
      <c r="B26" s="17"/>
      <c r="C26" s="17"/>
      <c r="D26" s="19">
        <v>44303.438194444447</v>
      </c>
      <c r="E26" s="19">
        <v>44256.864583333336</v>
      </c>
      <c r="F26" s="17" t="s">
        <v>103</v>
      </c>
      <c r="G26" s="17"/>
      <c r="H26" s="17"/>
      <c r="I26" s="17"/>
      <c r="J26" s="17" t="s">
        <v>91</v>
      </c>
      <c r="K26" s="20">
        <v>1</v>
      </c>
      <c r="L26" s="17"/>
      <c r="M26" s="19">
        <v>44242.811111111114</v>
      </c>
      <c r="N26" s="17"/>
      <c r="O26" s="17"/>
      <c r="P26" s="17" t="s">
        <v>141</v>
      </c>
      <c r="Q26" s="17"/>
      <c r="R26" s="17"/>
      <c r="S26" s="17" t="s">
        <v>14</v>
      </c>
      <c r="T26" s="17"/>
      <c r="U26" s="17"/>
      <c r="V26" s="17"/>
      <c r="W26" s="19">
        <v>44242.813194444447</v>
      </c>
      <c r="X26" s="17"/>
      <c r="Y26" s="17" t="s">
        <v>25</v>
      </c>
      <c r="Z26" s="17"/>
      <c r="AA26" s="20">
        <v>3</v>
      </c>
      <c r="AB26" s="17" t="s">
        <v>97</v>
      </c>
      <c r="AC26" s="17"/>
      <c r="AD26" s="17"/>
      <c r="AE26" s="17"/>
      <c r="AF26" s="17"/>
      <c r="AG26" s="17" t="s">
        <v>142</v>
      </c>
      <c r="AH26" s="17"/>
      <c r="AI26" s="20">
        <v>1</v>
      </c>
      <c r="AJ26" s="17"/>
      <c r="AK26" s="17"/>
      <c r="AL26" s="17"/>
      <c r="AM26" s="17" t="s">
        <v>143</v>
      </c>
      <c r="AN26" s="17"/>
      <c r="AO26" s="20">
        <v>1</v>
      </c>
      <c r="AP26" s="19">
        <f t="shared" si="0"/>
        <v>44242</v>
      </c>
      <c r="AQ26" s="19" t="str">
        <f t="shared" si="1"/>
        <v/>
      </c>
      <c r="AR26" s="11" t="str">
        <f t="shared" si="2"/>
        <v/>
      </c>
      <c r="AS26" s="19">
        <f t="shared" si="3"/>
        <v>44256</v>
      </c>
      <c r="AT26" s="19"/>
    </row>
    <row r="27" spans="1:46" ht="15.75" customHeight="1">
      <c r="A27" s="17">
        <v>5462213547</v>
      </c>
      <c r="B27" s="17"/>
      <c r="C27" s="17"/>
      <c r="D27" s="19">
        <v>44362.530555555553</v>
      </c>
      <c r="E27" s="19">
        <v>44377.529166666667</v>
      </c>
      <c r="F27" s="17" t="s">
        <v>103</v>
      </c>
      <c r="G27" s="17"/>
      <c r="H27" s="17"/>
      <c r="I27" s="17"/>
      <c r="J27" s="17"/>
      <c r="K27" s="20">
        <v>85000</v>
      </c>
      <c r="L27" s="17"/>
      <c r="M27" s="19">
        <v>44362.529166666667</v>
      </c>
      <c r="N27" s="17"/>
      <c r="O27" s="17"/>
      <c r="P27" s="17"/>
      <c r="Q27" s="17"/>
      <c r="R27" s="17"/>
      <c r="S27" s="17" t="s">
        <v>16</v>
      </c>
      <c r="T27" s="17"/>
      <c r="U27" s="17"/>
      <c r="V27" s="17"/>
      <c r="W27" s="19">
        <v>44362.529861111114</v>
      </c>
      <c r="X27" s="17"/>
      <c r="Y27" s="17" t="s">
        <v>19</v>
      </c>
      <c r="Z27" s="17"/>
      <c r="AA27" s="20">
        <v>0</v>
      </c>
      <c r="AB27" s="17"/>
      <c r="AC27" s="17"/>
      <c r="AD27" s="17"/>
      <c r="AE27" s="17"/>
      <c r="AF27" s="17"/>
      <c r="AG27" s="17" t="s">
        <v>144</v>
      </c>
      <c r="AH27" s="17" t="s">
        <v>110</v>
      </c>
      <c r="AI27" s="20">
        <v>85000</v>
      </c>
      <c r="AJ27" s="17"/>
      <c r="AK27" s="17"/>
      <c r="AL27" s="17"/>
      <c r="AM27" s="17"/>
      <c r="AN27" s="17"/>
      <c r="AO27" s="20">
        <v>85000</v>
      </c>
      <c r="AP27" s="19">
        <f t="shared" si="0"/>
        <v>44362</v>
      </c>
      <c r="AQ27" s="19" t="str">
        <f t="shared" si="1"/>
        <v/>
      </c>
      <c r="AR27" s="11" t="str">
        <f t="shared" si="2"/>
        <v/>
      </c>
      <c r="AS27" s="19">
        <f t="shared" si="3"/>
        <v>44377</v>
      </c>
      <c r="AT27" s="19"/>
    </row>
    <row r="28" spans="1:46" ht="15.75" customHeight="1">
      <c r="A28" s="17">
        <v>3355875608</v>
      </c>
      <c r="B28" s="17"/>
      <c r="C28" s="17"/>
      <c r="D28" s="19">
        <v>44304.088888888888</v>
      </c>
      <c r="E28" s="17"/>
      <c r="F28" s="17" t="s">
        <v>103</v>
      </c>
      <c r="G28" s="17"/>
      <c r="H28" s="17"/>
      <c r="I28" s="17"/>
      <c r="J28" s="17" t="s">
        <v>91</v>
      </c>
      <c r="K28" s="20">
        <v>10000</v>
      </c>
      <c r="L28" s="17"/>
      <c r="M28" s="19">
        <v>44144.529166666667</v>
      </c>
      <c r="N28" s="17"/>
      <c r="O28" s="17"/>
      <c r="P28" s="17"/>
      <c r="Q28" s="17"/>
      <c r="R28" s="17"/>
      <c r="S28" s="17" t="s">
        <v>104</v>
      </c>
      <c r="T28" s="17"/>
      <c r="U28" s="17"/>
      <c r="V28" s="17"/>
      <c r="W28" s="19">
        <v>44144.529166666667</v>
      </c>
      <c r="X28" s="17"/>
      <c r="Y28" s="17" t="s">
        <v>93</v>
      </c>
      <c r="Z28" s="17"/>
      <c r="AA28" s="20">
        <v>0</v>
      </c>
      <c r="AB28" s="17" t="s">
        <v>114</v>
      </c>
      <c r="AC28" s="17"/>
      <c r="AD28" s="17"/>
      <c r="AE28" s="17"/>
      <c r="AF28" s="17"/>
      <c r="AG28" s="17" t="s">
        <v>145</v>
      </c>
      <c r="AH28" s="17"/>
      <c r="AI28" s="20">
        <v>10000</v>
      </c>
      <c r="AJ28" s="17"/>
      <c r="AK28" s="17" t="s">
        <v>112</v>
      </c>
      <c r="AL28" s="17"/>
      <c r="AM28" s="17" t="s">
        <v>146</v>
      </c>
      <c r="AN28" s="17"/>
      <c r="AO28" s="20">
        <v>10000</v>
      </c>
      <c r="AP28" s="19">
        <f t="shared" si="0"/>
        <v>44144</v>
      </c>
      <c r="AQ28" s="19" t="str">
        <f t="shared" si="1"/>
        <v/>
      </c>
      <c r="AR28" s="11" t="str">
        <f t="shared" si="2"/>
        <v/>
      </c>
      <c r="AS28" s="19" t="str">
        <f t="shared" si="3"/>
        <v/>
      </c>
      <c r="AT28" s="19"/>
    </row>
    <row r="29" spans="1:46" ht="15.75" customHeight="1">
      <c r="A29" s="17">
        <v>4992543584</v>
      </c>
      <c r="B29" s="17"/>
      <c r="C29" s="17"/>
      <c r="D29" s="19">
        <v>44341.320833333331</v>
      </c>
      <c r="E29" s="19">
        <v>44316.456250000003</v>
      </c>
      <c r="F29" s="17"/>
      <c r="G29" s="17"/>
      <c r="H29" s="20">
        <v>11</v>
      </c>
      <c r="I29" s="20">
        <v>18</v>
      </c>
      <c r="J29" s="17" t="s">
        <v>91</v>
      </c>
      <c r="K29" s="17"/>
      <c r="L29" s="17"/>
      <c r="M29" s="19">
        <v>44299.456250000003</v>
      </c>
      <c r="N29" s="19">
        <v>44299.4375</v>
      </c>
      <c r="O29" s="17"/>
      <c r="P29" s="17"/>
      <c r="Q29" s="17"/>
      <c r="R29" s="17"/>
      <c r="S29" s="17" t="s">
        <v>26</v>
      </c>
      <c r="T29" s="19">
        <v>44319.537499999999</v>
      </c>
      <c r="U29" s="17"/>
      <c r="V29" s="17"/>
      <c r="W29" s="19">
        <v>44299.456944444442</v>
      </c>
      <c r="X29" s="17"/>
      <c r="Y29" s="17" t="s">
        <v>108</v>
      </c>
      <c r="Z29" s="17"/>
      <c r="AA29" s="20">
        <v>1</v>
      </c>
      <c r="AB29" s="17" t="s">
        <v>94</v>
      </c>
      <c r="AC29" s="17"/>
      <c r="AD29" s="17"/>
      <c r="AE29" s="19">
        <v>44319.537499999999</v>
      </c>
      <c r="AF29" s="17"/>
      <c r="AG29" s="17" t="s">
        <v>147</v>
      </c>
      <c r="AH29" s="17"/>
      <c r="AI29" s="17"/>
      <c r="AJ29" s="17"/>
      <c r="AK29" s="17"/>
      <c r="AL29" s="17"/>
      <c r="AM29" s="17"/>
      <c r="AN29" s="17"/>
      <c r="AO29" s="17"/>
      <c r="AP29" s="19">
        <f t="shared" si="0"/>
        <v>44299</v>
      </c>
      <c r="AQ29" s="19">
        <f t="shared" si="1"/>
        <v>44319</v>
      </c>
      <c r="AR29" s="21">
        <f t="shared" si="2"/>
        <v>44319</v>
      </c>
      <c r="AS29" s="19">
        <f t="shared" si="3"/>
        <v>44316</v>
      </c>
      <c r="AT29" s="19"/>
    </row>
    <row r="30" spans="1:46" ht="15.75" customHeight="1">
      <c r="A30" s="17">
        <v>4991736119</v>
      </c>
      <c r="B30" s="17"/>
      <c r="C30" s="17"/>
      <c r="D30" s="19">
        <v>44369.456944444442</v>
      </c>
      <c r="E30" s="19">
        <v>44316.227083333331</v>
      </c>
      <c r="F30" s="17"/>
      <c r="G30" s="17"/>
      <c r="H30" s="20">
        <v>11</v>
      </c>
      <c r="I30" s="20">
        <v>17</v>
      </c>
      <c r="J30" s="17" t="s">
        <v>91</v>
      </c>
      <c r="K30" s="20">
        <v>120000</v>
      </c>
      <c r="L30" s="17"/>
      <c r="M30" s="19">
        <v>44299.227083333331</v>
      </c>
      <c r="N30" s="19">
        <v>44292.34375</v>
      </c>
      <c r="O30" s="17"/>
      <c r="P30" s="17"/>
      <c r="Q30" s="17"/>
      <c r="R30" s="17"/>
      <c r="S30" s="17" t="s">
        <v>26</v>
      </c>
      <c r="T30" s="19">
        <v>44348.520833333336</v>
      </c>
      <c r="U30" s="17"/>
      <c r="V30" s="17"/>
      <c r="W30" s="19">
        <v>44299.229166666664</v>
      </c>
      <c r="X30" s="17"/>
      <c r="Y30" s="17" t="s">
        <v>108</v>
      </c>
      <c r="Z30" s="17"/>
      <c r="AA30" s="20">
        <v>1</v>
      </c>
      <c r="AB30" s="17" t="s">
        <v>94</v>
      </c>
      <c r="AC30" s="17"/>
      <c r="AD30" s="17"/>
      <c r="AE30" s="19">
        <v>44348.520833333336</v>
      </c>
      <c r="AF30" s="17"/>
      <c r="AG30" s="17" t="s">
        <v>148</v>
      </c>
      <c r="AH30" s="17"/>
      <c r="AI30" s="20">
        <v>120000</v>
      </c>
      <c r="AJ30" s="17"/>
      <c r="AK30" s="17"/>
      <c r="AL30" s="17"/>
      <c r="AM30" s="17"/>
      <c r="AN30" s="17"/>
      <c r="AO30" s="20">
        <v>120000</v>
      </c>
      <c r="AP30" s="19">
        <f t="shared" si="0"/>
        <v>44299</v>
      </c>
      <c r="AQ30" s="19">
        <f t="shared" si="1"/>
        <v>44348</v>
      </c>
      <c r="AR30" s="21">
        <f t="shared" si="2"/>
        <v>44348</v>
      </c>
      <c r="AS30" s="19">
        <f t="shared" si="3"/>
        <v>44316</v>
      </c>
      <c r="AT30" s="19"/>
    </row>
    <row r="31" spans="1:46" ht="15.75" customHeight="1">
      <c r="A31" s="17">
        <v>5230968970</v>
      </c>
      <c r="B31" s="17"/>
      <c r="C31" s="17"/>
      <c r="D31" s="19">
        <v>44371.319444444445</v>
      </c>
      <c r="E31" s="19">
        <v>44347.506944444445</v>
      </c>
      <c r="F31" s="17"/>
      <c r="G31" s="17"/>
      <c r="H31" s="20">
        <v>12</v>
      </c>
      <c r="I31" s="20">
        <v>20</v>
      </c>
      <c r="J31" s="17" t="s">
        <v>91</v>
      </c>
      <c r="K31" s="17"/>
      <c r="L31" s="17"/>
      <c r="M31" s="19">
        <v>44327.506944444445</v>
      </c>
      <c r="N31" s="19">
        <v>44316.208333333336</v>
      </c>
      <c r="O31" s="17"/>
      <c r="P31" s="17"/>
      <c r="Q31" s="17"/>
      <c r="R31" s="17"/>
      <c r="S31" s="17" t="s">
        <v>26</v>
      </c>
      <c r="T31" s="19">
        <v>44371.318749999999</v>
      </c>
      <c r="U31" s="17"/>
      <c r="V31" s="17"/>
      <c r="W31" s="19">
        <v>44327.507638888892</v>
      </c>
      <c r="X31" s="17"/>
      <c r="Y31" s="17" t="s">
        <v>149</v>
      </c>
      <c r="Z31" s="17" t="s">
        <v>92</v>
      </c>
      <c r="AA31" s="20">
        <v>2</v>
      </c>
      <c r="AB31" s="17" t="s">
        <v>94</v>
      </c>
      <c r="AC31" s="17"/>
      <c r="AD31" s="17"/>
      <c r="AE31" s="19">
        <v>44371.318749999999</v>
      </c>
      <c r="AF31" s="17"/>
      <c r="AG31" s="17" t="s">
        <v>150</v>
      </c>
      <c r="AH31" s="17"/>
      <c r="AI31" s="17"/>
      <c r="AJ31" s="17"/>
      <c r="AK31" s="17"/>
      <c r="AL31" s="17"/>
      <c r="AM31" s="17"/>
      <c r="AN31" s="17"/>
      <c r="AO31" s="17"/>
      <c r="AP31" s="19">
        <f t="shared" si="0"/>
        <v>44327</v>
      </c>
      <c r="AQ31" s="19">
        <f t="shared" si="1"/>
        <v>44371</v>
      </c>
      <c r="AR31" s="21">
        <f t="shared" si="2"/>
        <v>44371</v>
      </c>
      <c r="AS31" s="19">
        <f t="shared" si="3"/>
        <v>44347</v>
      </c>
      <c r="AT31" s="19"/>
    </row>
    <row r="32" spans="1:46" ht="15.75" customHeight="1">
      <c r="A32" s="17">
        <v>5284691808</v>
      </c>
      <c r="B32" s="17"/>
      <c r="C32" s="17"/>
      <c r="D32" s="19">
        <v>44354.499305555553</v>
      </c>
      <c r="E32" s="19">
        <v>44354.499305555553</v>
      </c>
      <c r="F32" s="17" t="s">
        <v>103</v>
      </c>
      <c r="G32" s="23">
        <v>44363</v>
      </c>
      <c r="H32" s="20">
        <v>3</v>
      </c>
      <c r="I32" s="20">
        <v>5</v>
      </c>
      <c r="J32" s="17" t="s">
        <v>91</v>
      </c>
      <c r="K32" s="20">
        <v>1</v>
      </c>
      <c r="L32" s="17"/>
      <c r="M32" s="19">
        <v>44333.697222222225</v>
      </c>
      <c r="N32" s="17"/>
      <c r="O32" s="17"/>
      <c r="P32" s="17" t="s">
        <v>151</v>
      </c>
      <c r="Q32" s="17"/>
      <c r="R32" s="17"/>
      <c r="S32" s="17" t="s">
        <v>14</v>
      </c>
      <c r="T32" s="19">
        <v>44333.697222222225</v>
      </c>
      <c r="U32" s="17"/>
      <c r="V32" s="17"/>
      <c r="W32" s="19">
        <v>44333.698611111111</v>
      </c>
      <c r="X32" s="17"/>
      <c r="Y32" s="17" t="s">
        <v>25</v>
      </c>
      <c r="Z32" s="17" t="s">
        <v>20</v>
      </c>
      <c r="AA32" s="20">
        <v>3</v>
      </c>
      <c r="AB32" s="17" t="s">
        <v>97</v>
      </c>
      <c r="AC32" s="17"/>
      <c r="AD32" s="17"/>
      <c r="AE32" s="19">
        <v>44333.697222222225</v>
      </c>
      <c r="AF32" s="17"/>
      <c r="AG32" s="17" t="s">
        <v>152</v>
      </c>
      <c r="AH32" s="17" t="s">
        <v>153</v>
      </c>
      <c r="AI32" s="20">
        <v>1</v>
      </c>
      <c r="AJ32" s="17"/>
      <c r="AK32" s="17"/>
      <c r="AL32" s="17"/>
      <c r="AM32" s="17" t="s">
        <v>154</v>
      </c>
      <c r="AN32" s="17"/>
      <c r="AO32" s="20">
        <v>1</v>
      </c>
      <c r="AP32" s="19">
        <f t="shared" si="0"/>
        <v>44333</v>
      </c>
      <c r="AQ32" s="19">
        <f t="shared" si="1"/>
        <v>44333</v>
      </c>
      <c r="AR32" s="21">
        <f t="shared" si="2"/>
        <v>44333</v>
      </c>
      <c r="AS32" s="19">
        <f t="shared" si="3"/>
        <v>44354</v>
      </c>
      <c r="AT32" s="19"/>
    </row>
    <row r="33" spans="1:46" ht="15.75" customHeight="1">
      <c r="A33" s="17">
        <v>3355875604</v>
      </c>
      <c r="B33" s="17"/>
      <c r="C33" s="17"/>
      <c r="D33" s="19">
        <v>44303.446527777778</v>
      </c>
      <c r="E33" s="17"/>
      <c r="F33" s="17"/>
      <c r="G33" s="17"/>
      <c r="H33" s="17"/>
      <c r="I33" s="17"/>
      <c r="J33" s="17" t="s">
        <v>91</v>
      </c>
      <c r="K33" s="20" t="s">
        <v>155</v>
      </c>
      <c r="L33" s="17"/>
      <c r="M33" s="19">
        <v>44144.529166666667</v>
      </c>
      <c r="N33" s="17"/>
      <c r="O33" s="17"/>
      <c r="P33" s="17"/>
      <c r="Q33" s="17"/>
      <c r="R33" s="17"/>
      <c r="S33" s="17" t="s">
        <v>92</v>
      </c>
      <c r="T33" s="17"/>
      <c r="U33" s="17"/>
      <c r="V33" s="17"/>
      <c r="W33" s="19">
        <v>44144.529166666667</v>
      </c>
      <c r="X33" s="17"/>
      <c r="Y33" s="17" t="s">
        <v>93</v>
      </c>
      <c r="Z33" s="17"/>
      <c r="AA33" s="20">
        <v>1</v>
      </c>
      <c r="AB33" s="17" t="s">
        <v>114</v>
      </c>
      <c r="AC33" s="17"/>
      <c r="AD33" s="17"/>
      <c r="AE33" s="17"/>
      <c r="AF33" s="17"/>
      <c r="AG33" s="17" t="s">
        <v>156</v>
      </c>
      <c r="AH33" s="17"/>
      <c r="AI33" s="20" t="s">
        <v>157</v>
      </c>
      <c r="AJ33" s="17"/>
      <c r="AK33" s="17" t="s">
        <v>99</v>
      </c>
      <c r="AL33" s="17"/>
      <c r="AM33" s="17"/>
      <c r="AN33" s="17"/>
      <c r="AO33" s="20" t="s">
        <v>155</v>
      </c>
      <c r="AP33" s="19">
        <f t="shared" si="0"/>
        <v>44144</v>
      </c>
      <c r="AQ33" s="19" t="str">
        <f t="shared" si="1"/>
        <v/>
      </c>
      <c r="AR33" s="11" t="str">
        <f t="shared" si="2"/>
        <v/>
      </c>
      <c r="AS33" s="19" t="str">
        <f t="shared" si="3"/>
        <v/>
      </c>
      <c r="AT33" s="19"/>
    </row>
    <row r="34" spans="1:46" ht="15.75" customHeight="1">
      <c r="A34" s="17">
        <v>5423568729</v>
      </c>
      <c r="B34" s="17"/>
      <c r="C34" s="17"/>
      <c r="D34" s="19">
        <v>44375.339583333334</v>
      </c>
      <c r="E34" s="19">
        <v>44377.45</v>
      </c>
      <c r="F34" s="17"/>
      <c r="G34" s="17"/>
      <c r="H34" s="20">
        <v>28</v>
      </c>
      <c r="I34" s="20">
        <v>52</v>
      </c>
      <c r="J34" s="17" t="s">
        <v>91</v>
      </c>
      <c r="K34" s="20">
        <v>620000</v>
      </c>
      <c r="L34" s="17"/>
      <c r="M34" s="19">
        <v>44355.45</v>
      </c>
      <c r="N34" s="17"/>
      <c r="O34" s="17"/>
      <c r="P34" s="17"/>
      <c r="Q34" s="17"/>
      <c r="R34" s="17"/>
      <c r="S34" s="17" t="s">
        <v>24</v>
      </c>
      <c r="T34" s="19">
        <v>44375.333333333336</v>
      </c>
      <c r="U34" s="19">
        <v>44377.208333333336</v>
      </c>
      <c r="V34" s="17"/>
      <c r="W34" s="19">
        <v>44355.45208333333</v>
      </c>
      <c r="X34" s="17"/>
      <c r="Y34" s="17" t="s">
        <v>19</v>
      </c>
      <c r="Z34" s="17" t="s">
        <v>92</v>
      </c>
      <c r="AA34" s="20">
        <v>4</v>
      </c>
      <c r="AB34" s="17" t="s">
        <v>100</v>
      </c>
      <c r="AC34" s="17"/>
      <c r="AD34" s="17"/>
      <c r="AE34" s="19">
        <v>44375.333333333336</v>
      </c>
      <c r="AF34" s="17"/>
      <c r="AG34" s="17" t="s">
        <v>158</v>
      </c>
      <c r="AH34" s="17" t="s">
        <v>128</v>
      </c>
      <c r="AI34" s="20">
        <v>620000</v>
      </c>
      <c r="AJ34" s="17"/>
      <c r="AK34" s="17"/>
      <c r="AL34" s="17"/>
      <c r="AM34" s="17"/>
      <c r="AN34" s="17"/>
      <c r="AO34" s="20">
        <v>620000</v>
      </c>
      <c r="AP34" s="19">
        <f t="shared" si="0"/>
        <v>44355</v>
      </c>
      <c r="AQ34" s="19">
        <f t="shared" si="1"/>
        <v>44375</v>
      </c>
      <c r="AR34" s="21">
        <f t="shared" si="2"/>
        <v>44375</v>
      </c>
      <c r="AS34" s="19">
        <f t="shared" si="3"/>
        <v>44377</v>
      </c>
      <c r="AT34" s="19"/>
    </row>
    <row r="35" spans="1:46" ht="15.75" customHeight="1">
      <c r="A35" s="17">
        <v>5423105881</v>
      </c>
      <c r="B35" s="17"/>
      <c r="C35" s="17"/>
      <c r="D35" s="19">
        <v>44355.411805555559</v>
      </c>
      <c r="E35" s="19">
        <v>44377.405555555553</v>
      </c>
      <c r="F35" s="17" t="s">
        <v>103</v>
      </c>
      <c r="G35" s="17"/>
      <c r="H35" s="20">
        <v>0</v>
      </c>
      <c r="I35" s="20">
        <v>1</v>
      </c>
      <c r="J35" s="17"/>
      <c r="K35" s="17"/>
      <c r="L35" s="17"/>
      <c r="M35" s="19">
        <v>44355.405555555553</v>
      </c>
      <c r="N35" s="17"/>
      <c r="O35" s="17"/>
      <c r="P35" s="17"/>
      <c r="Q35" s="17"/>
      <c r="R35" s="17"/>
      <c r="S35" s="17" t="s">
        <v>16</v>
      </c>
      <c r="T35" s="19">
        <v>44355.411111111112</v>
      </c>
      <c r="U35" s="17"/>
      <c r="V35" s="17"/>
      <c r="W35" s="19">
        <v>44355.406944444447</v>
      </c>
      <c r="X35" s="17"/>
      <c r="Y35" s="17" t="s">
        <v>13</v>
      </c>
      <c r="Z35" s="17" t="s">
        <v>159</v>
      </c>
      <c r="AA35" s="20">
        <v>0</v>
      </c>
      <c r="AB35" s="17"/>
      <c r="AC35" s="17"/>
      <c r="AD35" s="17"/>
      <c r="AE35" s="17"/>
      <c r="AF35" s="17"/>
      <c r="AG35" s="17" t="s">
        <v>160</v>
      </c>
      <c r="AH35" s="17" t="s">
        <v>161</v>
      </c>
      <c r="AI35" s="17"/>
      <c r="AJ35" s="17"/>
      <c r="AK35" s="17"/>
      <c r="AL35" s="17"/>
      <c r="AM35" s="17" t="s">
        <v>162</v>
      </c>
      <c r="AN35" s="17"/>
      <c r="AO35" s="17"/>
      <c r="AP35" s="19">
        <f t="shared" si="0"/>
        <v>44355</v>
      </c>
      <c r="AQ35" s="19">
        <f t="shared" si="1"/>
        <v>44355</v>
      </c>
      <c r="AR35" s="11" t="str">
        <f t="shared" si="2"/>
        <v/>
      </c>
      <c r="AS35" s="19">
        <f t="shared" si="3"/>
        <v>44377</v>
      </c>
      <c r="AT35" s="19"/>
    </row>
    <row r="36" spans="1:46" ht="15.75" customHeight="1">
      <c r="A36" s="17">
        <v>5417336500</v>
      </c>
      <c r="B36" s="17"/>
      <c r="C36" s="17"/>
      <c r="D36" s="19">
        <v>44375.580555555556</v>
      </c>
      <c r="E36" s="19">
        <v>44377.390972222223</v>
      </c>
      <c r="F36" s="17" t="s">
        <v>103</v>
      </c>
      <c r="G36" s="17"/>
      <c r="H36" s="20">
        <v>5</v>
      </c>
      <c r="I36" s="20">
        <v>7</v>
      </c>
      <c r="J36" s="17" t="s">
        <v>91</v>
      </c>
      <c r="K36" s="20">
        <v>155000</v>
      </c>
      <c r="L36" s="17"/>
      <c r="M36" s="19">
        <v>44354.390972222223</v>
      </c>
      <c r="N36" s="17"/>
      <c r="O36" s="17"/>
      <c r="P36" s="17"/>
      <c r="Q36" s="17"/>
      <c r="R36" s="17"/>
      <c r="S36" s="17" t="s">
        <v>104</v>
      </c>
      <c r="T36" s="19">
        <v>44370.5</v>
      </c>
      <c r="U36" s="19">
        <v>44378.5</v>
      </c>
      <c r="V36" s="17"/>
      <c r="W36" s="19">
        <v>44354.393750000003</v>
      </c>
      <c r="X36" s="17"/>
      <c r="Y36" s="17" t="s">
        <v>19</v>
      </c>
      <c r="Z36" s="17"/>
      <c r="AA36" s="20">
        <v>1</v>
      </c>
      <c r="AB36" s="17" t="s">
        <v>100</v>
      </c>
      <c r="AC36" s="17"/>
      <c r="AD36" s="17"/>
      <c r="AE36" s="19">
        <v>44370.5</v>
      </c>
      <c r="AF36" s="17"/>
      <c r="AG36" s="17" t="s">
        <v>163</v>
      </c>
      <c r="AH36" s="17" t="s">
        <v>106</v>
      </c>
      <c r="AI36" s="20">
        <v>155000</v>
      </c>
      <c r="AJ36" s="17"/>
      <c r="AK36" s="17"/>
      <c r="AL36" s="17"/>
      <c r="AM36" s="17" t="s">
        <v>164</v>
      </c>
      <c r="AN36" s="17"/>
      <c r="AO36" s="20">
        <v>155000</v>
      </c>
      <c r="AP36" s="19">
        <f t="shared" si="0"/>
        <v>44354</v>
      </c>
      <c r="AQ36" s="19">
        <f t="shared" si="1"/>
        <v>44370</v>
      </c>
      <c r="AR36" s="21">
        <f t="shared" si="2"/>
        <v>44370</v>
      </c>
      <c r="AS36" s="19">
        <f t="shared" si="3"/>
        <v>44377</v>
      </c>
      <c r="AT36" s="19"/>
    </row>
    <row r="37" spans="1:46" ht="15.75" customHeight="1">
      <c r="A37" s="17">
        <v>3355862521</v>
      </c>
      <c r="B37" s="17"/>
      <c r="C37" s="17"/>
      <c r="D37" s="19">
        <v>44348.431944444441</v>
      </c>
      <c r="E37" s="17"/>
      <c r="F37" s="17"/>
      <c r="G37" s="17"/>
      <c r="H37" s="20">
        <v>38</v>
      </c>
      <c r="I37" s="20">
        <v>49</v>
      </c>
      <c r="J37" s="17" t="s">
        <v>91</v>
      </c>
      <c r="K37" s="20">
        <v>17100</v>
      </c>
      <c r="L37" s="17"/>
      <c r="M37" s="19">
        <v>44144.529166666667</v>
      </c>
      <c r="N37" s="19">
        <v>44300.427083333336</v>
      </c>
      <c r="O37" s="17"/>
      <c r="P37" s="17"/>
      <c r="Q37" s="17"/>
      <c r="R37" s="17"/>
      <c r="S37" s="17" t="s">
        <v>26</v>
      </c>
      <c r="T37" s="19">
        <v>44348.416666666664</v>
      </c>
      <c r="U37" s="17"/>
      <c r="V37" s="17"/>
      <c r="W37" s="19">
        <v>44144.529166666667</v>
      </c>
      <c r="X37" s="17"/>
      <c r="Y37" s="17" t="s">
        <v>93</v>
      </c>
      <c r="Z37" s="17"/>
      <c r="AA37" s="20">
        <v>1</v>
      </c>
      <c r="AB37" s="17" t="s">
        <v>114</v>
      </c>
      <c r="AC37" s="17"/>
      <c r="AD37" s="17"/>
      <c r="AE37" s="19">
        <v>44348.416666666664</v>
      </c>
      <c r="AF37" s="17"/>
      <c r="AG37" s="17" t="s">
        <v>165</v>
      </c>
      <c r="AH37" s="17"/>
      <c r="AI37" s="20">
        <v>17100</v>
      </c>
      <c r="AJ37" s="17"/>
      <c r="AK37" s="17"/>
      <c r="AL37" s="17"/>
      <c r="AM37" s="17"/>
      <c r="AN37" s="17"/>
      <c r="AO37" s="20">
        <v>17100</v>
      </c>
      <c r="AP37" s="19">
        <f t="shared" si="0"/>
        <v>44144</v>
      </c>
      <c r="AQ37" s="19">
        <f t="shared" si="1"/>
        <v>44348</v>
      </c>
      <c r="AR37" s="21">
        <f t="shared" si="2"/>
        <v>44348</v>
      </c>
      <c r="AS37" s="19" t="str">
        <f t="shared" si="3"/>
        <v/>
      </c>
      <c r="AT37" s="19"/>
    </row>
    <row r="38" spans="1:46" ht="15.75" customHeight="1">
      <c r="A38" s="17">
        <v>3355819382</v>
      </c>
      <c r="B38" s="17"/>
      <c r="C38" s="17"/>
      <c r="D38" s="19">
        <v>44276.040972222225</v>
      </c>
      <c r="E38" s="17"/>
      <c r="F38" s="17"/>
      <c r="G38" s="17"/>
      <c r="H38" s="17"/>
      <c r="I38" s="17"/>
      <c r="J38" s="17"/>
      <c r="K38" s="17"/>
      <c r="L38" s="17"/>
      <c r="M38" s="19">
        <v>44144.529166666667</v>
      </c>
      <c r="N38" s="17"/>
      <c r="O38" s="17"/>
      <c r="P38" s="17"/>
      <c r="Q38" s="17"/>
      <c r="R38" s="17"/>
      <c r="S38" s="17"/>
      <c r="T38" s="17"/>
      <c r="U38" s="17"/>
      <c r="V38" s="17"/>
      <c r="W38" s="17"/>
      <c r="X38" s="17"/>
      <c r="Y38" s="17" t="s">
        <v>93</v>
      </c>
      <c r="Z38" s="17"/>
      <c r="AA38" s="20">
        <v>0</v>
      </c>
      <c r="AB38" s="17"/>
      <c r="AC38" s="17"/>
      <c r="AD38" s="17"/>
      <c r="AE38" s="17"/>
      <c r="AF38" s="17"/>
      <c r="AG38" s="17" t="s">
        <v>166</v>
      </c>
      <c r="AH38" s="17"/>
      <c r="AI38" s="17"/>
      <c r="AJ38" s="17"/>
      <c r="AK38" s="17" t="s">
        <v>140</v>
      </c>
      <c r="AL38" s="17"/>
      <c r="AM38" s="17"/>
      <c r="AN38" s="17"/>
      <c r="AO38" s="17"/>
      <c r="AP38" s="19">
        <f t="shared" si="0"/>
        <v>44144</v>
      </c>
      <c r="AQ38" s="19" t="str">
        <f t="shared" si="1"/>
        <v/>
      </c>
      <c r="AR38" s="11" t="str">
        <f t="shared" si="2"/>
        <v/>
      </c>
      <c r="AS38" s="19" t="str">
        <f t="shared" si="3"/>
        <v/>
      </c>
      <c r="AT38" s="19"/>
    </row>
    <row r="39" spans="1:46" ht="15.75" customHeight="1">
      <c r="A39" s="17">
        <v>3355875598</v>
      </c>
      <c r="B39" s="17"/>
      <c r="C39" s="17"/>
      <c r="D39" s="19">
        <v>44368.561805555553</v>
      </c>
      <c r="E39" s="19">
        <v>44368.481249999997</v>
      </c>
      <c r="F39" s="17"/>
      <c r="G39" s="17"/>
      <c r="H39" s="20">
        <v>38</v>
      </c>
      <c r="I39" s="20">
        <v>65</v>
      </c>
      <c r="J39" s="17" t="s">
        <v>91</v>
      </c>
      <c r="K39" s="20">
        <v>4000</v>
      </c>
      <c r="L39" s="17"/>
      <c r="M39" s="19">
        <v>44144.529166666667</v>
      </c>
      <c r="N39" s="17"/>
      <c r="O39" s="17"/>
      <c r="P39" s="17"/>
      <c r="Q39" s="17"/>
      <c r="R39" s="17"/>
      <c r="S39" s="17" t="s">
        <v>104</v>
      </c>
      <c r="T39" s="19">
        <v>44368.561805555553</v>
      </c>
      <c r="U39" s="17"/>
      <c r="V39" s="17"/>
      <c r="W39" s="19">
        <v>44144.529166666667</v>
      </c>
      <c r="X39" s="17"/>
      <c r="Y39" s="17" t="s">
        <v>96</v>
      </c>
      <c r="Z39" s="17"/>
      <c r="AA39" s="20">
        <v>2</v>
      </c>
      <c r="AB39" s="17" t="s">
        <v>114</v>
      </c>
      <c r="AC39" s="17"/>
      <c r="AD39" s="17"/>
      <c r="AE39" s="19">
        <v>44368.561805555553</v>
      </c>
      <c r="AF39" s="17"/>
      <c r="AG39" s="17" t="s">
        <v>167</v>
      </c>
      <c r="AH39" s="17"/>
      <c r="AI39" s="20">
        <v>4000</v>
      </c>
      <c r="AJ39" s="17"/>
      <c r="AK39" s="17" t="s">
        <v>112</v>
      </c>
      <c r="AL39" s="17"/>
      <c r="AM39" s="17" t="s">
        <v>168</v>
      </c>
      <c r="AN39" s="17"/>
      <c r="AO39" s="20">
        <v>4000</v>
      </c>
      <c r="AP39" s="19">
        <f t="shared" si="0"/>
        <v>44144</v>
      </c>
      <c r="AQ39" s="19">
        <f t="shared" si="1"/>
        <v>44368</v>
      </c>
      <c r="AR39" s="21">
        <f t="shared" si="2"/>
        <v>44368</v>
      </c>
      <c r="AS39" s="19">
        <f t="shared" si="3"/>
        <v>44368</v>
      </c>
      <c r="AT39" s="19"/>
    </row>
    <row r="40" spans="1:46" ht="15.75" customHeight="1">
      <c r="A40" s="17">
        <v>4908591798</v>
      </c>
      <c r="B40" s="17"/>
      <c r="C40" s="17"/>
      <c r="D40" s="19">
        <v>44306.186805555553</v>
      </c>
      <c r="E40" s="19">
        <v>44316.45416666667</v>
      </c>
      <c r="F40" s="17"/>
      <c r="G40" s="17"/>
      <c r="H40" s="17"/>
      <c r="I40" s="17"/>
      <c r="J40" s="17" t="s">
        <v>91</v>
      </c>
      <c r="K40" s="17"/>
      <c r="L40" s="17"/>
      <c r="M40" s="19">
        <v>44288.45416666667</v>
      </c>
      <c r="N40" s="17"/>
      <c r="O40" s="17"/>
      <c r="P40" s="17"/>
      <c r="Q40" s="17"/>
      <c r="R40" s="17"/>
      <c r="S40" s="17" t="s">
        <v>16</v>
      </c>
      <c r="T40" s="17"/>
      <c r="U40" s="17"/>
      <c r="V40" s="17"/>
      <c r="W40" s="19">
        <v>44288.455555555556</v>
      </c>
      <c r="X40" s="17"/>
      <c r="Y40" s="17" t="s">
        <v>108</v>
      </c>
      <c r="Z40" s="17"/>
      <c r="AA40" s="20">
        <v>1</v>
      </c>
      <c r="AB40" s="17" t="s">
        <v>97</v>
      </c>
      <c r="AC40" s="17"/>
      <c r="AD40" s="17"/>
      <c r="AE40" s="17"/>
      <c r="AF40" s="17"/>
      <c r="AG40" s="17" t="s">
        <v>169</v>
      </c>
      <c r="AH40" s="17" t="s">
        <v>110</v>
      </c>
      <c r="AI40" s="17"/>
      <c r="AJ40" s="17"/>
      <c r="AK40" s="17"/>
      <c r="AL40" s="17"/>
      <c r="AM40" s="17"/>
      <c r="AN40" s="17"/>
      <c r="AO40" s="17"/>
      <c r="AP40" s="19">
        <f t="shared" si="0"/>
        <v>44288</v>
      </c>
      <c r="AQ40" s="19" t="str">
        <f t="shared" si="1"/>
        <v/>
      </c>
      <c r="AR40" s="11" t="str">
        <f t="shared" si="2"/>
        <v/>
      </c>
      <c r="AS40" s="19">
        <f t="shared" si="3"/>
        <v>44316</v>
      </c>
      <c r="AT40" s="19"/>
    </row>
    <row r="41" spans="1:46" ht="15.75" customHeight="1">
      <c r="A41" s="17">
        <v>4436031899</v>
      </c>
      <c r="B41" s="17"/>
      <c r="C41" s="17"/>
      <c r="D41" s="19">
        <v>44274.835416666669</v>
      </c>
      <c r="E41" s="19">
        <v>44286.868055555555</v>
      </c>
      <c r="F41" s="17" t="s">
        <v>103</v>
      </c>
      <c r="G41" s="17"/>
      <c r="H41" s="17"/>
      <c r="I41" s="17"/>
      <c r="J41" s="17"/>
      <c r="K41" s="17"/>
      <c r="L41" s="17"/>
      <c r="M41" s="19">
        <v>44256.868055555555</v>
      </c>
      <c r="N41" s="17"/>
      <c r="O41" s="17"/>
      <c r="P41" s="17"/>
      <c r="Q41" s="17"/>
      <c r="R41" s="17"/>
      <c r="S41" s="17" t="s">
        <v>24</v>
      </c>
      <c r="T41" s="17"/>
      <c r="U41" s="17"/>
      <c r="V41" s="17"/>
      <c r="W41" s="19">
        <v>44256.868750000001</v>
      </c>
      <c r="X41" s="17"/>
      <c r="Y41" s="17" t="s">
        <v>118</v>
      </c>
      <c r="Z41" s="17"/>
      <c r="AA41" s="20">
        <v>0</v>
      </c>
      <c r="AB41" s="17"/>
      <c r="AC41" s="17"/>
      <c r="AD41" s="17"/>
      <c r="AE41" s="17"/>
      <c r="AF41" s="17"/>
      <c r="AG41" s="17" t="s">
        <v>170</v>
      </c>
      <c r="AH41" s="17" t="s">
        <v>161</v>
      </c>
      <c r="AI41" s="17"/>
      <c r="AJ41" s="17"/>
      <c r="AK41" s="17"/>
      <c r="AL41" s="17"/>
      <c r="AM41" s="17"/>
      <c r="AN41" s="17"/>
      <c r="AO41" s="17"/>
      <c r="AP41" s="19">
        <f t="shared" si="0"/>
        <v>44256</v>
      </c>
      <c r="AQ41" s="19" t="str">
        <f t="shared" si="1"/>
        <v/>
      </c>
      <c r="AR41" s="11" t="str">
        <f t="shared" si="2"/>
        <v/>
      </c>
      <c r="AS41" s="19">
        <f t="shared" si="3"/>
        <v>44286</v>
      </c>
      <c r="AT41" s="19"/>
    </row>
    <row r="42" spans="1:46" ht="15.75" customHeight="1">
      <c r="A42" s="17">
        <v>4160428290</v>
      </c>
      <c r="B42" s="17"/>
      <c r="C42" s="17"/>
      <c r="D42" s="19">
        <v>44304.098611111112</v>
      </c>
      <c r="E42" s="19">
        <v>44285.511805555558</v>
      </c>
      <c r="F42" s="17" t="s">
        <v>103</v>
      </c>
      <c r="G42" s="17"/>
      <c r="H42" s="20">
        <v>5</v>
      </c>
      <c r="I42" s="20">
        <v>6</v>
      </c>
      <c r="J42" s="17" t="s">
        <v>91</v>
      </c>
      <c r="K42" s="17"/>
      <c r="L42" s="17"/>
      <c r="M42" s="19">
        <v>44244.29791666667</v>
      </c>
      <c r="N42" s="17"/>
      <c r="O42" s="17"/>
      <c r="P42" s="17"/>
      <c r="Q42" s="17"/>
      <c r="R42" s="17"/>
      <c r="S42" s="17" t="s">
        <v>104</v>
      </c>
      <c r="T42" s="19">
        <v>44272.76458333333</v>
      </c>
      <c r="U42" s="17"/>
      <c r="V42" s="17"/>
      <c r="W42" s="19">
        <v>44256.865277777775</v>
      </c>
      <c r="X42" s="17"/>
      <c r="Y42" s="17" t="s">
        <v>25</v>
      </c>
      <c r="Z42" s="17"/>
      <c r="AA42" s="20">
        <v>3</v>
      </c>
      <c r="AB42" s="17" t="s">
        <v>171</v>
      </c>
      <c r="AC42" s="17"/>
      <c r="AD42" s="17"/>
      <c r="AE42" s="19">
        <v>44272.76458333333</v>
      </c>
      <c r="AF42" s="17"/>
      <c r="AG42" s="17" t="s">
        <v>172</v>
      </c>
      <c r="AH42" s="17" t="s">
        <v>128</v>
      </c>
      <c r="AI42" s="17"/>
      <c r="AJ42" s="17"/>
      <c r="AK42" s="17"/>
      <c r="AL42" s="17"/>
      <c r="AM42" s="17"/>
      <c r="AN42" s="17"/>
      <c r="AO42" s="17"/>
      <c r="AP42" s="19">
        <f t="shared" si="0"/>
        <v>44244</v>
      </c>
      <c r="AQ42" s="19">
        <f t="shared" si="1"/>
        <v>44272</v>
      </c>
      <c r="AR42" s="21">
        <f t="shared" si="2"/>
        <v>44272</v>
      </c>
      <c r="AS42" s="19">
        <f t="shared" si="3"/>
        <v>44285</v>
      </c>
      <c r="AT42" s="19"/>
    </row>
    <row r="43" spans="1:46" ht="15.75" customHeight="1">
      <c r="A43" s="17">
        <v>3732657451</v>
      </c>
      <c r="B43" s="17"/>
      <c r="C43" s="17"/>
      <c r="D43" s="19">
        <v>44375.442361111112</v>
      </c>
      <c r="E43" s="19">
        <v>44228.213888888888</v>
      </c>
      <c r="F43" s="17"/>
      <c r="G43" s="17"/>
      <c r="H43" s="20">
        <v>154</v>
      </c>
      <c r="I43" s="20">
        <v>193</v>
      </c>
      <c r="J43" s="17" t="s">
        <v>91</v>
      </c>
      <c r="K43" s="20">
        <v>120000</v>
      </c>
      <c r="L43" s="17"/>
      <c r="M43" s="19">
        <v>44187.470833333333</v>
      </c>
      <c r="N43" s="19">
        <v>44362.447916666664</v>
      </c>
      <c r="O43" s="17"/>
      <c r="P43" s="17"/>
      <c r="Q43" s="17"/>
      <c r="R43" s="17"/>
      <c r="S43" s="17" t="s">
        <v>16</v>
      </c>
      <c r="T43" s="19">
        <v>44375.441666666666</v>
      </c>
      <c r="U43" s="19">
        <v>44382.375</v>
      </c>
      <c r="V43" s="17"/>
      <c r="W43" s="19">
        <v>44187.47152777778</v>
      </c>
      <c r="X43" s="17"/>
      <c r="Y43" s="17" t="s">
        <v>19</v>
      </c>
      <c r="Z43" s="17"/>
      <c r="AA43" s="20">
        <v>1</v>
      </c>
      <c r="AB43" s="17" t="s">
        <v>94</v>
      </c>
      <c r="AC43" s="17"/>
      <c r="AD43" s="17"/>
      <c r="AE43" s="19">
        <v>44375.441666666666</v>
      </c>
      <c r="AF43" s="17"/>
      <c r="AG43" s="17" t="s">
        <v>173</v>
      </c>
      <c r="AH43" s="17"/>
      <c r="AI43" s="20">
        <v>120000</v>
      </c>
      <c r="AJ43" s="17"/>
      <c r="AK43" s="17"/>
      <c r="AL43" s="17"/>
      <c r="AM43" s="17"/>
      <c r="AN43" s="17"/>
      <c r="AO43" s="20">
        <v>120000</v>
      </c>
      <c r="AP43" s="19">
        <f t="shared" si="0"/>
        <v>44187</v>
      </c>
      <c r="AQ43" s="19">
        <f t="shared" si="1"/>
        <v>44375</v>
      </c>
      <c r="AR43" s="21">
        <f t="shared" si="2"/>
        <v>44375</v>
      </c>
      <c r="AS43" s="19">
        <f t="shared" si="3"/>
        <v>44228</v>
      </c>
      <c r="AT43" s="19"/>
    </row>
    <row r="44" spans="1:46" ht="15.75" customHeight="1">
      <c r="A44" s="17">
        <v>4999580544</v>
      </c>
      <c r="B44" s="17"/>
      <c r="C44" s="17"/>
      <c r="D44" s="19">
        <v>44342.390972222223</v>
      </c>
      <c r="E44" s="19">
        <v>44342.390972222223</v>
      </c>
      <c r="F44" s="17" t="s">
        <v>103</v>
      </c>
      <c r="G44" s="17"/>
      <c r="H44" s="20">
        <v>0</v>
      </c>
      <c r="I44" s="20">
        <v>2</v>
      </c>
      <c r="J44" s="17"/>
      <c r="K44" s="17"/>
      <c r="L44" s="17"/>
      <c r="M44" s="19">
        <v>44300.234722222223</v>
      </c>
      <c r="N44" s="17"/>
      <c r="O44" s="17"/>
      <c r="P44" s="17"/>
      <c r="Q44" s="17"/>
      <c r="R44" s="17"/>
      <c r="S44" s="17" t="s">
        <v>92</v>
      </c>
      <c r="T44" s="19">
        <v>44305.083333333336</v>
      </c>
      <c r="U44" s="17"/>
      <c r="V44" s="17"/>
      <c r="W44" s="19">
        <v>44300.23541666667</v>
      </c>
      <c r="X44" s="17"/>
      <c r="Y44" s="17" t="s">
        <v>25</v>
      </c>
      <c r="Z44" s="17" t="s">
        <v>159</v>
      </c>
      <c r="AA44" s="20">
        <v>0</v>
      </c>
      <c r="AB44" s="17"/>
      <c r="AC44" s="17"/>
      <c r="AD44" s="17"/>
      <c r="AE44" s="17"/>
      <c r="AF44" s="17"/>
      <c r="AG44" s="17" t="s">
        <v>174</v>
      </c>
      <c r="AH44" s="17" t="s">
        <v>161</v>
      </c>
      <c r="AI44" s="17"/>
      <c r="AJ44" s="17"/>
      <c r="AK44" s="17"/>
      <c r="AL44" s="17"/>
      <c r="AM44" s="17"/>
      <c r="AN44" s="17"/>
      <c r="AO44" s="17"/>
      <c r="AP44" s="19">
        <f t="shared" si="0"/>
        <v>44300</v>
      </c>
      <c r="AQ44" s="19">
        <f t="shared" si="1"/>
        <v>44305</v>
      </c>
      <c r="AR44" s="11" t="str">
        <f t="shared" si="2"/>
        <v/>
      </c>
      <c r="AS44" s="19">
        <f t="shared" si="3"/>
        <v>44342</v>
      </c>
      <c r="AT44" s="19"/>
    </row>
    <row r="45" spans="1:46" ht="15.75" customHeight="1">
      <c r="A45" s="17">
        <v>4170448594</v>
      </c>
      <c r="B45" s="17"/>
      <c r="C45" s="17"/>
      <c r="D45" s="19">
        <v>44362.408333333333</v>
      </c>
      <c r="E45" s="19">
        <v>44327.503472222219</v>
      </c>
      <c r="F45" s="17" t="s">
        <v>103</v>
      </c>
      <c r="G45" s="17"/>
      <c r="H45" s="20">
        <v>11</v>
      </c>
      <c r="I45" s="20">
        <v>16</v>
      </c>
      <c r="J45" s="17" t="s">
        <v>91</v>
      </c>
      <c r="K45" s="20">
        <v>5000</v>
      </c>
      <c r="L45" s="17"/>
      <c r="M45" s="19">
        <v>44244.46597222222</v>
      </c>
      <c r="N45" s="17"/>
      <c r="O45" s="17"/>
      <c r="P45" s="17"/>
      <c r="Q45" s="17"/>
      <c r="R45" s="17"/>
      <c r="S45" s="17" t="s">
        <v>24</v>
      </c>
      <c r="T45" s="19">
        <v>44362.408333333333</v>
      </c>
      <c r="U45" s="17"/>
      <c r="V45" s="17"/>
      <c r="W45" s="19">
        <v>44244.476388888892</v>
      </c>
      <c r="X45" s="17"/>
      <c r="Y45" s="17" t="s">
        <v>96</v>
      </c>
      <c r="Z45" s="17"/>
      <c r="AA45" s="20">
        <v>2</v>
      </c>
      <c r="AB45" s="17" t="s">
        <v>94</v>
      </c>
      <c r="AC45" s="17"/>
      <c r="AD45" s="17"/>
      <c r="AE45" s="19">
        <v>44362.408333333333</v>
      </c>
      <c r="AF45" s="17"/>
      <c r="AG45" s="17" t="s">
        <v>175</v>
      </c>
      <c r="AH45" s="17" t="s">
        <v>128</v>
      </c>
      <c r="AI45" s="20">
        <v>5000</v>
      </c>
      <c r="AJ45" s="17"/>
      <c r="AK45" s="17"/>
      <c r="AL45" s="17"/>
      <c r="AM45" s="17" t="s">
        <v>176</v>
      </c>
      <c r="AN45" s="17"/>
      <c r="AO45" s="20">
        <v>5000</v>
      </c>
      <c r="AP45" s="19">
        <f t="shared" si="0"/>
        <v>44244</v>
      </c>
      <c r="AQ45" s="19">
        <f t="shared" si="1"/>
        <v>44362</v>
      </c>
      <c r="AR45" s="21">
        <f t="shared" si="2"/>
        <v>44362</v>
      </c>
      <c r="AS45" s="19">
        <f t="shared" si="3"/>
        <v>44327</v>
      </c>
      <c r="AT45" s="19"/>
    </row>
    <row r="46" spans="1:46" ht="15.75" customHeight="1">
      <c r="A46" s="17">
        <v>4442981241</v>
      </c>
      <c r="B46" s="17"/>
      <c r="C46" s="17"/>
      <c r="D46" s="19">
        <v>44364.267361111109</v>
      </c>
      <c r="E46" s="19">
        <v>44336.286805555559</v>
      </c>
      <c r="F46" s="17" t="s">
        <v>117</v>
      </c>
      <c r="G46" s="17"/>
      <c r="H46" s="20">
        <v>27</v>
      </c>
      <c r="I46" s="20">
        <v>36</v>
      </c>
      <c r="J46" s="17" t="s">
        <v>91</v>
      </c>
      <c r="K46" s="20">
        <v>300000</v>
      </c>
      <c r="L46" s="17"/>
      <c r="M46" s="19">
        <v>44257.402777777781</v>
      </c>
      <c r="N46" s="17"/>
      <c r="O46" s="17"/>
      <c r="P46" s="17"/>
      <c r="Q46" s="17"/>
      <c r="R46" s="17"/>
      <c r="S46" s="17" t="s">
        <v>92</v>
      </c>
      <c r="T46" s="19">
        <v>44364.267361111109</v>
      </c>
      <c r="U46" s="17"/>
      <c r="V46" s="17"/>
      <c r="W46" s="19">
        <v>44257.40347222222</v>
      </c>
      <c r="X46" s="17"/>
      <c r="Y46" s="17" t="s">
        <v>96</v>
      </c>
      <c r="Z46" s="17"/>
      <c r="AA46" s="20">
        <v>2</v>
      </c>
      <c r="AB46" s="17" t="s">
        <v>94</v>
      </c>
      <c r="AC46" s="17"/>
      <c r="AD46" s="17"/>
      <c r="AE46" s="19">
        <v>44364.267361111109</v>
      </c>
      <c r="AF46" s="17"/>
      <c r="AG46" s="17" t="s">
        <v>177</v>
      </c>
      <c r="AH46" s="17" t="s">
        <v>178</v>
      </c>
      <c r="AI46" s="20">
        <v>300000</v>
      </c>
      <c r="AJ46" s="17"/>
      <c r="AK46" s="17"/>
      <c r="AL46" s="17"/>
      <c r="AM46" s="17"/>
      <c r="AN46" s="17"/>
      <c r="AO46" s="20">
        <v>300000</v>
      </c>
      <c r="AP46" s="19">
        <f t="shared" si="0"/>
        <v>44257</v>
      </c>
      <c r="AQ46" s="19">
        <f t="shared" si="1"/>
        <v>44364</v>
      </c>
      <c r="AR46" s="21">
        <f t="shared" si="2"/>
        <v>44364</v>
      </c>
      <c r="AS46" s="19">
        <f t="shared" si="3"/>
        <v>44336</v>
      </c>
      <c r="AT46" s="19"/>
    </row>
    <row r="47" spans="1:46" ht="15.75" customHeight="1">
      <c r="A47" s="17">
        <v>3497475761</v>
      </c>
      <c r="B47" s="17"/>
      <c r="C47" s="17"/>
      <c r="D47" s="19">
        <v>44369.145833333336</v>
      </c>
      <c r="E47" s="19">
        <v>44237.311805555553</v>
      </c>
      <c r="F47" s="17"/>
      <c r="G47" s="17"/>
      <c r="H47" s="20">
        <v>75</v>
      </c>
      <c r="I47" s="20">
        <v>129</v>
      </c>
      <c r="J47" s="17" t="s">
        <v>91</v>
      </c>
      <c r="K47" s="20">
        <v>12500</v>
      </c>
      <c r="L47" s="17"/>
      <c r="M47" s="19">
        <v>44159.369444444441</v>
      </c>
      <c r="N47" s="17"/>
      <c r="O47" s="17"/>
      <c r="P47" s="17"/>
      <c r="Q47" s="17"/>
      <c r="R47" s="17"/>
      <c r="S47" s="17" t="s">
        <v>24</v>
      </c>
      <c r="T47" s="19">
        <v>44369.145138888889</v>
      </c>
      <c r="U47" s="19">
        <v>44377.208333333336</v>
      </c>
      <c r="V47" s="17"/>
      <c r="W47" s="19">
        <v>44257.138888888891</v>
      </c>
      <c r="X47" s="17"/>
      <c r="Y47" s="17" t="s">
        <v>93</v>
      </c>
      <c r="Z47" s="17"/>
      <c r="AA47" s="20">
        <v>2</v>
      </c>
      <c r="AB47" s="17" t="s">
        <v>94</v>
      </c>
      <c r="AC47" s="17"/>
      <c r="AD47" s="17"/>
      <c r="AE47" s="19">
        <v>44369.145138888889</v>
      </c>
      <c r="AF47" s="17"/>
      <c r="AG47" s="17" t="s">
        <v>179</v>
      </c>
      <c r="AH47" s="17"/>
      <c r="AI47" s="20">
        <v>12500</v>
      </c>
      <c r="AJ47" s="17"/>
      <c r="AK47" s="17"/>
      <c r="AL47" s="17"/>
      <c r="AM47" s="17"/>
      <c r="AN47" s="17"/>
      <c r="AO47" s="20">
        <v>12500</v>
      </c>
      <c r="AP47" s="19">
        <f t="shared" si="0"/>
        <v>44159</v>
      </c>
      <c r="AQ47" s="19">
        <f t="shared" si="1"/>
        <v>44369</v>
      </c>
      <c r="AR47" s="21">
        <f t="shared" si="2"/>
        <v>44369</v>
      </c>
      <c r="AS47" s="19">
        <f t="shared" si="3"/>
        <v>44237</v>
      </c>
      <c r="AT47" s="19"/>
    </row>
    <row r="48" spans="1:46" ht="15.75" customHeight="1">
      <c r="A48" s="17">
        <v>4498105137</v>
      </c>
      <c r="B48" s="17"/>
      <c r="C48" s="17"/>
      <c r="D48" s="19">
        <v>44371.123611111114</v>
      </c>
      <c r="E48" s="19">
        <v>44327.224305555559</v>
      </c>
      <c r="F48" s="17" t="s">
        <v>103</v>
      </c>
      <c r="G48" s="17"/>
      <c r="H48" s="20">
        <v>45</v>
      </c>
      <c r="I48" s="20">
        <v>78</v>
      </c>
      <c r="J48" s="17" t="s">
        <v>91</v>
      </c>
      <c r="K48" s="20">
        <v>50000</v>
      </c>
      <c r="L48" s="17"/>
      <c r="M48" s="19">
        <v>44259.212500000001</v>
      </c>
      <c r="N48" s="17"/>
      <c r="O48" s="17"/>
      <c r="P48" s="17"/>
      <c r="Q48" s="17"/>
      <c r="R48" s="17"/>
      <c r="S48" s="17" t="s">
        <v>92</v>
      </c>
      <c r="T48" s="19">
        <v>44371.123611111114</v>
      </c>
      <c r="U48" s="17"/>
      <c r="V48" s="17"/>
      <c r="W48" s="19">
        <v>44259.213194444441</v>
      </c>
      <c r="X48" s="17"/>
      <c r="Y48" s="17" t="s">
        <v>96</v>
      </c>
      <c r="Z48" s="17"/>
      <c r="AA48" s="20">
        <v>1</v>
      </c>
      <c r="AB48" s="17" t="s">
        <v>114</v>
      </c>
      <c r="AC48" s="17"/>
      <c r="AD48" s="17"/>
      <c r="AE48" s="19">
        <v>44371.123611111114</v>
      </c>
      <c r="AF48" s="17"/>
      <c r="AG48" s="17" t="s">
        <v>180</v>
      </c>
      <c r="AH48" s="17" t="s">
        <v>128</v>
      </c>
      <c r="AI48" s="20">
        <v>50000</v>
      </c>
      <c r="AJ48" s="17"/>
      <c r="AK48" s="17"/>
      <c r="AL48" s="17"/>
      <c r="AM48" s="17"/>
      <c r="AN48" s="17"/>
      <c r="AO48" s="20">
        <v>50000</v>
      </c>
      <c r="AP48" s="19">
        <f t="shared" si="0"/>
        <v>44259</v>
      </c>
      <c r="AQ48" s="19">
        <f t="shared" si="1"/>
        <v>44371</v>
      </c>
      <c r="AR48" s="21">
        <f t="shared" si="2"/>
        <v>44371</v>
      </c>
      <c r="AS48" s="19">
        <f t="shared" si="3"/>
        <v>44327</v>
      </c>
      <c r="AT48" s="19"/>
    </row>
    <row r="49" spans="1:46" ht="15.75" customHeight="1">
      <c r="A49" s="17">
        <v>5002688570</v>
      </c>
      <c r="B49" s="17"/>
      <c r="C49" s="17"/>
      <c r="D49" s="19">
        <v>44369.301388888889</v>
      </c>
      <c r="E49" s="19">
        <v>44369.301388888889</v>
      </c>
      <c r="F49" s="17" t="s">
        <v>103</v>
      </c>
      <c r="G49" s="23">
        <v>44348</v>
      </c>
      <c r="H49" s="20">
        <v>0</v>
      </c>
      <c r="I49" s="20">
        <v>1</v>
      </c>
      <c r="J49" s="17"/>
      <c r="K49" s="17"/>
      <c r="L49" s="17"/>
      <c r="M49" s="19">
        <v>44300.748611111114</v>
      </c>
      <c r="N49" s="17"/>
      <c r="O49" s="17"/>
      <c r="P49" s="17" t="s">
        <v>181</v>
      </c>
      <c r="Q49" s="17"/>
      <c r="R49" s="17"/>
      <c r="S49" s="17" t="s">
        <v>159</v>
      </c>
      <c r="T49" s="19">
        <v>44301.318749999999</v>
      </c>
      <c r="U49" s="17"/>
      <c r="V49" s="17"/>
      <c r="W49" s="19">
        <v>44300.749305555553</v>
      </c>
      <c r="X49" s="17"/>
      <c r="Y49" s="17" t="s">
        <v>25</v>
      </c>
      <c r="Z49" s="17"/>
      <c r="AA49" s="20">
        <v>0</v>
      </c>
      <c r="AB49" s="17"/>
      <c r="AC49" s="17"/>
      <c r="AD49" s="17"/>
      <c r="AE49" s="17"/>
      <c r="AF49" s="17"/>
      <c r="AG49" s="17" t="s">
        <v>182</v>
      </c>
      <c r="AH49" s="17" t="s">
        <v>161</v>
      </c>
      <c r="AI49" s="17"/>
      <c r="AJ49" s="17"/>
      <c r="AK49" s="17"/>
      <c r="AL49" s="17"/>
      <c r="AM49" s="17" t="s">
        <v>183</v>
      </c>
      <c r="AN49" s="17"/>
      <c r="AO49" s="17"/>
      <c r="AP49" s="19">
        <f t="shared" si="0"/>
        <v>44300</v>
      </c>
      <c r="AQ49" s="19">
        <f t="shared" si="1"/>
        <v>44301</v>
      </c>
      <c r="AR49" s="11" t="str">
        <f t="shared" si="2"/>
        <v/>
      </c>
      <c r="AS49" s="19">
        <f t="shared" si="3"/>
        <v>44369</v>
      </c>
      <c r="AT49" s="19"/>
    </row>
    <row r="50" spans="1:46" ht="15.75" customHeight="1">
      <c r="A50" s="17">
        <v>5501441059</v>
      </c>
      <c r="B50" s="17"/>
      <c r="C50" s="17"/>
      <c r="D50" s="19">
        <v>44369.275694444441</v>
      </c>
      <c r="E50" s="19">
        <v>44440.274305555555</v>
      </c>
      <c r="F50" s="17" t="s">
        <v>103</v>
      </c>
      <c r="G50" s="23">
        <v>44488</v>
      </c>
      <c r="H50" s="20">
        <v>6</v>
      </c>
      <c r="I50" s="20">
        <v>11</v>
      </c>
      <c r="J50" s="17" t="s">
        <v>91</v>
      </c>
      <c r="K50" s="20">
        <v>1</v>
      </c>
      <c r="L50" s="17"/>
      <c r="M50" s="19">
        <v>44369.044444444444</v>
      </c>
      <c r="N50" s="17"/>
      <c r="O50" s="17"/>
      <c r="P50" s="17"/>
      <c r="Q50" s="17"/>
      <c r="R50" s="17"/>
      <c r="S50" s="17" t="s">
        <v>14</v>
      </c>
      <c r="T50" s="19">
        <v>44369.275694444441</v>
      </c>
      <c r="U50" s="17"/>
      <c r="V50" s="17"/>
      <c r="W50" s="19">
        <v>44369.04583333333</v>
      </c>
      <c r="X50" s="17"/>
      <c r="Y50" s="17" t="s">
        <v>15</v>
      </c>
      <c r="Z50" s="17" t="s">
        <v>159</v>
      </c>
      <c r="AA50" s="20">
        <v>0</v>
      </c>
      <c r="AB50" s="17" t="s">
        <v>114</v>
      </c>
      <c r="AC50" s="17"/>
      <c r="AD50" s="17"/>
      <c r="AE50" s="19">
        <v>44368.208333333336</v>
      </c>
      <c r="AF50" s="17"/>
      <c r="AG50" s="17" t="s">
        <v>184</v>
      </c>
      <c r="AH50" s="17" t="s">
        <v>128</v>
      </c>
      <c r="AI50" s="20">
        <v>1</v>
      </c>
      <c r="AJ50" s="17"/>
      <c r="AK50" s="17"/>
      <c r="AL50" s="17"/>
      <c r="AM50" s="17"/>
      <c r="AN50" s="17"/>
      <c r="AO50" s="20">
        <v>1</v>
      </c>
      <c r="AP50" s="19">
        <f t="shared" si="0"/>
        <v>44369</v>
      </c>
      <c r="AQ50" s="19">
        <f t="shared" si="1"/>
        <v>44369</v>
      </c>
      <c r="AR50" s="21">
        <f t="shared" si="2"/>
        <v>44368</v>
      </c>
      <c r="AS50" s="19">
        <f t="shared" si="3"/>
        <v>44440</v>
      </c>
      <c r="AT50" s="19"/>
    </row>
    <row r="51" spans="1:46" ht="15.75" customHeight="1">
      <c r="A51" s="17">
        <v>5501240504</v>
      </c>
      <c r="B51" s="17"/>
      <c r="C51" s="17"/>
      <c r="D51" s="19">
        <v>44369.274305555555</v>
      </c>
      <c r="E51" s="19">
        <v>44440.272916666669</v>
      </c>
      <c r="F51" s="17" t="s">
        <v>103</v>
      </c>
      <c r="G51" s="23">
        <v>44474</v>
      </c>
      <c r="H51" s="20">
        <v>8</v>
      </c>
      <c r="I51" s="20">
        <v>16</v>
      </c>
      <c r="J51" s="17" t="s">
        <v>91</v>
      </c>
      <c r="K51" s="20">
        <v>1</v>
      </c>
      <c r="L51" s="17"/>
      <c r="M51" s="19">
        <v>44369.041666666664</v>
      </c>
      <c r="N51" s="17"/>
      <c r="O51" s="17"/>
      <c r="P51" s="17"/>
      <c r="Q51" s="17"/>
      <c r="R51" s="17"/>
      <c r="S51" s="17" t="s">
        <v>159</v>
      </c>
      <c r="T51" s="19">
        <v>44369.274305555555</v>
      </c>
      <c r="U51" s="17"/>
      <c r="V51" s="17"/>
      <c r="W51" s="19">
        <v>44369.043749999997</v>
      </c>
      <c r="X51" s="17"/>
      <c r="Y51" s="17" t="s">
        <v>15</v>
      </c>
      <c r="Z51" s="17" t="s">
        <v>14</v>
      </c>
      <c r="AA51" s="20">
        <v>0</v>
      </c>
      <c r="AB51" s="17" t="s">
        <v>114</v>
      </c>
      <c r="AC51" s="17"/>
      <c r="AD51" s="17"/>
      <c r="AE51" s="19">
        <v>44363.795138888891</v>
      </c>
      <c r="AF51" s="17"/>
      <c r="AG51" s="17" t="s">
        <v>185</v>
      </c>
      <c r="AH51" s="17" t="s">
        <v>161</v>
      </c>
      <c r="AI51" s="20">
        <v>1</v>
      </c>
      <c r="AJ51" s="17"/>
      <c r="AK51" s="17"/>
      <c r="AL51" s="17"/>
      <c r="AM51" s="17" t="s">
        <v>186</v>
      </c>
      <c r="AN51" s="17"/>
      <c r="AO51" s="20">
        <v>1</v>
      </c>
      <c r="AP51" s="19">
        <f t="shared" si="0"/>
        <v>44369</v>
      </c>
      <c r="AQ51" s="19">
        <f t="shared" si="1"/>
        <v>44369</v>
      </c>
      <c r="AR51" s="21">
        <f t="shared" si="2"/>
        <v>44363</v>
      </c>
      <c r="AS51" s="19">
        <f t="shared" si="3"/>
        <v>44440</v>
      </c>
      <c r="AT51" s="19"/>
    </row>
    <row r="52" spans="1:46" ht="15.75" customHeight="1">
      <c r="A52" s="17">
        <v>3951504820</v>
      </c>
      <c r="B52" s="17"/>
      <c r="C52" s="17"/>
      <c r="D52" s="19">
        <v>44276.210416666669</v>
      </c>
      <c r="E52" s="19">
        <v>44274.247916666667</v>
      </c>
      <c r="F52" s="17"/>
      <c r="G52" s="17"/>
      <c r="H52" s="20">
        <v>1</v>
      </c>
      <c r="I52" s="20">
        <v>1</v>
      </c>
      <c r="J52" s="17" t="s">
        <v>91</v>
      </c>
      <c r="K52" s="17"/>
      <c r="L52" s="17"/>
      <c r="M52" s="19">
        <v>44202.574999999997</v>
      </c>
      <c r="N52" s="17"/>
      <c r="O52" s="25">
        <v>1125183.2027777778</v>
      </c>
      <c r="P52" s="17"/>
      <c r="Q52" s="17"/>
      <c r="R52" s="24" t="s">
        <v>187</v>
      </c>
      <c r="S52" s="17" t="s">
        <v>16</v>
      </c>
      <c r="T52" s="19">
        <v>44209.333333333336</v>
      </c>
      <c r="U52" s="17"/>
      <c r="V52" s="17"/>
      <c r="W52" s="19">
        <v>44235.723611111112</v>
      </c>
      <c r="X52" s="17"/>
      <c r="Y52" s="17" t="s">
        <v>25</v>
      </c>
      <c r="Z52" s="17"/>
      <c r="AA52" s="20">
        <v>1</v>
      </c>
      <c r="AB52" s="17" t="s">
        <v>171</v>
      </c>
      <c r="AC52" s="17"/>
      <c r="AD52" s="17"/>
      <c r="AE52" s="19">
        <v>44209.333333333336</v>
      </c>
      <c r="AF52" s="17"/>
      <c r="AG52" s="17" t="s">
        <v>188</v>
      </c>
      <c r="AH52" s="17"/>
      <c r="AI52" s="17"/>
      <c r="AJ52" s="17"/>
      <c r="AK52" s="17"/>
      <c r="AL52" s="17"/>
      <c r="AM52" s="17"/>
      <c r="AN52" s="17"/>
      <c r="AO52" s="17"/>
      <c r="AP52" s="19">
        <f t="shared" si="0"/>
        <v>44202</v>
      </c>
      <c r="AQ52" s="19">
        <f t="shared" si="1"/>
        <v>44209</v>
      </c>
      <c r="AR52" s="21">
        <f t="shared" si="2"/>
        <v>44209</v>
      </c>
      <c r="AS52" s="19">
        <f t="shared" si="3"/>
        <v>44274</v>
      </c>
      <c r="AT52" s="19"/>
    </row>
    <row r="53" spans="1:46" ht="15.75" customHeight="1">
      <c r="A53" s="17">
        <v>3621279811</v>
      </c>
      <c r="B53" s="17"/>
      <c r="C53" s="17"/>
      <c r="D53" s="19">
        <v>44304.098611111112</v>
      </c>
      <c r="E53" s="19">
        <v>44256.607638888891</v>
      </c>
      <c r="F53" s="17"/>
      <c r="G53" s="17"/>
      <c r="H53" s="20">
        <v>5</v>
      </c>
      <c r="I53" s="20">
        <v>6</v>
      </c>
      <c r="J53" s="17" t="s">
        <v>91</v>
      </c>
      <c r="K53" s="17"/>
      <c r="L53" s="17"/>
      <c r="M53" s="19">
        <v>44180.676388888889</v>
      </c>
      <c r="N53" s="17"/>
      <c r="O53" s="17"/>
      <c r="P53" s="17"/>
      <c r="Q53" s="17"/>
      <c r="R53" s="17"/>
      <c r="S53" s="17" t="s">
        <v>104</v>
      </c>
      <c r="T53" s="19">
        <v>44217.384722222225</v>
      </c>
      <c r="U53" s="17"/>
      <c r="V53" s="17"/>
      <c r="W53" s="19">
        <v>44180.676388888889</v>
      </c>
      <c r="X53" s="17"/>
      <c r="Y53" s="17" t="s">
        <v>108</v>
      </c>
      <c r="Z53" s="17"/>
      <c r="AA53" s="20">
        <v>1</v>
      </c>
      <c r="AB53" s="17" t="s">
        <v>100</v>
      </c>
      <c r="AC53" s="17"/>
      <c r="AD53" s="17"/>
      <c r="AE53" s="19">
        <v>44217.384722222225</v>
      </c>
      <c r="AF53" s="17"/>
      <c r="AG53" s="17" t="s">
        <v>189</v>
      </c>
      <c r="AH53" s="17"/>
      <c r="AI53" s="17"/>
      <c r="AJ53" s="17"/>
      <c r="AK53" s="17"/>
      <c r="AL53" s="17"/>
      <c r="AM53" s="17"/>
      <c r="AN53" s="17"/>
      <c r="AO53" s="17"/>
      <c r="AP53" s="19">
        <f t="shared" si="0"/>
        <v>44180</v>
      </c>
      <c r="AQ53" s="19">
        <f t="shared" si="1"/>
        <v>44217</v>
      </c>
      <c r="AR53" s="21">
        <f t="shared" si="2"/>
        <v>44217</v>
      </c>
      <c r="AS53" s="19">
        <f t="shared" si="3"/>
        <v>44256</v>
      </c>
      <c r="AT53" s="19"/>
    </row>
    <row r="54" spans="1:46" ht="15.75" customHeight="1">
      <c r="A54" s="17">
        <v>4174295609</v>
      </c>
      <c r="B54" s="17"/>
      <c r="C54" s="17"/>
      <c r="D54" s="19">
        <v>44349.125</v>
      </c>
      <c r="E54" s="19">
        <v>44313.345833333333</v>
      </c>
      <c r="F54" s="17"/>
      <c r="G54" s="17"/>
      <c r="H54" s="20">
        <v>39</v>
      </c>
      <c r="I54" s="20">
        <v>64</v>
      </c>
      <c r="J54" s="17" t="s">
        <v>91</v>
      </c>
      <c r="K54" s="20">
        <v>20000</v>
      </c>
      <c r="L54" s="17"/>
      <c r="M54" s="19">
        <v>44245.122916666667</v>
      </c>
      <c r="N54" s="17"/>
      <c r="O54" s="17"/>
      <c r="P54" s="17"/>
      <c r="Q54" s="17"/>
      <c r="R54" s="17"/>
      <c r="S54" s="17" t="s">
        <v>92</v>
      </c>
      <c r="T54" s="19">
        <v>44349.125</v>
      </c>
      <c r="U54" s="17"/>
      <c r="V54" s="17"/>
      <c r="W54" s="19">
        <v>44245.123611111114</v>
      </c>
      <c r="X54" s="17"/>
      <c r="Y54" s="17" t="s">
        <v>93</v>
      </c>
      <c r="Z54" s="17"/>
      <c r="AA54" s="20">
        <v>2</v>
      </c>
      <c r="AB54" s="17" t="s">
        <v>94</v>
      </c>
      <c r="AC54" s="17"/>
      <c r="AD54" s="17"/>
      <c r="AE54" s="19">
        <v>44349.125</v>
      </c>
      <c r="AF54" s="17"/>
      <c r="AG54" s="17" t="s">
        <v>190</v>
      </c>
      <c r="AH54" s="17"/>
      <c r="AI54" s="20">
        <v>20000</v>
      </c>
      <c r="AJ54" s="17"/>
      <c r="AK54" s="17"/>
      <c r="AL54" s="17"/>
      <c r="AM54" s="17"/>
      <c r="AN54" s="17"/>
      <c r="AO54" s="20">
        <v>20000</v>
      </c>
      <c r="AP54" s="19">
        <f t="shared" si="0"/>
        <v>44245</v>
      </c>
      <c r="AQ54" s="19">
        <f t="shared" si="1"/>
        <v>44349</v>
      </c>
      <c r="AR54" s="21">
        <f t="shared" si="2"/>
        <v>44349</v>
      </c>
      <c r="AS54" s="19">
        <f t="shared" si="3"/>
        <v>44313</v>
      </c>
      <c r="AT54" s="19"/>
    </row>
    <row r="55" spans="1:46" ht="15.75" customHeight="1">
      <c r="A55" s="17">
        <v>3355847522</v>
      </c>
      <c r="B55" s="17"/>
      <c r="C55" s="17"/>
      <c r="D55" s="19">
        <v>44303.435416666667</v>
      </c>
      <c r="E55" s="19">
        <v>44208.429861111108</v>
      </c>
      <c r="F55" s="17"/>
      <c r="G55" s="17"/>
      <c r="H55" s="20">
        <v>1</v>
      </c>
      <c r="I55" s="20">
        <v>1</v>
      </c>
      <c r="J55" s="17" t="s">
        <v>91</v>
      </c>
      <c r="K55" s="20">
        <v>40000</v>
      </c>
      <c r="L55" s="17"/>
      <c r="M55" s="19">
        <v>44144.529166666667</v>
      </c>
      <c r="N55" s="17"/>
      <c r="O55" s="17"/>
      <c r="P55" s="17"/>
      <c r="Q55" s="17"/>
      <c r="R55" s="17"/>
      <c r="S55" s="17" t="s">
        <v>92</v>
      </c>
      <c r="T55" s="19">
        <v>44165.243055555555</v>
      </c>
      <c r="U55" s="17"/>
      <c r="V55" s="17"/>
      <c r="W55" s="19">
        <v>44144.529166666667</v>
      </c>
      <c r="X55" s="17"/>
      <c r="Y55" s="17" t="s">
        <v>93</v>
      </c>
      <c r="Z55" s="17"/>
      <c r="AA55" s="20">
        <v>1</v>
      </c>
      <c r="AB55" s="17" t="s">
        <v>114</v>
      </c>
      <c r="AC55" s="17"/>
      <c r="AD55" s="17"/>
      <c r="AE55" s="19">
        <v>44165.243055555555</v>
      </c>
      <c r="AF55" s="17"/>
      <c r="AG55" s="17" t="s">
        <v>191</v>
      </c>
      <c r="AH55" s="17"/>
      <c r="AI55" s="20">
        <v>40000</v>
      </c>
      <c r="AJ55" s="17"/>
      <c r="AK55" s="17" t="s">
        <v>99</v>
      </c>
      <c r="AL55" s="17"/>
      <c r="AM55" s="17"/>
      <c r="AN55" s="17"/>
      <c r="AO55" s="20">
        <v>40000</v>
      </c>
      <c r="AP55" s="19">
        <f t="shared" si="0"/>
        <v>44144</v>
      </c>
      <c r="AQ55" s="19">
        <f t="shared" si="1"/>
        <v>44165</v>
      </c>
      <c r="AR55" s="21">
        <f t="shared" si="2"/>
        <v>44165</v>
      </c>
      <c r="AS55" s="19">
        <f t="shared" si="3"/>
        <v>44208</v>
      </c>
      <c r="AT55" s="19"/>
    </row>
    <row r="56" spans="1:46" ht="15.75" customHeight="1">
      <c r="A56" s="17">
        <v>3355855821</v>
      </c>
      <c r="B56" s="17"/>
      <c r="C56" s="17"/>
      <c r="D56" s="19">
        <v>44373.254861111112</v>
      </c>
      <c r="E56" s="19">
        <v>44187.502083333333</v>
      </c>
      <c r="F56" s="17"/>
      <c r="G56" s="17"/>
      <c r="H56" s="20">
        <v>5</v>
      </c>
      <c r="I56" s="20">
        <v>11</v>
      </c>
      <c r="J56" s="17" t="s">
        <v>91</v>
      </c>
      <c r="K56" s="20">
        <v>642000</v>
      </c>
      <c r="L56" s="17"/>
      <c r="M56" s="19">
        <v>44144.529166666667</v>
      </c>
      <c r="N56" s="17"/>
      <c r="O56" s="17"/>
      <c r="P56" s="17"/>
      <c r="Q56" s="17"/>
      <c r="R56" s="17"/>
      <c r="S56" s="17" t="s">
        <v>20</v>
      </c>
      <c r="T56" s="19">
        <v>44171.675694444442</v>
      </c>
      <c r="U56" s="17"/>
      <c r="V56" s="17"/>
      <c r="W56" s="19">
        <v>44373.254861111112</v>
      </c>
      <c r="X56" s="17"/>
      <c r="Y56" s="17" t="s">
        <v>96</v>
      </c>
      <c r="Z56" s="17" t="s">
        <v>192</v>
      </c>
      <c r="AA56" s="20">
        <v>2</v>
      </c>
      <c r="AB56" s="17" t="s">
        <v>100</v>
      </c>
      <c r="AC56" s="17"/>
      <c r="AD56" s="17"/>
      <c r="AE56" s="19">
        <v>44166.70416666667</v>
      </c>
      <c r="AF56" s="17"/>
      <c r="AG56" s="17" t="s">
        <v>193</v>
      </c>
      <c r="AH56" s="17"/>
      <c r="AI56" s="20">
        <v>642000</v>
      </c>
      <c r="AJ56" s="17"/>
      <c r="AK56" s="17" t="s">
        <v>194</v>
      </c>
      <c r="AL56" s="17"/>
      <c r="AM56" s="17"/>
      <c r="AN56" s="17"/>
      <c r="AO56" s="20">
        <v>642000</v>
      </c>
      <c r="AP56" s="19">
        <f t="shared" si="0"/>
        <v>44144</v>
      </c>
      <c r="AQ56" s="19">
        <f t="shared" si="1"/>
        <v>44171</v>
      </c>
      <c r="AR56" s="21">
        <f t="shared" si="2"/>
        <v>44166</v>
      </c>
      <c r="AS56" s="19">
        <f t="shared" si="3"/>
        <v>44187</v>
      </c>
      <c r="AT56" s="19"/>
    </row>
    <row r="57" spans="1:46" ht="15.75" customHeight="1">
      <c r="A57" s="17">
        <v>5353581964</v>
      </c>
      <c r="B57" s="17"/>
      <c r="C57" s="17"/>
      <c r="D57" s="19">
        <v>44369.06527777778</v>
      </c>
      <c r="E57" s="19">
        <v>44427.06527777778</v>
      </c>
      <c r="F57" s="17" t="s">
        <v>103</v>
      </c>
      <c r="G57" s="23">
        <v>44377</v>
      </c>
      <c r="H57" s="20">
        <v>1</v>
      </c>
      <c r="I57" s="20">
        <v>2</v>
      </c>
      <c r="J57" s="17" t="s">
        <v>91</v>
      </c>
      <c r="K57" s="17"/>
      <c r="L57" s="17"/>
      <c r="M57" s="19">
        <v>44342.586111111108</v>
      </c>
      <c r="N57" s="17"/>
      <c r="O57" s="17"/>
      <c r="P57" s="17"/>
      <c r="Q57" s="17"/>
      <c r="R57" s="17"/>
      <c r="S57" s="17" t="s">
        <v>20</v>
      </c>
      <c r="T57" s="19">
        <v>44369.06527777778</v>
      </c>
      <c r="U57" s="17"/>
      <c r="V57" s="17"/>
      <c r="W57" s="19">
        <v>44342.588194444441</v>
      </c>
      <c r="X57" s="17"/>
      <c r="Y57" s="17" t="s">
        <v>149</v>
      </c>
      <c r="Z57" s="17" t="s">
        <v>14</v>
      </c>
      <c r="AA57" s="20">
        <v>1</v>
      </c>
      <c r="AB57" s="17" t="s">
        <v>97</v>
      </c>
      <c r="AC57" s="17"/>
      <c r="AD57" s="17"/>
      <c r="AE57" s="19">
        <v>44340.4375</v>
      </c>
      <c r="AF57" s="17"/>
      <c r="AG57" s="17" t="s">
        <v>195</v>
      </c>
      <c r="AH57" s="17" t="s">
        <v>106</v>
      </c>
      <c r="AI57" s="17"/>
      <c r="AJ57" s="17"/>
      <c r="AK57" s="17"/>
      <c r="AL57" s="17"/>
      <c r="AM57" s="17" t="s">
        <v>196</v>
      </c>
      <c r="AN57" s="17"/>
      <c r="AO57" s="17"/>
      <c r="AP57" s="19">
        <f t="shared" si="0"/>
        <v>44342</v>
      </c>
      <c r="AQ57" s="19">
        <f t="shared" si="1"/>
        <v>44369</v>
      </c>
      <c r="AR57" s="21">
        <f t="shared" si="2"/>
        <v>44340</v>
      </c>
      <c r="AS57" s="19">
        <f t="shared" si="3"/>
        <v>44427</v>
      </c>
      <c r="AT57" s="19"/>
    </row>
    <row r="58" spans="1:46" ht="15.75" customHeight="1">
      <c r="A58" s="17">
        <v>4945347629</v>
      </c>
      <c r="B58" s="17"/>
      <c r="C58" s="17"/>
      <c r="D58" s="19">
        <v>44369.300694444442</v>
      </c>
      <c r="E58" s="19">
        <v>44378.29791666667</v>
      </c>
      <c r="F58" s="17" t="s">
        <v>103</v>
      </c>
      <c r="G58" s="23">
        <v>44377</v>
      </c>
      <c r="H58" s="20">
        <v>0</v>
      </c>
      <c r="I58" s="20">
        <v>2</v>
      </c>
      <c r="J58" s="17"/>
      <c r="K58" s="17"/>
      <c r="L58" s="17"/>
      <c r="M58" s="19">
        <v>44292.940972222219</v>
      </c>
      <c r="N58" s="17"/>
      <c r="O58" s="17"/>
      <c r="P58" s="17"/>
      <c r="Q58" s="17"/>
      <c r="R58" s="17"/>
      <c r="S58" s="17" t="s">
        <v>159</v>
      </c>
      <c r="T58" s="19">
        <v>44369.300694444442</v>
      </c>
      <c r="U58" s="17"/>
      <c r="V58" s="17"/>
      <c r="W58" s="19">
        <v>44292.942361111112</v>
      </c>
      <c r="X58" s="17"/>
      <c r="Y58" s="17" t="s">
        <v>149</v>
      </c>
      <c r="Z58" s="17" t="s">
        <v>16</v>
      </c>
      <c r="AA58" s="20">
        <v>0</v>
      </c>
      <c r="AB58" s="17"/>
      <c r="AC58" s="17"/>
      <c r="AD58" s="17"/>
      <c r="AE58" s="17"/>
      <c r="AF58" s="17"/>
      <c r="AG58" s="17" t="s">
        <v>197</v>
      </c>
      <c r="AH58" s="17" t="s">
        <v>161</v>
      </c>
      <c r="AI58" s="17"/>
      <c r="AJ58" s="17"/>
      <c r="AK58" s="17"/>
      <c r="AL58" s="17"/>
      <c r="AM58" s="17" t="s">
        <v>198</v>
      </c>
      <c r="AN58" s="17"/>
      <c r="AO58" s="17"/>
      <c r="AP58" s="19">
        <f t="shared" si="0"/>
        <v>44292</v>
      </c>
      <c r="AQ58" s="19">
        <f t="shared" si="1"/>
        <v>44369</v>
      </c>
      <c r="AR58" s="11" t="str">
        <f t="shared" si="2"/>
        <v/>
      </c>
      <c r="AS58" s="19">
        <f t="shared" si="3"/>
        <v>44378</v>
      </c>
      <c r="AT58" s="19"/>
    </row>
    <row r="59" spans="1:46" ht="15.75" customHeight="1">
      <c r="A59" s="17">
        <v>3355902020</v>
      </c>
      <c r="B59" s="17"/>
      <c r="C59" s="17"/>
      <c r="D59" s="19">
        <v>44304.098611111112</v>
      </c>
      <c r="E59" s="19">
        <v>44256.39166666667</v>
      </c>
      <c r="F59" s="17"/>
      <c r="G59" s="17"/>
      <c r="H59" s="20">
        <v>1</v>
      </c>
      <c r="I59" s="20">
        <v>4</v>
      </c>
      <c r="J59" s="17" t="s">
        <v>91</v>
      </c>
      <c r="K59" s="20">
        <v>156375</v>
      </c>
      <c r="L59" s="17"/>
      <c r="M59" s="19">
        <v>44144.529166666667</v>
      </c>
      <c r="N59" s="17"/>
      <c r="O59" s="17"/>
      <c r="P59" s="17"/>
      <c r="Q59" s="17"/>
      <c r="R59" s="17"/>
      <c r="S59" s="17" t="s">
        <v>104</v>
      </c>
      <c r="T59" s="19">
        <v>44211.372916666667</v>
      </c>
      <c r="U59" s="17"/>
      <c r="V59" s="17"/>
      <c r="W59" s="19">
        <v>44144.529166666667</v>
      </c>
      <c r="X59" s="17"/>
      <c r="Y59" s="17" t="s">
        <v>25</v>
      </c>
      <c r="Z59" s="17"/>
      <c r="AA59" s="20">
        <v>1</v>
      </c>
      <c r="AB59" s="17" t="s">
        <v>100</v>
      </c>
      <c r="AC59" s="17"/>
      <c r="AD59" s="17"/>
      <c r="AE59" s="19">
        <v>44173.704861111109</v>
      </c>
      <c r="AF59" s="17"/>
      <c r="AG59" s="17" t="s">
        <v>199</v>
      </c>
      <c r="AH59" s="17"/>
      <c r="AI59" s="20">
        <v>156375</v>
      </c>
      <c r="AJ59" s="17"/>
      <c r="AK59" s="17" t="s">
        <v>112</v>
      </c>
      <c r="AL59" s="17"/>
      <c r="AM59" s="17" t="s">
        <v>200</v>
      </c>
      <c r="AN59" s="17"/>
      <c r="AO59" s="20">
        <v>156375</v>
      </c>
      <c r="AP59" s="19">
        <f t="shared" si="0"/>
        <v>44144</v>
      </c>
      <c r="AQ59" s="19">
        <f t="shared" si="1"/>
        <v>44211</v>
      </c>
      <c r="AR59" s="21">
        <f t="shared" si="2"/>
        <v>44173</v>
      </c>
      <c r="AS59" s="19">
        <f t="shared" si="3"/>
        <v>44256</v>
      </c>
      <c r="AT59" s="19"/>
    </row>
    <row r="60" spans="1:46" ht="15.75" customHeight="1">
      <c r="A60" s="17">
        <v>3355898257</v>
      </c>
      <c r="B60" s="17"/>
      <c r="C60" s="17"/>
      <c r="D60" s="19">
        <v>44333.165277777778</v>
      </c>
      <c r="E60" s="19">
        <v>44256.311111111114</v>
      </c>
      <c r="F60" s="17"/>
      <c r="G60" s="17"/>
      <c r="H60" s="20">
        <v>8</v>
      </c>
      <c r="I60" s="20">
        <v>14</v>
      </c>
      <c r="J60" s="17" t="s">
        <v>91</v>
      </c>
      <c r="K60" s="17"/>
      <c r="L60" s="17"/>
      <c r="M60" s="19">
        <v>44144.529166666667</v>
      </c>
      <c r="N60" s="17"/>
      <c r="O60" s="17"/>
      <c r="P60" s="17"/>
      <c r="Q60" s="17"/>
      <c r="R60" s="17"/>
      <c r="S60" s="17" t="s">
        <v>26</v>
      </c>
      <c r="T60" s="19">
        <v>44333.165277777778</v>
      </c>
      <c r="U60" s="17"/>
      <c r="V60" s="17"/>
      <c r="W60" s="19">
        <v>44144.529166666667</v>
      </c>
      <c r="X60" s="17"/>
      <c r="Y60" s="17" t="s">
        <v>25</v>
      </c>
      <c r="Z60" s="17"/>
      <c r="AA60" s="20">
        <v>1</v>
      </c>
      <c r="AB60" s="17" t="s">
        <v>114</v>
      </c>
      <c r="AC60" s="17"/>
      <c r="AD60" s="17"/>
      <c r="AE60" s="19">
        <v>44333.163888888892</v>
      </c>
      <c r="AF60" s="17"/>
      <c r="AG60" s="17" t="s">
        <v>201</v>
      </c>
      <c r="AH60" s="17"/>
      <c r="AI60" s="17"/>
      <c r="AJ60" s="17"/>
      <c r="AK60" s="17" t="s">
        <v>134</v>
      </c>
      <c r="AL60" s="17"/>
      <c r="AM60" s="17"/>
      <c r="AN60" s="17"/>
      <c r="AO60" s="17"/>
      <c r="AP60" s="19">
        <f t="shared" si="0"/>
        <v>44144</v>
      </c>
      <c r="AQ60" s="19">
        <f t="shared" si="1"/>
        <v>44333</v>
      </c>
      <c r="AR60" s="21">
        <f t="shared" si="2"/>
        <v>44333</v>
      </c>
      <c r="AS60" s="19">
        <f t="shared" si="3"/>
        <v>44256</v>
      </c>
      <c r="AT60" s="19"/>
    </row>
    <row r="61" spans="1:46" ht="15.75" customHeight="1">
      <c r="A61" s="17">
        <v>4081423642</v>
      </c>
      <c r="B61" s="17"/>
      <c r="C61" s="17"/>
      <c r="D61" s="19">
        <v>44356.193749999999</v>
      </c>
      <c r="E61" s="19">
        <v>44356.193749999999</v>
      </c>
      <c r="F61" s="17"/>
      <c r="G61" s="17"/>
      <c r="H61" s="20">
        <v>10</v>
      </c>
      <c r="I61" s="20">
        <v>17</v>
      </c>
      <c r="J61" s="17" t="s">
        <v>91</v>
      </c>
      <c r="K61" s="20">
        <v>70000</v>
      </c>
      <c r="L61" s="17"/>
      <c r="M61" s="19">
        <v>44229.390277777777</v>
      </c>
      <c r="N61" s="17"/>
      <c r="O61" s="17"/>
      <c r="P61" s="17"/>
      <c r="Q61" s="17"/>
      <c r="R61" s="17"/>
      <c r="S61" s="17" t="s">
        <v>92</v>
      </c>
      <c r="T61" s="19">
        <v>44299.378472222219</v>
      </c>
      <c r="U61" s="17"/>
      <c r="V61" s="17"/>
      <c r="W61" s="19">
        <v>44230.725694444445</v>
      </c>
      <c r="X61" s="17"/>
      <c r="Y61" s="17" t="s">
        <v>25</v>
      </c>
      <c r="Z61" s="17"/>
      <c r="AA61" s="20">
        <v>2</v>
      </c>
      <c r="AB61" s="17" t="s">
        <v>94</v>
      </c>
      <c r="AC61" s="17"/>
      <c r="AD61" s="17"/>
      <c r="AE61" s="19">
        <v>44299.186805555553</v>
      </c>
      <c r="AF61" s="17"/>
      <c r="AG61" s="17" t="s">
        <v>202</v>
      </c>
      <c r="AH61" s="17"/>
      <c r="AI61" s="20">
        <v>70000</v>
      </c>
      <c r="AJ61" s="17"/>
      <c r="AK61" s="17"/>
      <c r="AL61" s="17"/>
      <c r="AM61" s="17" t="s">
        <v>203</v>
      </c>
      <c r="AN61" s="17"/>
      <c r="AO61" s="20">
        <v>70000</v>
      </c>
      <c r="AP61" s="19">
        <f t="shared" si="0"/>
        <v>44229</v>
      </c>
      <c r="AQ61" s="19">
        <f t="shared" si="1"/>
        <v>44299</v>
      </c>
      <c r="AR61" s="21">
        <f t="shared" si="2"/>
        <v>44299</v>
      </c>
      <c r="AS61" s="19">
        <f t="shared" si="3"/>
        <v>44356</v>
      </c>
      <c r="AT61" s="19"/>
    </row>
    <row r="62" spans="1:46" ht="15.75" customHeight="1">
      <c r="A62" s="17">
        <v>4071141671</v>
      </c>
      <c r="B62" s="17"/>
      <c r="C62" s="17"/>
      <c r="D62" s="19">
        <v>44356.436111111114</v>
      </c>
      <c r="E62" s="19">
        <v>44356.436111111114</v>
      </c>
      <c r="F62" s="17"/>
      <c r="G62" s="17"/>
      <c r="H62" s="20">
        <v>1</v>
      </c>
      <c r="I62" s="20">
        <v>1</v>
      </c>
      <c r="J62" s="17" t="s">
        <v>91</v>
      </c>
      <c r="K62" s="17"/>
      <c r="L62" s="17"/>
      <c r="M62" s="19">
        <v>44228.727083333331</v>
      </c>
      <c r="N62" s="17"/>
      <c r="O62" s="17"/>
      <c r="P62" s="17"/>
      <c r="Q62" s="17"/>
      <c r="R62" s="17"/>
      <c r="S62" s="17" t="s">
        <v>104</v>
      </c>
      <c r="T62" s="19">
        <v>44249.416666666664</v>
      </c>
      <c r="U62" s="17"/>
      <c r="V62" s="17"/>
      <c r="W62" s="19">
        <v>44228.727083333331</v>
      </c>
      <c r="X62" s="17"/>
      <c r="Y62" s="17" t="s">
        <v>25</v>
      </c>
      <c r="Z62" s="17"/>
      <c r="AA62" s="20">
        <v>1</v>
      </c>
      <c r="AB62" s="17" t="s">
        <v>94</v>
      </c>
      <c r="AC62" s="17"/>
      <c r="AD62" s="17"/>
      <c r="AE62" s="19">
        <v>44249.416666666664</v>
      </c>
      <c r="AF62" s="17"/>
      <c r="AG62" s="17" t="s">
        <v>204</v>
      </c>
      <c r="AH62" s="17"/>
      <c r="AI62" s="17"/>
      <c r="AJ62" s="17"/>
      <c r="AK62" s="17"/>
      <c r="AL62" s="17"/>
      <c r="AM62" s="17"/>
      <c r="AN62" s="17"/>
      <c r="AO62" s="17"/>
      <c r="AP62" s="19">
        <f t="shared" si="0"/>
        <v>44228</v>
      </c>
      <c r="AQ62" s="19">
        <f t="shared" si="1"/>
        <v>44249</v>
      </c>
      <c r="AR62" s="21">
        <f t="shared" si="2"/>
        <v>44249</v>
      </c>
      <c r="AS62" s="19">
        <f t="shared" si="3"/>
        <v>44356</v>
      </c>
      <c r="AT62" s="19"/>
    </row>
    <row r="63" spans="1:46" ht="15.75" customHeight="1">
      <c r="A63" s="17">
        <v>4071143449</v>
      </c>
      <c r="B63" s="17"/>
      <c r="C63" s="17"/>
      <c r="D63" s="19">
        <v>44356.436111111114</v>
      </c>
      <c r="E63" s="19">
        <v>44356.436111111114</v>
      </c>
      <c r="F63" s="17"/>
      <c r="G63" s="17"/>
      <c r="H63" s="20">
        <v>1</v>
      </c>
      <c r="I63" s="20">
        <v>1</v>
      </c>
      <c r="J63" s="17" t="s">
        <v>91</v>
      </c>
      <c r="K63" s="17"/>
      <c r="L63" s="17"/>
      <c r="M63" s="19">
        <v>44228.71875</v>
      </c>
      <c r="N63" s="17"/>
      <c r="O63" s="17"/>
      <c r="P63" s="17"/>
      <c r="Q63" s="17"/>
      <c r="R63" s="17"/>
      <c r="S63" s="17" t="s">
        <v>104</v>
      </c>
      <c r="T63" s="19">
        <v>44249.416666666664</v>
      </c>
      <c r="U63" s="17"/>
      <c r="V63" s="17"/>
      <c r="W63" s="19">
        <v>44228.71875</v>
      </c>
      <c r="X63" s="17"/>
      <c r="Y63" s="17" t="s">
        <v>25</v>
      </c>
      <c r="Z63" s="17"/>
      <c r="AA63" s="20">
        <v>1</v>
      </c>
      <c r="AB63" s="17" t="s">
        <v>94</v>
      </c>
      <c r="AC63" s="17"/>
      <c r="AD63" s="17"/>
      <c r="AE63" s="19">
        <v>44249.416666666664</v>
      </c>
      <c r="AF63" s="17"/>
      <c r="AG63" s="17" t="s">
        <v>205</v>
      </c>
      <c r="AH63" s="17"/>
      <c r="AI63" s="17"/>
      <c r="AJ63" s="17"/>
      <c r="AK63" s="17"/>
      <c r="AL63" s="17"/>
      <c r="AM63" s="17"/>
      <c r="AN63" s="17"/>
      <c r="AO63" s="17"/>
      <c r="AP63" s="19">
        <f t="shared" si="0"/>
        <v>44228</v>
      </c>
      <c r="AQ63" s="19">
        <f t="shared" si="1"/>
        <v>44249</v>
      </c>
      <c r="AR63" s="21">
        <f t="shared" si="2"/>
        <v>44249</v>
      </c>
      <c r="AS63" s="19">
        <f t="shared" si="3"/>
        <v>44356</v>
      </c>
      <c r="AT63" s="19"/>
    </row>
    <row r="64" spans="1:46" ht="15.75" customHeight="1">
      <c r="A64" s="17">
        <v>4071179128</v>
      </c>
      <c r="B64" s="17"/>
      <c r="C64" s="17"/>
      <c r="D64" s="19">
        <v>44356.435416666667</v>
      </c>
      <c r="E64" s="19">
        <v>44356.435416666667</v>
      </c>
      <c r="F64" s="17"/>
      <c r="G64" s="17"/>
      <c r="H64" s="20">
        <v>1</v>
      </c>
      <c r="I64" s="20">
        <v>1</v>
      </c>
      <c r="J64" s="17" t="s">
        <v>91</v>
      </c>
      <c r="K64" s="17"/>
      <c r="L64" s="17"/>
      <c r="M64" s="19">
        <v>44228.719444444447</v>
      </c>
      <c r="N64" s="17"/>
      <c r="O64" s="17"/>
      <c r="P64" s="17"/>
      <c r="Q64" s="17"/>
      <c r="R64" s="17"/>
      <c r="S64" s="17" t="s">
        <v>104</v>
      </c>
      <c r="T64" s="19">
        <v>44249.416666666664</v>
      </c>
      <c r="U64" s="17"/>
      <c r="V64" s="17"/>
      <c r="W64" s="19">
        <v>44228.719444444447</v>
      </c>
      <c r="X64" s="17"/>
      <c r="Y64" s="17" t="s">
        <v>25</v>
      </c>
      <c r="Z64" s="17"/>
      <c r="AA64" s="20">
        <v>1</v>
      </c>
      <c r="AB64" s="17" t="s">
        <v>94</v>
      </c>
      <c r="AC64" s="17"/>
      <c r="AD64" s="17"/>
      <c r="AE64" s="19">
        <v>44249.416666666664</v>
      </c>
      <c r="AF64" s="17"/>
      <c r="AG64" s="17" t="s">
        <v>206</v>
      </c>
      <c r="AH64" s="17"/>
      <c r="AI64" s="17"/>
      <c r="AJ64" s="17"/>
      <c r="AK64" s="17"/>
      <c r="AL64" s="17"/>
      <c r="AM64" s="17"/>
      <c r="AN64" s="17"/>
      <c r="AO64" s="17"/>
      <c r="AP64" s="19">
        <f t="shared" si="0"/>
        <v>44228</v>
      </c>
      <c r="AQ64" s="19">
        <f t="shared" si="1"/>
        <v>44249</v>
      </c>
      <c r="AR64" s="21">
        <f t="shared" si="2"/>
        <v>44249</v>
      </c>
      <c r="AS64" s="19">
        <f t="shared" si="3"/>
        <v>44356</v>
      </c>
      <c r="AT64" s="19"/>
    </row>
    <row r="65" spans="1:46" ht="15.75" customHeight="1">
      <c r="A65" s="17">
        <v>4011607009</v>
      </c>
      <c r="B65" s="17"/>
      <c r="C65" s="17"/>
      <c r="D65" s="19">
        <v>44356.436111111114</v>
      </c>
      <c r="E65" s="19">
        <v>44356.436111111114</v>
      </c>
      <c r="F65" s="17"/>
      <c r="G65" s="17"/>
      <c r="H65" s="20">
        <v>1</v>
      </c>
      <c r="I65" s="20">
        <v>1</v>
      </c>
      <c r="J65" s="17" t="s">
        <v>91</v>
      </c>
      <c r="K65" s="17"/>
      <c r="L65" s="17"/>
      <c r="M65" s="19">
        <v>44215.413888888892</v>
      </c>
      <c r="N65" s="17"/>
      <c r="O65" s="17"/>
      <c r="P65" s="17"/>
      <c r="Q65" s="17"/>
      <c r="R65" s="17"/>
      <c r="S65" s="17" t="s">
        <v>104</v>
      </c>
      <c r="T65" s="19">
        <v>44236.532638888886</v>
      </c>
      <c r="U65" s="17"/>
      <c r="V65" s="17"/>
      <c r="W65" s="19">
        <v>44215.414583333331</v>
      </c>
      <c r="X65" s="17"/>
      <c r="Y65" s="17" t="s">
        <v>25</v>
      </c>
      <c r="Z65" s="17"/>
      <c r="AA65" s="20">
        <v>2</v>
      </c>
      <c r="AB65" s="17" t="s">
        <v>94</v>
      </c>
      <c r="AC65" s="17"/>
      <c r="AD65" s="17"/>
      <c r="AE65" s="19">
        <v>44236.532638888886</v>
      </c>
      <c r="AF65" s="17"/>
      <c r="AG65" s="17" t="s">
        <v>207</v>
      </c>
      <c r="AH65" s="17"/>
      <c r="AI65" s="17"/>
      <c r="AJ65" s="17"/>
      <c r="AK65" s="17"/>
      <c r="AL65" s="17"/>
      <c r="AM65" s="17"/>
      <c r="AN65" s="17"/>
      <c r="AO65" s="17"/>
      <c r="AP65" s="19">
        <f t="shared" si="0"/>
        <v>44215</v>
      </c>
      <c r="AQ65" s="19">
        <f t="shared" si="1"/>
        <v>44236</v>
      </c>
      <c r="AR65" s="21">
        <f t="shared" si="2"/>
        <v>44236</v>
      </c>
      <c r="AS65" s="19">
        <f t="shared" si="3"/>
        <v>44356</v>
      </c>
      <c r="AT65" s="19"/>
    </row>
    <row r="66" spans="1:46" ht="15.75" customHeight="1">
      <c r="A66" s="17">
        <v>3355875603</v>
      </c>
      <c r="B66" s="17"/>
      <c r="C66" s="17"/>
      <c r="D66" s="19">
        <v>44313.376388888886</v>
      </c>
      <c r="E66" s="19">
        <v>44313.376388888886</v>
      </c>
      <c r="F66" s="17" t="s">
        <v>103</v>
      </c>
      <c r="G66" s="17"/>
      <c r="H66" s="20">
        <v>0</v>
      </c>
      <c r="I66" s="20">
        <v>1</v>
      </c>
      <c r="J66" s="17" t="s">
        <v>91</v>
      </c>
      <c r="K66" s="20">
        <v>485000</v>
      </c>
      <c r="L66" s="17"/>
      <c r="M66" s="19">
        <v>44144.529166666667</v>
      </c>
      <c r="N66" s="17"/>
      <c r="O66" s="17"/>
      <c r="P66" s="17"/>
      <c r="Q66" s="17"/>
      <c r="R66" s="17"/>
      <c r="S66" s="17" t="s">
        <v>16</v>
      </c>
      <c r="T66" s="19">
        <v>44273.378472222219</v>
      </c>
      <c r="U66" s="17"/>
      <c r="V66" s="17"/>
      <c r="W66" s="19">
        <v>44144.529166666667</v>
      </c>
      <c r="X66" s="17"/>
      <c r="Y66" s="17" t="s">
        <v>25</v>
      </c>
      <c r="Z66" s="17"/>
      <c r="AA66" s="20">
        <v>1</v>
      </c>
      <c r="AB66" s="17" t="s">
        <v>114</v>
      </c>
      <c r="AC66" s="17"/>
      <c r="AD66" s="17"/>
      <c r="AE66" s="17"/>
      <c r="AF66" s="17"/>
      <c r="AG66" s="17" t="s">
        <v>208</v>
      </c>
      <c r="AH66" s="17"/>
      <c r="AI66" s="20">
        <v>485000</v>
      </c>
      <c r="AJ66" s="17"/>
      <c r="AK66" s="17"/>
      <c r="AL66" s="17"/>
      <c r="AM66" s="17" t="s">
        <v>209</v>
      </c>
      <c r="AN66" s="17"/>
      <c r="AO66" s="20">
        <v>485000</v>
      </c>
      <c r="AP66" s="19">
        <f t="shared" si="0"/>
        <v>44144</v>
      </c>
      <c r="AQ66" s="19">
        <f t="shared" si="1"/>
        <v>44273</v>
      </c>
      <c r="AR66" s="11" t="str">
        <f t="shared" si="2"/>
        <v/>
      </c>
      <c r="AS66" s="19">
        <f t="shared" si="3"/>
        <v>44313</v>
      </c>
      <c r="AT66" s="19"/>
    </row>
    <row r="67" spans="1:46" ht="15.75" customHeight="1">
      <c r="A67" s="17">
        <v>4158463794</v>
      </c>
      <c r="B67" s="17"/>
      <c r="C67" s="17"/>
      <c r="D67" s="19">
        <v>44341.474999999999</v>
      </c>
      <c r="E67" s="19">
        <v>44440.474305555559</v>
      </c>
      <c r="F67" s="17" t="s">
        <v>103</v>
      </c>
      <c r="G67" s="17"/>
      <c r="H67" s="20">
        <v>0</v>
      </c>
      <c r="I67" s="20">
        <v>2</v>
      </c>
      <c r="J67" s="17" t="s">
        <v>91</v>
      </c>
      <c r="K67" s="20">
        <v>1</v>
      </c>
      <c r="L67" s="17"/>
      <c r="M67" s="19">
        <v>44242.820833333331</v>
      </c>
      <c r="N67" s="17"/>
      <c r="O67" s="17"/>
      <c r="P67" s="17"/>
      <c r="Q67" s="17"/>
      <c r="R67" s="17"/>
      <c r="S67" s="17" t="s">
        <v>14</v>
      </c>
      <c r="T67" s="19">
        <v>44273.458333333336</v>
      </c>
      <c r="U67" s="17"/>
      <c r="V67" s="17"/>
      <c r="W67" s="19">
        <v>44242.822222222225</v>
      </c>
      <c r="X67" s="17"/>
      <c r="Y67" s="17" t="s">
        <v>13</v>
      </c>
      <c r="Z67" s="17"/>
      <c r="AA67" s="20">
        <v>1</v>
      </c>
      <c r="AB67" s="17" t="s">
        <v>100</v>
      </c>
      <c r="AC67" s="17"/>
      <c r="AD67" s="17"/>
      <c r="AE67" s="17"/>
      <c r="AF67" s="17"/>
      <c r="AG67" s="17" t="s">
        <v>210</v>
      </c>
      <c r="AH67" s="17" t="s">
        <v>106</v>
      </c>
      <c r="AI67" s="20">
        <v>1</v>
      </c>
      <c r="AJ67" s="17"/>
      <c r="AK67" s="17"/>
      <c r="AL67" s="17"/>
      <c r="AM67" s="17" t="s">
        <v>211</v>
      </c>
      <c r="AN67" s="17"/>
      <c r="AO67" s="20">
        <v>1</v>
      </c>
      <c r="AP67" s="19">
        <f t="shared" si="0"/>
        <v>44242</v>
      </c>
      <c r="AQ67" s="19">
        <f t="shared" si="1"/>
        <v>44273</v>
      </c>
      <c r="AR67" s="11" t="str">
        <f t="shared" si="2"/>
        <v/>
      </c>
      <c r="AS67" s="19">
        <f t="shared" si="3"/>
        <v>44440</v>
      </c>
      <c r="AT67" s="19"/>
    </row>
    <row r="68" spans="1:46" ht="15.75" customHeight="1">
      <c r="A68" s="17">
        <v>3355898244</v>
      </c>
      <c r="B68" s="17"/>
      <c r="C68" s="17"/>
      <c r="D68" s="19">
        <v>44356.436111111114</v>
      </c>
      <c r="E68" s="19">
        <v>44356.436111111114</v>
      </c>
      <c r="F68" s="17" t="s">
        <v>103</v>
      </c>
      <c r="G68" s="17"/>
      <c r="H68" s="20">
        <v>18</v>
      </c>
      <c r="I68" s="20">
        <v>30</v>
      </c>
      <c r="J68" s="17" t="s">
        <v>91</v>
      </c>
      <c r="K68" s="17"/>
      <c r="L68" s="17"/>
      <c r="M68" s="19">
        <v>44144.529166666667</v>
      </c>
      <c r="N68" s="17"/>
      <c r="O68" s="17"/>
      <c r="P68" s="17"/>
      <c r="Q68" s="17"/>
      <c r="R68" s="17"/>
      <c r="S68" s="17" t="s">
        <v>104</v>
      </c>
      <c r="T68" s="19">
        <v>44288.75</v>
      </c>
      <c r="U68" s="17"/>
      <c r="V68" s="17"/>
      <c r="W68" s="19">
        <v>44144.529166666667</v>
      </c>
      <c r="X68" s="17"/>
      <c r="Y68" s="17" t="s">
        <v>25</v>
      </c>
      <c r="Z68" s="17"/>
      <c r="AA68" s="20">
        <v>1</v>
      </c>
      <c r="AB68" s="17" t="s">
        <v>94</v>
      </c>
      <c r="AC68" s="17"/>
      <c r="AD68" s="17"/>
      <c r="AE68" s="19">
        <v>44288.75</v>
      </c>
      <c r="AF68" s="17"/>
      <c r="AG68" s="17" t="s">
        <v>212</v>
      </c>
      <c r="AH68" s="17"/>
      <c r="AI68" s="17"/>
      <c r="AJ68" s="17"/>
      <c r="AK68" s="17" t="s">
        <v>112</v>
      </c>
      <c r="AL68" s="17"/>
      <c r="AM68" s="17"/>
      <c r="AN68" s="17"/>
      <c r="AO68" s="17"/>
      <c r="AP68" s="19">
        <f t="shared" si="0"/>
        <v>44144</v>
      </c>
      <c r="AQ68" s="19">
        <f t="shared" si="1"/>
        <v>44288</v>
      </c>
      <c r="AR68" s="21">
        <f t="shared" si="2"/>
        <v>44288</v>
      </c>
      <c r="AS68" s="19">
        <f t="shared" si="3"/>
        <v>44356</v>
      </c>
      <c r="AT68" s="19"/>
    </row>
    <row r="69" spans="1:46" ht="15.75" customHeight="1">
      <c r="A69" s="17">
        <v>4991699619</v>
      </c>
      <c r="B69" s="17"/>
      <c r="C69" s="17"/>
      <c r="D69" s="19">
        <v>44369.456944444442</v>
      </c>
      <c r="E69" s="19">
        <v>44327.497916666667</v>
      </c>
      <c r="F69" s="17"/>
      <c r="G69" s="17"/>
      <c r="H69" s="20">
        <v>9</v>
      </c>
      <c r="I69" s="20">
        <v>11</v>
      </c>
      <c r="J69" s="17" t="s">
        <v>91</v>
      </c>
      <c r="K69" s="20">
        <v>10000</v>
      </c>
      <c r="L69" s="17"/>
      <c r="M69" s="19">
        <v>44299.229166666664</v>
      </c>
      <c r="N69" s="19">
        <v>44300.427083333336</v>
      </c>
      <c r="O69" s="17"/>
      <c r="P69" s="17"/>
      <c r="Q69" s="17"/>
      <c r="R69" s="17"/>
      <c r="S69" s="17" t="s">
        <v>26</v>
      </c>
      <c r="T69" s="19">
        <v>44334.416666666664</v>
      </c>
      <c r="U69" s="17"/>
      <c r="V69" s="17"/>
      <c r="W69" s="19">
        <v>44299.229861111111</v>
      </c>
      <c r="X69" s="17"/>
      <c r="Y69" s="17" t="s">
        <v>93</v>
      </c>
      <c r="Z69" s="17"/>
      <c r="AA69" s="20">
        <v>1</v>
      </c>
      <c r="AB69" s="17" t="s">
        <v>114</v>
      </c>
      <c r="AC69" s="17"/>
      <c r="AD69" s="17"/>
      <c r="AE69" s="19">
        <v>44334.416666666664</v>
      </c>
      <c r="AF69" s="17"/>
      <c r="AG69" s="17" t="s">
        <v>213</v>
      </c>
      <c r="AH69" s="17"/>
      <c r="AI69" s="20">
        <v>10000</v>
      </c>
      <c r="AJ69" s="17"/>
      <c r="AK69" s="17"/>
      <c r="AL69" s="17"/>
      <c r="AM69" s="17"/>
      <c r="AN69" s="17"/>
      <c r="AO69" s="20">
        <v>10000</v>
      </c>
      <c r="AP69" s="19">
        <f t="shared" si="0"/>
        <v>44299</v>
      </c>
      <c r="AQ69" s="19">
        <f t="shared" si="1"/>
        <v>44334</v>
      </c>
      <c r="AR69" s="21">
        <f t="shared" si="2"/>
        <v>44334</v>
      </c>
      <c r="AS69" s="19">
        <f t="shared" si="3"/>
        <v>44327</v>
      </c>
      <c r="AT69" s="19"/>
    </row>
    <row r="70" spans="1:46" ht="15.75" customHeight="1">
      <c r="A70" s="17">
        <v>3355902017</v>
      </c>
      <c r="B70" s="17"/>
      <c r="C70" s="17"/>
      <c r="D70" s="19">
        <v>44375.727083333331</v>
      </c>
      <c r="E70" s="19">
        <v>44377.668055555558</v>
      </c>
      <c r="F70" s="17"/>
      <c r="G70" s="17"/>
      <c r="H70" s="20">
        <v>8</v>
      </c>
      <c r="I70" s="20">
        <v>14</v>
      </c>
      <c r="J70" s="17" t="s">
        <v>91</v>
      </c>
      <c r="K70" s="17"/>
      <c r="L70" s="17"/>
      <c r="M70" s="19">
        <v>44144.529166666667</v>
      </c>
      <c r="N70" s="17"/>
      <c r="O70" s="17"/>
      <c r="P70" s="17"/>
      <c r="Q70" s="17"/>
      <c r="R70" s="17"/>
      <c r="S70" s="17" t="s">
        <v>104</v>
      </c>
      <c r="T70" s="19">
        <v>44375.726388888892</v>
      </c>
      <c r="U70" s="19">
        <v>44377.604166666664</v>
      </c>
      <c r="V70" s="17"/>
      <c r="W70" s="19">
        <v>44175.478472222225</v>
      </c>
      <c r="X70" s="17"/>
      <c r="Y70" s="17" t="s">
        <v>19</v>
      </c>
      <c r="Z70" s="17"/>
      <c r="AA70" s="20">
        <v>2</v>
      </c>
      <c r="AB70" s="17" t="s">
        <v>97</v>
      </c>
      <c r="AC70" s="17"/>
      <c r="AD70" s="17"/>
      <c r="AE70" s="19">
        <v>44375.705555555556</v>
      </c>
      <c r="AF70" s="17"/>
      <c r="AG70" s="17" t="s">
        <v>214</v>
      </c>
      <c r="AH70" s="17"/>
      <c r="AI70" s="17"/>
      <c r="AJ70" s="17"/>
      <c r="AK70" s="17" t="s">
        <v>99</v>
      </c>
      <c r="AL70" s="17"/>
      <c r="AM70" s="17"/>
      <c r="AN70" s="17"/>
      <c r="AO70" s="17"/>
      <c r="AP70" s="19">
        <f t="shared" si="0"/>
        <v>44144</v>
      </c>
      <c r="AQ70" s="19">
        <f t="shared" si="1"/>
        <v>44375</v>
      </c>
      <c r="AR70" s="21">
        <f t="shared" si="2"/>
        <v>44375</v>
      </c>
      <c r="AS70" s="19">
        <f t="shared" si="3"/>
        <v>44377</v>
      </c>
      <c r="AT70" s="19"/>
    </row>
    <row r="71" spans="1:46" ht="15.75" customHeight="1">
      <c r="A71" s="17">
        <v>4167950360</v>
      </c>
      <c r="B71" s="17"/>
      <c r="C71" s="17"/>
      <c r="D71" s="19">
        <v>44333.414583333331</v>
      </c>
      <c r="E71" s="19">
        <v>44271.545138888891</v>
      </c>
      <c r="F71" s="17" t="s">
        <v>117</v>
      </c>
      <c r="G71" s="17"/>
      <c r="H71" s="20">
        <v>29</v>
      </c>
      <c r="I71" s="20">
        <v>46</v>
      </c>
      <c r="J71" s="17" t="s">
        <v>91</v>
      </c>
      <c r="K71" s="20">
        <v>32000</v>
      </c>
      <c r="L71" s="17"/>
      <c r="M71" s="19">
        <v>44244.274305555555</v>
      </c>
      <c r="N71" s="17"/>
      <c r="O71" s="17"/>
      <c r="P71" s="17"/>
      <c r="Q71" s="17"/>
      <c r="R71" s="17"/>
      <c r="S71" s="17" t="s">
        <v>92</v>
      </c>
      <c r="T71" s="19">
        <v>44333.414583333331</v>
      </c>
      <c r="U71" s="17"/>
      <c r="V71" s="17"/>
      <c r="W71" s="19">
        <v>44244.275000000001</v>
      </c>
      <c r="X71" s="17"/>
      <c r="Y71" s="17" t="s">
        <v>96</v>
      </c>
      <c r="Z71" s="17"/>
      <c r="AA71" s="20">
        <v>1</v>
      </c>
      <c r="AB71" s="17" t="s">
        <v>114</v>
      </c>
      <c r="AC71" s="17"/>
      <c r="AD71" s="17"/>
      <c r="AE71" s="19">
        <v>44333.414583333331</v>
      </c>
      <c r="AF71" s="17"/>
      <c r="AG71" s="17" t="s">
        <v>215</v>
      </c>
      <c r="AH71" s="17"/>
      <c r="AI71" s="20">
        <v>32000</v>
      </c>
      <c r="AJ71" s="17"/>
      <c r="AK71" s="17"/>
      <c r="AL71" s="17"/>
      <c r="AM71" s="17"/>
      <c r="AN71" s="17"/>
      <c r="AO71" s="20">
        <v>32000</v>
      </c>
      <c r="AP71" s="19">
        <f t="shared" si="0"/>
        <v>44244</v>
      </c>
      <c r="AQ71" s="19">
        <f t="shared" si="1"/>
        <v>44333</v>
      </c>
      <c r="AR71" s="21">
        <f t="shared" si="2"/>
        <v>44333</v>
      </c>
      <c r="AS71" s="19">
        <f t="shared" si="3"/>
        <v>44271</v>
      </c>
      <c r="AT71" s="19"/>
    </row>
    <row r="72" spans="1:46" ht="15.75" customHeight="1">
      <c r="A72" s="17">
        <v>3555790225</v>
      </c>
      <c r="B72" s="17"/>
      <c r="C72" s="17"/>
      <c r="D72" s="19">
        <v>44304.088888888888</v>
      </c>
      <c r="E72" s="19">
        <v>44193.688194444447</v>
      </c>
      <c r="F72" s="17" t="s">
        <v>117</v>
      </c>
      <c r="G72" s="17"/>
      <c r="H72" s="20">
        <v>16</v>
      </c>
      <c r="I72" s="20">
        <v>33</v>
      </c>
      <c r="J72" s="17" t="s">
        <v>91</v>
      </c>
      <c r="K72" s="20">
        <v>5000</v>
      </c>
      <c r="L72" s="17"/>
      <c r="M72" s="19">
        <v>44167.6875</v>
      </c>
      <c r="N72" s="17"/>
      <c r="O72" s="17"/>
      <c r="P72" s="17"/>
      <c r="Q72" s="17"/>
      <c r="R72" s="17"/>
      <c r="S72" s="17" t="s">
        <v>92</v>
      </c>
      <c r="T72" s="19">
        <v>44217.667361111111</v>
      </c>
      <c r="U72" s="17"/>
      <c r="V72" s="17"/>
      <c r="W72" s="19">
        <v>44167.688194444447</v>
      </c>
      <c r="X72" s="17"/>
      <c r="Y72" s="17" t="s">
        <v>93</v>
      </c>
      <c r="Z72" s="17"/>
      <c r="AA72" s="20">
        <v>1</v>
      </c>
      <c r="AB72" s="17" t="s">
        <v>97</v>
      </c>
      <c r="AC72" s="17"/>
      <c r="AD72" s="17"/>
      <c r="AE72" s="19">
        <v>44217.667361111111</v>
      </c>
      <c r="AF72" s="17"/>
      <c r="AG72" s="17" t="s">
        <v>216</v>
      </c>
      <c r="AH72" s="17"/>
      <c r="AI72" s="20">
        <v>5000</v>
      </c>
      <c r="AJ72" s="17"/>
      <c r="AK72" s="17"/>
      <c r="AL72" s="17"/>
      <c r="AM72" s="17"/>
      <c r="AN72" s="17"/>
      <c r="AO72" s="20">
        <v>5000</v>
      </c>
      <c r="AP72" s="19">
        <f t="shared" si="0"/>
        <v>44167</v>
      </c>
      <c r="AQ72" s="19">
        <f t="shared" si="1"/>
        <v>44217</v>
      </c>
      <c r="AR72" s="21">
        <f t="shared" si="2"/>
        <v>44217</v>
      </c>
      <c r="AS72" s="19">
        <f t="shared" si="3"/>
        <v>44193</v>
      </c>
      <c r="AT72" s="19"/>
    </row>
    <row r="73" spans="1:46" ht="15.75" customHeight="1">
      <c r="A73" s="17">
        <v>3972900957</v>
      </c>
      <c r="B73" s="17"/>
      <c r="C73" s="17"/>
      <c r="D73" s="19">
        <v>44349.34375</v>
      </c>
      <c r="E73" s="19">
        <v>44228.213888888888</v>
      </c>
      <c r="F73" s="17" t="s">
        <v>103</v>
      </c>
      <c r="G73" s="17"/>
      <c r="H73" s="20">
        <v>22</v>
      </c>
      <c r="I73" s="20">
        <v>22</v>
      </c>
      <c r="J73" s="17" t="s">
        <v>91</v>
      </c>
      <c r="K73" s="20">
        <v>200000</v>
      </c>
      <c r="L73" s="17"/>
      <c r="M73" s="19">
        <v>44207.620138888888</v>
      </c>
      <c r="N73" s="17"/>
      <c r="O73" s="17"/>
      <c r="P73" s="17"/>
      <c r="Q73" s="17"/>
      <c r="R73" s="17"/>
      <c r="S73" s="17" t="s">
        <v>16</v>
      </c>
      <c r="T73" s="19">
        <v>44349.34375</v>
      </c>
      <c r="U73" s="17"/>
      <c r="V73" s="17"/>
      <c r="W73" s="19">
        <v>44207.620833333334</v>
      </c>
      <c r="X73" s="17"/>
      <c r="Y73" s="17" t="s">
        <v>96</v>
      </c>
      <c r="Z73" s="17"/>
      <c r="AA73" s="20">
        <v>1</v>
      </c>
      <c r="AB73" s="17" t="s">
        <v>97</v>
      </c>
      <c r="AC73" s="17"/>
      <c r="AD73" s="17"/>
      <c r="AE73" s="19">
        <v>44349.34375</v>
      </c>
      <c r="AF73" s="17"/>
      <c r="AG73" s="17" t="s">
        <v>217</v>
      </c>
      <c r="AH73" s="17"/>
      <c r="AI73" s="20">
        <v>200000</v>
      </c>
      <c r="AJ73" s="17"/>
      <c r="AK73" s="17"/>
      <c r="AL73" s="17"/>
      <c r="AM73" s="17"/>
      <c r="AN73" s="17"/>
      <c r="AO73" s="20">
        <v>200000</v>
      </c>
      <c r="AP73" s="19">
        <f t="shared" si="0"/>
        <v>44207</v>
      </c>
      <c r="AQ73" s="19">
        <f t="shared" si="1"/>
        <v>44349</v>
      </c>
      <c r="AR73" s="21">
        <f t="shared" si="2"/>
        <v>44349</v>
      </c>
      <c r="AS73" s="19">
        <f t="shared" si="3"/>
        <v>44228</v>
      </c>
      <c r="AT73" s="19"/>
    </row>
    <row r="74" spans="1:46" ht="15.75" customHeight="1">
      <c r="A74" s="17">
        <v>3355862530</v>
      </c>
      <c r="B74" s="17"/>
      <c r="C74" s="17"/>
      <c r="D74" s="19">
        <v>44327.497916666667</v>
      </c>
      <c r="E74" s="19">
        <v>44159.472916666666</v>
      </c>
      <c r="F74" s="17" t="s">
        <v>103</v>
      </c>
      <c r="G74" s="17"/>
      <c r="H74" s="20">
        <v>13</v>
      </c>
      <c r="I74" s="20">
        <v>23</v>
      </c>
      <c r="J74" s="17" t="s">
        <v>91</v>
      </c>
      <c r="K74" s="20">
        <v>260000</v>
      </c>
      <c r="L74" s="17"/>
      <c r="M74" s="19">
        <v>44144.529166666667</v>
      </c>
      <c r="N74" s="17"/>
      <c r="O74" s="17"/>
      <c r="P74" s="17"/>
      <c r="Q74" s="17"/>
      <c r="R74" s="17"/>
      <c r="S74" s="17" t="s">
        <v>92</v>
      </c>
      <c r="T74" s="19">
        <v>44313.320138888892</v>
      </c>
      <c r="U74" s="17"/>
      <c r="V74" s="17"/>
      <c r="W74" s="19">
        <v>44144.529166666667</v>
      </c>
      <c r="X74" s="17"/>
      <c r="Y74" s="17" t="s">
        <v>93</v>
      </c>
      <c r="Z74" s="17"/>
      <c r="AA74" s="20">
        <v>3</v>
      </c>
      <c r="AB74" s="17" t="s">
        <v>97</v>
      </c>
      <c r="AC74" s="17"/>
      <c r="AD74" s="17"/>
      <c r="AE74" s="19">
        <v>44313.320138888892</v>
      </c>
      <c r="AF74" s="17"/>
      <c r="AG74" s="17" t="s">
        <v>218</v>
      </c>
      <c r="AH74" s="17"/>
      <c r="AI74" s="20">
        <v>260000</v>
      </c>
      <c r="AJ74" s="17"/>
      <c r="AK74" s="17"/>
      <c r="AL74" s="17"/>
      <c r="AM74" s="17" t="s">
        <v>219</v>
      </c>
      <c r="AN74" s="17"/>
      <c r="AO74" s="20">
        <v>260000</v>
      </c>
      <c r="AP74" s="19">
        <f t="shared" si="0"/>
        <v>44144</v>
      </c>
      <c r="AQ74" s="19">
        <f t="shared" si="1"/>
        <v>44313</v>
      </c>
      <c r="AR74" s="21">
        <f t="shared" si="2"/>
        <v>44313</v>
      </c>
      <c r="AS74" s="19">
        <f t="shared" si="3"/>
        <v>44159</v>
      </c>
      <c r="AT74" s="19"/>
    </row>
    <row r="75" spans="1:46" ht="15.75" customHeight="1">
      <c r="A75" s="17">
        <v>5230620601</v>
      </c>
      <c r="B75" s="17"/>
      <c r="C75" s="17"/>
      <c r="D75" s="19">
        <v>44372.160416666666</v>
      </c>
      <c r="E75" s="19">
        <v>44341.286805555559</v>
      </c>
      <c r="F75" s="17"/>
      <c r="G75" s="17"/>
      <c r="H75" s="20">
        <v>37</v>
      </c>
      <c r="I75" s="20">
        <v>72</v>
      </c>
      <c r="J75" s="17" t="s">
        <v>91</v>
      </c>
      <c r="K75" s="20">
        <v>12800</v>
      </c>
      <c r="L75" s="17"/>
      <c r="M75" s="19">
        <v>44327.456944444442</v>
      </c>
      <c r="N75" s="17"/>
      <c r="O75" s="17"/>
      <c r="P75" s="17"/>
      <c r="Q75" s="17"/>
      <c r="R75" s="17"/>
      <c r="S75" s="17" t="s">
        <v>24</v>
      </c>
      <c r="T75" s="19">
        <v>44371.439583333333</v>
      </c>
      <c r="U75" s="19">
        <v>44377.208333333336</v>
      </c>
      <c r="V75" s="17"/>
      <c r="W75" s="19">
        <v>44327.457638888889</v>
      </c>
      <c r="X75" s="17"/>
      <c r="Y75" s="17" t="s">
        <v>93</v>
      </c>
      <c r="Z75" s="17" t="s">
        <v>92</v>
      </c>
      <c r="AA75" s="20">
        <v>2</v>
      </c>
      <c r="AB75" s="17" t="s">
        <v>100</v>
      </c>
      <c r="AC75" s="17"/>
      <c r="AD75" s="17"/>
      <c r="AE75" s="19">
        <v>44371.439583333333</v>
      </c>
      <c r="AF75" s="17"/>
      <c r="AG75" s="17" t="s">
        <v>220</v>
      </c>
      <c r="AH75" s="17" t="s">
        <v>128</v>
      </c>
      <c r="AI75" s="20">
        <v>12800</v>
      </c>
      <c r="AJ75" s="17"/>
      <c r="AK75" s="17"/>
      <c r="AL75" s="17"/>
      <c r="AM75" s="17"/>
      <c r="AN75" s="17"/>
      <c r="AO75" s="20">
        <v>12800</v>
      </c>
      <c r="AP75" s="19">
        <f t="shared" si="0"/>
        <v>44327</v>
      </c>
      <c r="AQ75" s="19">
        <f t="shared" si="1"/>
        <v>44371</v>
      </c>
      <c r="AR75" s="21">
        <f t="shared" si="2"/>
        <v>44371</v>
      </c>
      <c r="AS75" s="19">
        <f t="shared" si="3"/>
        <v>44341</v>
      </c>
      <c r="AT75" s="19"/>
    </row>
    <row r="76" spans="1:46" ht="15.75" customHeight="1">
      <c r="A76" s="17">
        <v>5129634074</v>
      </c>
      <c r="B76" s="17"/>
      <c r="C76" s="17"/>
      <c r="D76" s="19">
        <v>44327.499305555553</v>
      </c>
      <c r="E76" s="19">
        <v>44327.499305555553</v>
      </c>
      <c r="F76" s="17"/>
      <c r="G76" s="17"/>
      <c r="H76" s="17"/>
      <c r="I76" s="17"/>
      <c r="J76" s="17" t="s">
        <v>91</v>
      </c>
      <c r="K76" s="20">
        <v>25000</v>
      </c>
      <c r="L76" s="17"/>
      <c r="M76" s="19">
        <v>44315.583333333336</v>
      </c>
      <c r="N76" s="17"/>
      <c r="O76" s="17"/>
      <c r="P76" s="17"/>
      <c r="Q76" s="17"/>
      <c r="R76" s="17"/>
      <c r="S76" s="17" t="s">
        <v>20</v>
      </c>
      <c r="T76" s="17"/>
      <c r="U76" s="17"/>
      <c r="V76" s="17"/>
      <c r="W76" s="19">
        <v>44315.585416666669</v>
      </c>
      <c r="X76" s="17"/>
      <c r="Y76" s="17" t="s">
        <v>96</v>
      </c>
      <c r="Z76" s="17"/>
      <c r="AA76" s="20">
        <v>1</v>
      </c>
      <c r="AB76" s="17" t="s">
        <v>97</v>
      </c>
      <c r="AC76" s="17"/>
      <c r="AD76" s="17"/>
      <c r="AE76" s="17"/>
      <c r="AF76" s="17"/>
      <c r="AG76" s="17" t="s">
        <v>221</v>
      </c>
      <c r="AH76" s="17" t="s">
        <v>106</v>
      </c>
      <c r="AI76" s="20">
        <v>25000</v>
      </c>
      <c r="AJ76" s="17"/>
      <c r="AK76" s="17"/>
      <c r="AL76" s="17"/>
      <c r="AM76" s="17" t="s">
        <v>222</v>
      </c>
      <c r="AN76" s="17"/>
      <c r="AO76" s="20">
        <v>25000</v>
      </c>
      <c r="AP76" s="19">
        <f t="shared" si="0"/>
        <v>44315</v>
      </c>
      <c r="AQ76" s="19" t="str">
        <f t="shared" si="1"/>
        <v/>
      </c>
      <c r="AR76" s="11" t="str">
        <f t="shared" si="2"/>
        <v/>
      </c>
      <c r="AS76" s="19">
        <f t="shared" si="3"/>
        <v>44327</v>
      </c>
      <c r="AT76" s="19"/>
    </row>
    <row r="77" spans="1:46" ht="15.75" customHeight="1">
      <c r="A77" s="17">
        <v>3556371340</v>
      </c>
      <c r="B77" s="17"/>
      <c r="C77" s="17"/>
      <c r="D77" s="19">
        <v>44375.696527777778</v>
      </c>
      <c r="E77" s="19">
        <v>43101.685416666667</v>
      </c>
      <c r="F77" s="17" t="s">
        <v>103</v>
      </c>
      <c r="G77" s="17"/>
      <c r="H77" s="20">
        <v>179</v>
      </c>
      <c r="I77" s="20">
        <v>262</v>
      </c>
      <c r="J77" s="17" t="s">
        <v>91</v>
      </c>
      <c r="K77" s="17"/>
      <c r="L77" s="17"/>
      <c r="M77" s="19">
        <v>44167.685416666667</v>
      </c>
      <c r="N77" s="17"/>
      <c r="O77" s="17"/>
      <c r="P77" s="17"/>
      <c r="Q77" s="17"/>
      <c r="R77" s="17"/>
      <c r="S77" s="17" t="s">
        <v>92</v>
      </c>
      <c r="T77" s="19">
        <v>44370.5</v>
      </c>
      <c r="U77" s="19">
        <v>44376.354166666664</v>
      </c>
      <c r="V77" s="17"/>
      <c r="W77" s="19">
        <v>44167.686111111114</v>
      </c>
      <c r="X77" s="17"/>
      <c r="Y77" s="17" t="s">
        <v>118</v>
      </c>
      <c r="Z77" s="17"/>
      <c r="AA77" s="20">
        <v>16</v>
      </c>
      <c r="AB77" s="17" t="s">
        <v>114</v>
      </c>
      <c r="AC77" s="17"/>
      <c r="AD77" s="17"/>
      <c r="AE77" s="19">
        <v>44370.5</v>
      </c>
      <c r="AF77" s="17"/>
      <c r="AG77" s="17" t="s">
        <v>223</v>
      </c>
      <c r="AH77" s="17"/>
      <c r="AI77" s="17"/>
      <c r="AJ77" s="17"/>
      <c r="AK77" s="17"/>
      <c r="AL77" s="17"/>
      <c r="AM77" s="17"/>
      <c r="AN77" s="17"/>
      <c r="AO77" s="17"/>
      <c r="AP77" s="19">
        <f t="shared" si="0"/>
        <v>44167</v>
      </c>
      <c r="AQ77" s="19">
        <f t="shared" si="1"/>
        <v>44370</v>
      </c>
      <c r="AR77" s="21">
        <f t="shared" si="2"/>
        <v>44370</v>
      </c>
      <c r="AS77" s="19">
        <f t="shared" si="3"/>
        <v>43101</v>
      </c>
      <c r="AT77" s="19"/>
    </row>
    <row r="78" spans="1:46" ht="15.75" customHeight="1">
      <c r="A78" s="17">
        <v>3555834682</v>
      </c>
      <c r="B78" s="17"/>
      <c r="C78" s="17"/>
      <c r="D78" s="19">
        <v>44376.234722222223</v>
      </c>
      <c r="E78" s="19">
        <v>43101.684027777781</v>
      </c>
      <c r="F78" s="17" t="s">
        <v>103</v>
      </c>
      <c r="G78" s="17"/>
      <c r="H78" s="20">
        <v>527</v>
      </c>
      <c r="I78" s="20">
        <v>678</v>
      </c>
      <c r="J78" s="17" t="s">
        <v>91</v>
      </c>
      <c r="K78" s="17"/>
      <c r="L78" s="17"/>
      <c r="M78" s="19">
        <v>44167.683333333334</v>
      </c>
      <c r="N78" s="19">
        <v>44305.458333333336</v>
      </c>
      <c r="O78" s="17"/>
      <c r="P78" s="17"/>
      <c r="Q78" s="17"/>
      <c r="R78" s="17"/>
      <c r="S78" s="17" t="s">
        <v>92</v>
      </c>
      <c r="T78" s="19">
        <v>44376.234027777777</v>
      </c>
      <c r="U78" s="19">
        <v>44378.1875</v>
      </c>
      <c r="V78" s="17"/>
      <c r="W78" s="19">
        <v>44167.684027777781</v>
      </c>
      <c r="X78" s="17"/>
      <c r="Y78" s="17" t="s">
        <v>118</v>
      </c>
      <c r="Z78" s="17"/>
      <c r="AA78" s="20">
        <v>19</v>
      </c>
      <c r="AB78" s="17" t="s">
        <v>97</v>
      </c>
      <c r="AC78" s="17"/>
      <c r="AD78" s="17"/>
      <c r="AE78" s="19">
        <v>44376.234027777777</v>
      </c>
      <c r="AF78" s="17"/>
      <c r="AG78" s="17" t="s">
        <v>224</v>
      </c>
      <c r="AH78" s="17"/>
      <c r="AI78" s="17"/>
      <c r="AJ78" s="17"/>
      <c r="AK78" s="17"/>
      <c r="AL78" s="17"/>
      <c r="AM78" s="17"/>
      <c r="AN78" s="17"/>
      <c r="AO78" s="17"/>
      <c r="AP78" s="19">
        <f t="shared" si="0"/>
        <v>44167</v>
      </c>
      <c r="AQ78" s="19">
        <f t="shared" si="1"/>
        <v>44376</v>
      </c>
      <c r="AR78" s="21">
        <f t="shared" si="2"/>
        <v>44376</v>
      </c>
      <c r="AS78" s="19">
        <f t="shared" si="3"/>
        <v>43101</v>
      </c>
      <c r="AT78" s="19"/>
    </row>
    <row r="79" spans="1:46" ht="15.75" customHeight="1">
      <c r="A79" s="17">
        <v>3500269695</v>
      </c>
      <c r="B79" s="17"/>
      <c r="C79" s="17"/>
      <c r="D79" s="19">
        <v>44371.56527777778</v>
      </c>
      <c r="E79" s="19">
        <v>42735.469444444447</v>
      </c>
      <c r="F79" s="17"/>
      <c r="G79" s="17"/>
      <c r="H79" s="20">
        <v>30</v>
      </c>
      <c r="I79" s="20">
        <v>39</v>
      </c>
      <c r="J79" s="17" t="s">
        <v>91</v>
      </c>
      <c r="K79" s="17"/>
      <c r="L79" s="17"/>
      <c r="M79" s="19">
        <v>44159.468055555553</v>
      </c>
      <c r="N79" s="17"/>
      <c r="O79" s="17"/>
      <c r="P79" s="17"/>
      <c r="Q79" s="17"/>
      <c r="R79" s="17"/>
      <c r="S79" s="17" t="s">
        <v>104</v>
      </c>
      <c r="T79" s="19">
        <v>44369.604166666664</v>
      </c>
      <c r="U79" s="17"/>
      <c r="V79" s="17"/>
      <c r="W79" s="19">
        <v>44159.468055555553</v>
      </c>
      <c r="X79" s="17"/>
      <c r="Y79" s="17" t="s">
        <v>118</v>
      </c>
      <c r="Z79" s="17"/>
      <c r="AA79" s="20">
        <v>1</v>
      </c>
      <c r="AB79" s="17" t="s">
        <v>114</v>
      </c>
      <c r="AC79" s="17"/>
      <c r="AD79" s="17"/>
      <c r="AE79" s="19">
        <v>44369.604166666664</v>
      </c>
      <c r="AF79" s="17"/>
      <c r="AG79" s="17" t="s">
        <v>225</v>
      </c>
      <c r="AH79" s="17"/>
      <c r="AI79" s="17"/>
      <c r="AJ79" s="17"/>
      <c r="AK79" s="17"/>
      <c r="AL79" s="17"/>
      <c r="AM79" s="17"/>
      <c r="AN79" s="17"/>
      <c r="AO79" s="17"/>
      <c r="AP79" s="19">
        <f t="shared" si="0"/>
        <v>44159</v>
      </c>
      <c r="AQ79" s="19">
        <f t="shared" si="1"/>
        <v>44369</v>
      </c>
      <c r="AR79" s="21">
        <f t="shared" si="2"/>
        <v>44369</v>
      </c>
      <c r="AS79" s="19">
        <f t="shared" si="3"/>
        <v>42735</v>
      </c>
      <c r="AT79" s="19"/>
    </row>
    <row r="80" spans="1:46" ht="15.75" customHeight="1">
      <c r="A80" s="17">
        <v>5526746949</v>
      </c>
      <c r="B80" s="17"/>
      <c r="C80" s="17"/>
      <c r="D80" s="19">
        <v>44371.575694444444</v>
      </c>
      <c r="E80" s="17"/>
      <c r="F80" s="17"/>
      <c r="G80" s="17"/>
      <c r="H80" s="17"/>
      <c r="I80" s="17"/>
      <c r="J80" s="17" t="s">
        <v>91</v>
      </c>
      <c r="K80" s="17"/>
      <c r="L80" s="17"/>
      <c r="M80" s="19">
        <v>44371.575694444444</v>
      </c>
      <c r="N80" s="17"/>
      <c r="O80" s="25">
        <v>1543150.6118055556</v>
      </c>
      <c r="P80" s="17"/>
      <c r="Q80" s="17"/>
      <c r="R80" s="24" t="s">
        <v>226</v>
      </c>
      <c r="S80" s="17"/>
      <c r="T80" s="17"/>
      <c r="U80" s="17"/>
      <c r="V80" s="17"/>
      <c r="W80" s="17"/>
      <c r="X80" s="17"/>
      <c r="Y80" s="17" t="s">
        <v>29</v>
      </c>
      <c r="Z80" s="17"/>
      <c r="AA80" s="20">
        <v>1</v>
      </c>
      <c r="AB80" s="17" t="s">
        <v>171</v>
      </c>
      <c r="AC80" s="17"/>
      <c r="AD80" s="17"/>
      <c r="AE80" s="17"/>
      <c r="AF80" s="17"/>
      <c r="AG80" s="17"/>
      <c r="AH80" s="17"/>
      <c r="AI80" s="17"/>
      <c r="AJ80" s="17"/>
      <c r="AK80" s="17"/>
      <c r="AL80" s="17"/>
      <c r="AM80" s="17"/>
      <c r="AN80" s="17"/>
      <c r="AO80" s="17"/>
      <c r="AP80" s="19">
        <f t="shared" si="0"/>
        <v>44371</v>
      </c>
      <c r="AQ80" s="19" t="str">
        <f t="shared" si="1"/>
        <v/>
      </c>
      <c r="AR80" s="11" t="str">
        <f t="shared" si="2"/>
        <v/>
      </c>
      <c r="AS80" s="19" t="str">
        <f t="shared" si="3"/>
        <v/>
      </c>
      <c r="AT80" s="19"/>
    </row>
    <row r="81" spans="1:46" ht="15.75" customHeight="1">
      <c r="A81" s="17">
        <v>5451641703</v>
      </c>
      <c r="B81" s="17"/>
      <c r="C81" s="17"/>
      <c r="D81" s="19">
        <v>44361.251388888886</v>
      </c>
      <c r="E81" s="17"/>
      <c r="F81" s="17"/>
      <c r="G81" s="17"/>
      <c r="H81" s="17"/>
      <c r="I81" s="17"/>
      <c r="J81" s="17" t="s">
        <v>91</v>
      </c>
      <c r="K81" s="17"/>
      <c r="L81" s="17"/>
      <c r="M81" s="19">
        <v>44361.251388888886</v>
      </c>
      <c r="N81" s="17"/>
      <c r="O81" s="25">
        <v>1516954.1048611111</v>
      </c>
      <c r="P81" s="17"/>
      <c r="Q81" s="17"/>
      <c r="R81" s="24" t="s">
        <v>227</v>
      </c>
      <c r="S81" s="17"/>
      <c r="T81" s="17"/>
      <c r="U81" s="17"/>
      <c r="V81" s="17"/>
      <c r="W81" s="17"/>
      <c r="X81" s="17"/>
      <c r="Y81" s="17" t="s">
        <v>29</v>
      </c>
      <c r="Z81" s="17"/>
      <c r="AA81" s="20">
        <v>1</v>
      </c>
      <c r="AB81" s="17" t="s">
        <v>94</v>
      </c>
      <c r="AC81" s="17"/>
      <c r="AD81" s="17"/>
      <c r="AE81" s="17"/>
      <c r="AF81" s="17"/>
      <c r="AG81" s="17"/>
      <c r="AH81" s="17"/>
      <c r="AI81" s="17"/>
      <c r="AJ81" s="17"/>
      <c r="AK81" s="17"/>
      <c r="AL81" s="17"/>
      <c r="AM81" s="17"/>
      <c r="AN81" s="17"/>
      <c r="AO81" s="17"/>
      <c r="AP81" s="19">
        <f t="shared" si="0"/>
        <v>44361</v>
      </c>
      <c r="AQ81" s="19" t="str">
        <f t="shared" si="1"/>
        <v/>
      </c>
      <c r="AR81" s="11" t="str">
        <f t="shared" si="2"/>
        <v/>
      </c>
      <c r="AS81" s="19" t="str">
        <f t="shared" si="3"/>
        <v/>
      </c>
      <c r="AT81" s="19"/>
    </row>
    <row r="82" spans="1:46" ht="15.75" customHeight="1">
      <c r="A82" s="17">
        <v>5422242978</v>
      </c>
      <c r="B82" s="17"/>
      <c r="C82" s="17"/>
      <c r="D82" s="19">
        <v>44374.615972222222</v>
      </c>
      <c r="E82" s="17"/>
      <c r="F82" s="17" t="s">
        <v>103</v>
      </c>
      <c r="G82" s="17"/>
      <c r="H82" s="20">
        <v>7</v>
      </c>
      <c r="I82" s="20">
        <v>8</v>
      </c>
      <c r="J82" s="17" t="s">
        <v>91</v>
      </c>
      <c r="K82" s="17"/>
      <c r="L82" s="17"/>
      <c r="M82" s="19">
        <v>44355.281944444447</v>
      </c>
      <c r="N82" s="17"/>
      <c r="O82" s="17"/>
      <c r="P82" s="17"/>
      <c r="Q82" s="17"/>
      <c r="R82" s="17"/>
      <c r="S82" s="17" t="s">
        <v>16</v>
      </c>
      <c r="T82" s="19">
        <v>44374.615972222222</v>
      </c>
      <c r="U82" s="17"/>
      <c r="V82" s="17"/>
      <c r="W82" s="19">
        <v>44355.28402777778</v>
      </c>
      <c r="X82" s="17"/>
      <c r="Y82" s="17" t="s">
        <v>15</v>
      </c>
      <c r="Z82" s="17" t="s">
        <v>159</v>
      </c>
      <c r="AA82" s="20">
        <v>2</v>
      </c>
      <c r="AB82" s="17" t="s">
        <v>94</v>
      </c>
      <c r="AC82" s="17"/>
      <c r="AD82" s="17"/>
      <c r="AE82" s="19">
        <v>44374.615972222222</v>
      </c>
      <c r="AF82" s="17"/>
      <c r="AG82" s="17" t="s">
        <v>228</v>
      </c>
      <c r="AH82" s="17" t="s">
        <v>161</v>
      </c>
      <c r="AI82" s="17"/>
      <c r="AJ82" s="17"/>
      <c r="AK82" s="17"/>
      <c r="AL82" s="17"/>
      <c r="AM82" s="17"/>
      <c r="AN82" s="17"/>
      <c r="AO82" s="17"/>
      <c r="AP82" s="19">
        <f t="shared" si="0"/>
        <v>44355</v>
      </c>
      <c r="AQ82" s="19">
        <f t="shared" si="1"/>
        <v>44374</v>
      </c>
      <c r="AR82" s="21">
        <f t="shared" si="2"/>
        <v>44374</v>
      </c>
      <c r="AS82" s="19" t="str">
        <f t="shared" si="3"/>
        <v/>
      </c>
      <c r="AT82" s="19"/>
    </row>
    <row r="83" spans="1:46" ht="15.75" customHeight="1">
      <c r="A83" s="17">
        <v>5417558652</v>
      </c>
      <c r="B83" s="17"/>
      <c r="C83" s="17"/>
      <c r="D83" s="19">
        <v>44354.428472222222</v>
      </c>
      <c r="E83" s="17"/>
      <c r="F83" s="17"/>
      <c r="G83" s="17"/>
      <c r="H83" s="17"/>
      <c r="I83" s="17"/>
      <c r="J83" s="17" t="s">
        <v>91</v>
      </c>
      <c r="K83" s="17"/>
      <c r="L83" s="17"/>
      <c r="M83" s="19">
        <v>44354.428472222222</v>
      </c>
      <c r="N83" s="17"/>
      <c r="O83" s="25">
        <v>1500721.8340277779</v>
      </c>
      <c r="P83" s="17"/>
      <c r="Q83" s="17"/>
      <c r="R83" s="24" t="s">
        <v>229</v>
      </c>
      <c r="S83" s="17"/>
      <c r="T83" s="17"/>
      <c r="U83" s="17"/>
      <c r="V83" s="17"/>
      <c r="W83" s="17"/>
      <c r="X83" s="17"/>
      <c r="Y83" s="17" t="s">
        <v>29</v>
      </c>
      <c r="Z83" s="17"/>
      <c r="AA83" s="20">
        <v>1</v>
      </c>
      <c r="AB83" s="17" t="s">
        <v>171</v>
      </c>
      <c r="AC83" s="17"/>
      <c r="AD83" s="17"/>
      <c r="AE83" s="17"/>
      <c r="AF83" s="17"/>
      <c r="AG83" s="17"/>
      <c r="AH83" s="17"/>
      <c r="AI83" s="17"/>
      <c r="AJ83" s="17"/>
      <c r="AK83" s="17"/>
      <c r="AL83" s="17"/>
      <c r="AM83" s="17"/>
      <c r="AN83" s="17"/>
      <c r="AO83" s="17"/>
      <c r="AP83" s="19">
        <f t="shared" si="0"/>
        <v>44354</v>
      </c>
      <c r="AQ83" s="19" t="str">
        <f t="shared" si="1"/>
        <v/>
      </c>
      <c r="AR83" s="11" t="str">
        <f t="shared" si="2"/>
        <v/>
      </c>
      <c r="AS83" s="19" t="str">
        <f t="shared" si="3"/>
        <v/>
      </c>
      <c r="AT83" s="19"/>
    </row>
    <row r="84" spans="1:46" ht="15.75" customHeight="1">
      <c r="A84" s="17">
        <v>5382383756</v>
      </c>
      <c r="B84" s="17"/>
      <c r="C84" s="17"/>
      <c r="D84" s="19">
        <v>44358.452777777777</v>
      </c>
      <c r="E84" s="17"/>
      <c r="F84" s="17" t="s">
        <v>103</v>
      </c>
      <c r="G84" s="17"/>
      <c r="H84" s="20">
        <v>8</v>
      </c>
      <c r="I84" s="20">
        <v>8</v>
      </c>
      <c r="J84" s="17" t="s">
        <v>91</v>
      </c>
      <c r="K84" s="20">
        <v>30000</v>
      </c>
      <c r="L84" s="17"/>
      <c r="M84" s="19">
        <v>44348.443749999999</v>
      </c>
      <c r="N84" s="17"/>
      <c r="O84" s="17"/>
      <c r="P84" s="17"/>
      <c r="Q84" s="17"/>
      <c r="R84" s="17"/>
      <c r="S84" s="17" t="s">
        <v>16</v>
      </c>
      <c r="T84" s="19">
        <v>44358.452777777777</v>
      </c>
      <c r="U84" s="17"/>
      <c r="V84" s="17"/>
      <c r="W84" s="19">
        <v>44348.444444444445</v>
      </c>
      <c r="X84" s="17"/>
      <c r="Y84" s="17" t="s">
        <v>15</v>
      </c>
      <c r="Z84" s="17" t="s">
        <v>104</v>
      </c>
      <c r="AA84" s="20">
        <v>1</v>
      </c>
      <c r="AB84" s="17" t="s">
        <v>114</v>
      </c>
      <c r="AC84" s="17"/>
      <c r="AD84" s="17"/>
      <c r="AE84" s="19">
        <v>44358.452777777777</v>
      </c>
      <c r="AF84" s="17"/>
      <c r="AG84" s="17" t="s">
        <v>230</v>
      </c>
      <c r="AH84" s="17" t="s">
        <v>161</v>
      </c>
      <c r="AI84" s="20">
        <v>30000</v>
      </c>
      <c r="AJ84" s="17"/>
      <c r="AK84" s="17"/>
      <c r="AL84" s="17"/>
      <c r="AM84" s="17"/>
      <c r="AN84" s="17"/>
      <c r="AO84" s="20">
        <v>30000</v>
      </c>
      <c r="AP84" s="19">
        <f t="shared" si="0"/>
        <v>44348</v>
      </c>
      <c r="AQ84" s="19">
        <f t="shared" si="1"/>
        <v>44358</v>
      </c>
      <c r="AR84" s="21">
        <f t="shared" si="2"/>
        <v>44358</v>
      </c>
      <c r="AS84" s="19" t="str">
        <f t="shared" si="3"/>
        <v/>
      </c>
      <c r="AT84" s="19"/>
    </row>
    <row r="85" spans="1:46" ht="15.75" customHeight="1">
      <c r="A85" s="17">
        <v>5372227076</v>
      </c>
      <c r="B85" s="17"/>
      <c r="C85" s="17"/>
      <c r="D85" s="19">
        <v>44369.916666666664</v>
      </c>
      <c r="E85" s="17"/>
      <c r="F85" s="17"/>
      <c r="G85" s="17"/>
      <c r="H85" s="20">
        <v>2</v>
      </c>
      <c r="I85" s="20">
        <v>3</v>
      </c>
      <c r="J85" s="17" t="s">
        <v>91</v>
      </c>
      <c r="K85" s="17"/>
      <c r="L85" s="17"/>
      <c r="M85" s="19">
        <v>44346.408333333333</v>
      </c>
      <c r="N85" s="17"/>
      <c r="O85" s="25">
        <v>1481011.7715277779</v>
      </c>
      <c r="P85" s="17"/>
      <c r="Q85" s="17"/>
      <c r="R85" s="24" t="s">
        <v>227</v>
      </c>
      <c r="S85" s="17"/>
      <c r="T85" s="19">
        <v>44369.916666666664</v>
      </c>
      <c r="U85" s="17"/>
      <c r="V85" s="17"/>
      <c r="W85" s="17"/>
      <c r="X85" s="17"/>
      <c r="Y85" s="17" t="s">
        <v>29</v>
      </c>
      <c r="Z85" s="17"/>
      <c r="AA85" s="20">
        <v>1</v>
      </c>
      <c r="AB85" s="17" t="s">
        <v>94</v>
      </c>
      <c r="AC85" s="17"/>
      <c r="AD85" s="17"/>
      <c r="AE85" s="19">
        <v>44369.916666666664</v>
      </c>
      <c r="AF85" s="17"/>
      <c r="AG85" s="17"/>
      <c r="AH85" s="17"/>
      <c r="AI85" s="17"/>
      <c r="AJ85" s="17"/>
      <c r="AK85" s="17"/>
      <c r="AL85" s="17"/>
      <c r="AM85" s="17"/>
      <c r="AN85" s="17"/>
      <c r="AO85" s="17"/>
      <c r="AP85" s="19">
        <f t="shared" si="0"/>
        <v>44346</v>
      </c>
      <c r="AQ85" s="19">
        <f t="shared" si="1"/>
        <v>44369</v>
      </c>
      <c r="AR85" s="21">
        <f t="shared" si="2"/>
        <v>44369</v>
      </c>
      <c r="AS85" s="19" t="str">
        <f t="shared" si="3"/>
        <v/>
      </c>
      <c r="AT85" s="19"/>
    </row>
    <row r="86" spans="1:46" ht="15.75" customHeight="1">
      <c r="A86" s="17">
        <v>5362956460</v>
      </c>
      <c r="B86" s="17"/>
      <c r="C86" s="17"/>
      <c r="D86" s="19">
        <v>44344.256249999999</v>
      </c>
      <c r="E86" s="17"/>
      <c r="F86" s="17"/>
      <c r="G86" s="17"/>
      <c r="H86" s="17"/>
      <c r="I86" s="17"/>
      <c r="J86" s="17" t="s">
        <v>91</v>
      </c>
      <c r="K86" s="17"/>
      <c r="L86" s="17"/>
      <c r="M86" s="19">
        <v>44344.256249999999</v>
      </c>
      <c r="N86" s="17"/>
      <c r="O86" s="25">
        <v>1476308.8687499999</v>
      </c>
      <c r="P86" s="17"/>
      <c r="Q86" s="17"/>
      <c r="R86" s="24" t="s">
        <v>229</v>
      </c>
      <c r="S86" s="17"/>
      <c r="T86" s="17"/>
      <c r="U86" s="17"/>
      <c r="V86" s="17"/>
      <c r="W86" s="17"/>
      <c r="X86" s="17"/>
      <c r="Y86" s="17" t="s">
        <v>29</v>
      </c>
      <c r="Z86" s="17"/>
      <c r="AA86" s="20">
        <v>1</v>
      </c>
      <c r="AB86" s="17" t="s">
        <v>171</v>
      </c>
      <c r="AC86" s="17"/>
      <c r="AD86" s="17"/>
      <c r="AE86" s="17"/>
      <c r="AF86" s="17"/>
      <c r="AG86" s="17"/>
      <c r="AH86" s="17"/>
      <c r="AI86" s="17"/>
      <c r="AJ86" s="17"/>
      <c r="AK86" s="17"/>
      <c r="AL86" s="17"/>
      <c r="AM86" s="17"/>
      <c r="AN86" s="17"/>
      <c r="AO86" s="17"/>
      <c r="AP86" s="19">
        <f t="shared" si="0"/>
        <v>44344</v>
      </c>
      <c r="AQ86" s="19" t="str">
        <f t="shared" si="1"/>
        <v/>
      </c>
      <c r="AR86" s="11" t="str">
        <f t="shared" si="2"/>
        <v/>
      </c>
      <c r="AS86" s="19" t="str">
        <f t="shared" si="3"/>
        <v/>
      </c>
      <c r="AT86" s="19"/>
    </row>
    <row r="87" spans="1:46" ht="15.75" customHeight="1">
      <c r="A87" s="17">
        <v>5351420485</v>
      </c>
      <c r="B87" s="17"/>
      <c r="C87" s="17"/>
      <c r="D87" s="19">
        <v>44375.696527777778</v>
      </c>
      <c r="E87" s="17"/>
      <c r="F87" s="17"/>
      <c r="G87" s="17"/>
      <c r="H87" s="20">
        <v>25</v>
      </c>
      <c r="I87" s="20">
        <v>42</v>
      </c>
      <c r="J87" s="17" t="s">
        <v>91</v>
      </c>
      <c r="K87" s="20">
        <v>170000</v>
      </c>
      <c r="L87" s="17"/>
      <c r="M87" s="19">
        <v>44342.237500000003</v>
      </c>
      <c r="N87" s="17"/>
      <c r="O87" s="17"/>
      <c r="P87" s="17"/>
      <c r="Q87" s="17"/>
      <c r="R87" s="17"/>
      <c r="S87" s="17" t="s">
        <v>92</v>
      </c>
      <c r="T87" s="19">
        <v>44369.916666666664</v>
      </c>
      <c r="U87" s="19">
        <v>44376.354166666664</v>
      </c>
      <c r="V87" s="17"/>
      <c r="W87" s="19">
        <v>44342.238194444442</v>
      </c>
      <c r="X87" s="17"/>
      <c r="Y87" s="17" t="s">
        <v>19</v>
      </c>
      <c r="Z87" s="17"/>
      <c r="AA87" s="20">
        <v>1</v>
      </c>
      <c r="AB87" s="17" t="s">
        <v>97</v>
      </c>
      <c r="AC87" s="17"/>
      <c r="AD87" s="17"/>
      <c r="AE87" s="19">
        <v>44369.916666666664</v>
      </c>
      <c r="AF87" s="17"/>
      <c r="AG87" s="17" t="s">
        <v>231</v>
      </c>
      <c r="AH87" s="17"/>
      <c r="AI87" s="20">
        <v>170000</v>
      </c>
      <c r="AJ87" s="17"/>
      <c r="AK87" s="17"/>
      <c r="AL87" s="17"/>
      <c r="AM87" s="17"/>
      <c r="AN87" s="17"/>
      <c r="AO87" s="20">
        <v>170000</v>
      </c>
      <c r="AP87" s="19">
        <f t="shared" si="0"/>
        <v>44342</v>
      </c>
      <c r="AQ87" s="19">
        <f t="shared" si="1"/>
        <v>44369</v>
      </c>
      <c r="AR87" s="21">
        <f t="shared" si="2"/>
        <v>44369</v>
      </c>
      <c r="AS87" s="19" t="str">
        <f t="shared" si="3"/>
        <v/>
      </c>
      <c r="AT87" s="19"/>
    </row>
    <row r="88" spans="1:46" ht="15.75" customHeight="1">
      <c r="A88" s="17">
        <v>5345466696</v>
      </c>
      <c r="B88" s="17"/>
      <c r="C88" s="17"/>
      <c r="D88" s="19">
        <v>44349.125</v>
      </c>
      <c r="E88" s="17"/>
      <c r="F88" s="17"/>
      <c r="G88" s="17"/>
      <c r="H88" s="20">
        <v>3</v>
      </c>
      <c r="I88" s="20">
        <v>4</v>
      </c>
      <c r="J88" s="17" t="s">
        <v>91</v>
      </c>
      <c r="K88" s="17"/>
      <c r="L88" s="17"/>
      <c r="M88" s="19">
        <v>44341.286805555559</v>
      </c>
      <c r="N88" s="17"/>
      <c r="O88" s="17"/>
      <c r="P88" s="17"/>
      <c r="Q88" s="17"/>
      <c r="R88" s="17"/>
      <c r="S88" s="17" t="s">
        <v>92</v>
      </c>
      <c r="T88" s="19">
        <v>44349.125</v>
      </c>
      <c r="U88" s="17"/>
      <c r="V88" s="17"/>
      <c r="W88" s="19">
        <v>44341.287499999999</v>
      </c>
      <c r="X88" s="17"/>
      <c r="Y88" s="17" t="s">
        <v>19</v>
      </c>
      <c r="Z88" s="17"/>
      <c r="AA88" s="20">
        <v>2</v>
      </c>
      <c r="AB88" s="17" t="s">
        <v>94</v>
      </c>
      <c r="AC88" s="17"/>
      <c r="AD88" s="17"/>
      <c r="AE88" s="19">
        <v>44349.125</v>
      </c>
      <c r="AF88" s="17"/>
      <c r="AG88" s="17" t="s">
        <v>232</v>
      </c>
      <c r="AH88" s="17"/>
      <c r="AI88" s="17"/>
      <c r="AJ88" s="17"/>
      <c r="AK88" s="17"/>
      <c r="AL88" s="17"/>
      <c r="AM88" s="17"/>
      <c r="AN88" s="17"/>
      <c r="AO88" s="17"/>
      <c r="AP88" s="19">
        <f t="shared" si="0"/>
        <v>44341</v>
      </c>
      <c r="AQ88" s="19">
        <f t="shared" si="1"/>
        <v>44349</v>
      </c>
      <c r="AR88" s="21">
        <f t="shared" si="2"/>
        <v>44349</v>
      </c>
      <c r="AS88" s="19" t="str">
        <f t="shared" si="3"/>
        <v/>
      </c>
      <c r="AT88" s="19"/>
    </row>
    <row r="89" spans="1:46" ht="15.75" customHeight="1">
      <c r="A89" s="17">
        <v>5345035148</v>
      </c>
      <c r="B89" s="17"/>
      <c r="C89" s="17"/>
      <c r="D89" s="19">
        <v>44351.414583333331</v>
      </c>
      <c r="E89" s="17"/>
      <c r="F89" s="17"/>
      <c r="G89" s="17"/>
      <c r="H89" s="17"/>
      <c r="I89" s="17"/>
      <c r="J89" s="17" t="s">
        <v>91</v>
      </c>
      <c r="K89" s="17"/>
      <c r="L89" s="17"/>
      <c r="M89" s="19">
        <v>44341.174305555556</v>
      </c>
      <c r="N89" s="17"/>
      <c r="O89" s="17"/>
      <c r="P89" s="17"/>
      <c r="Q89" s="17"/>
      <c r="R89" s="17"/>
      <c r="S89" s="17" t="s">
        <v>16</v>
      </c>
      <c r="T89" s="17"/>
      <c r="U89" s="17"/>
      <c r="V89" s="17"/>
      <c r="W89" s="19">
        <v>44341.175000000003</v>
      </c>
      <c r="X89" s="17"/>
      <c r="Y89" s="17" t="s">
        <v>15</v>
      </c>
      <c r="Z89" s="17"/>
      <c r="AA89" s="20">
        <v>1</v>
      </c>
      <c r="AB89" s="17" t="s">
        <v>114</v>
      </c>
      <c r="AC89" s="17"/>
      <c r="AD89" s="17"/>
      <c r="AE89" s="17"/>
      <c r="AF89" s="17"/>
      <c r="AG89" s="17" t="s">
        <v>233</v>
      </c>
      <c r="AH89" s="17" t="s">
        <v>110</v>
      </c>
      <c r="AI89" s="17"/>
      <c r="AJ89" s="17"/>
      <c r="AK89" s="17"/>
      <c r="AL89" s="17"/>
      <c r="AM89" s="17"/>
      <c r="AN89" s="17"/>
      <c r="AO89" s="17"/>
      <c r="AP89" s="19">
        <f t="shared" si="0"/>
        <v>44341</v>
      </c>
      <c r="AQ89" s="19" t="str">
        <f t="shared" si="1"/>
        <v/>
      </c>
      <c r="AR89" s="11" t="str">
        <f t="shared" si="2"/>
        <v/>
      </c>
      <c r="AS89" s="19" t="str">
        <f t="shared" si="3"/>
        <v/>
      </c>
      <c r="AT89" s="19"/>
    </row>
    <row r="90" spans="1:46" ht="15.75" customHeight="1">
      <c r="A90" s="17">
        <v>5289263923</v>
      </c>
      <c r="B90" s="17"/>
      <c r="C90" s="17"/>
      <c r="D90" s="19">
        <v>44363.834722222222</v>
      </c>
      <c r="E90" s="17"/>
      <c r="F90" s="17" t="s">
        <v>103</v>
      </c>
      <c r="G90" s="17"/>
      <c r="H90" s="20">
        <v>7</v>
      </c>
      <c r="I90" s="20">
        <v>13</v>
      </c>
      <c r="J90" s="17" t="s">
        <v>91</v>
      </c>
      <c r="K90" s="17"/>
      <c r="L90" s="17"/>
      <c r="M90" s="19">
        <v>44334.417361111111</v>
      </c>
      <c r="N90" s="17"/>
      <c r="O90" s="17"/>
      <c r="P90" s="17"/>
      <c r="Q90" s="17"/>
      <c r="R90" s="17"/>
      <c r="S90" s="17" t="s">
        <v>104</v>
      </c>
      <c r="T90" s="19">
        <v>44363.834722222222</v>
      </c>
      <c r="U90" s="17"/>
      <c r="V90" s="17"/>
      <c r="W90" s="19">
        <v>44334.419444444444</v>
      </c>
      <c r="X90" s="17"/>
      <c r="Y90" s="17" t="s">
        <v>149</v>
      </c>
      <c r="Z90" s="17"/>
      <c r="AA90" s="20">
        <v>2</v>
      </c>
      <c r="AB90" s="17" t="s">
        <v>94</v>
      </c>
      <c r="AC90" s="17"/>
      <c r="AD90" s="17"/>
      <c r="AE90" s="19">
        <v>44363.78402777778</v>
      </c>
      <c r="AF90" s="17"/>
      <c r="AG90" s="17" t="s">
        <v>234</v>
      </c>
      <c r="AH90" s="17"/>
      <c r="AI90" s="17"/>
      <c r="AJ90" s="17"/>
      <c r="AK90" s="17"/>
      <c r="AL90" s="17"/>
      <c r="AM90" s="17"/>
      <c r="AN90" s="17"/>
      <c r="AO90" s="17"/>
      <c r="AP90" s="19">
        <f t="shared" si="0"/>
        <v>44334</v>
      </c>
      <c r="AQ90" s="19">
        <f t="shared" si="1"/>
        <v>44363</v>
      </c>
      <c r="AR90" s="21">
        <f t="shared" si="2"/>
        <v>44363</v>
      </c>
      <c r="AS90" s="19" t="str">
        <f t="shared" si="3"/>
        <v/>
      </c>
      <c r="AT90" s="19"/>
    </row>
    <row r="91" spans="1:46" ht="15.75" customHeight="1">
      <c r="A91" s="17">
        <v>5287772084</v>
      </c>
      <c r="B91" s="17"/>
      <c r="C91" s="17"/>
      <c r="D91" s="19">
        <v>44334.022916666669</v>
      </c>
      <c r="E91" s="17"/>
      <c r="F91" s="17"/>
      <c r="G91" s="17"/>
      <c r="H91" s="17"/>
      <c r="I91" s="17"/>
      <c r="J91" s="17" t="s">
        <v>91</v>
      </c>
      <c r="K91" s="17"/>
      <c r="L91" s="17"/>
      <c r="M91" s="19">
        <v>44334.022916666669</v>
      </c>
      <c r="N91" s="17"/>
      <c r="O91" s="25">
        <v>1450220.5909722222</v>
      </c>
      <c r="P91" s="17"/>
      <c r="Q91" s="17"/>
      <c r="R91" s="24" t="s">
        <v>187</v>
      </c>
      <c r="S91" s="17"/>
      <c r="T91" s="17"/>
      <c r="U91" s="17"/>
      <c r="V91" s="17"/>
      <c r="W91" s="17"/>
      <c r="X91" s="17"/>
      <c r="Y91" s="17" t="s">
        <v>29</v>
      </c>
      <c r="Z91" s="17"/>
      <c r="AA91" s="20">
        <v>1</v>
      </c>
      <c r="AB91" s="17" t="s">
        <v>171</v>
      </c>
      <c r="AC91" s="17"/>
      <c r="AD91" s="17"/>
      <c r="AE91" s="17"/>
      <c r="AF91" s="17"/>
      <c r="AG91" s="17"/>
      <c r="AH91" s="17"/>
      <c r="AI91" s="17"/>
      <c r="AJ91" s="17"/>
      <c r="AK91" s="17"/>
      <c r="AL91" s="17"/>
      <c r="AM91" s="17"/>
      <c r="AN91" s="17"/>
      <c r="AO91" s="17"/>
      <c r="AP91" s="19">
        <f t="shared" si="0"/>
        <v>44334</v>
      </c>
      <c r="AQ91" s="19" t="str">
        <f t="shared" si="1"/>
        <v/>
      </c>
      <c r="AR91" s="11" t="str">
        <f t="shared" si="2"/>
        <v/>
      </c>
      <c r="AS91" s="19" t="str">
        <f t="shared" si="3"/>
        <v/>
      </c>
      <c r="AT91" s="19"/>
    </row>
    <row r="92" spans="1:46" ht="15.75" customHeight="1">
      <c r="A92" s="17">
        <v>5287757420</v>
      </c>
      <c r="B92" s="17"/>
      <c r="C92" s="17"/>
      <c r="D92" s="19">
        <v>44334.03125</v>
      </c>
      <c r="E92" s="17"/>
      <c r="F92" s="17"/>
      <c r="G92" s="17"/>
      <c r="H92" s="17"/>
      <c r="I92" s="17"/>
      <c r="J92" s="17" t="s">
        <v>91</v>
      </c>
      <c r="K92" s="17"/>
      <c r="L92" s="17"/>
      <c r="M92" s="19">
        <v>44334.03125</v>
      </c>
      <c r="N92" s="17"/>
      <c r="O92" s="25">
        <v>1450239.3270833334</v>
      </c>
      <c r="P92" s="17"/>
      <c r="Q92" s="17"/>
      <c r="R92" s="24" t="s">
        <v>227</v>
      </c>
      <c r="S92" s="17"/>
      <c r="T92" s="17"/>
      <c r="U92" s="17"/>
      <c r="V92" s="17"/>
      <c r="W92" s="17"/>
      <c r="X92" s="17"/>
      <c r="Y92" s="17" t="s">
        <v>29</v>
      </c>
      <c r="Z92" s="17"/>
      <c r="AA92" s="20">
        <v>1</v>
      </c>
      <c r="AB92" s="17" t="s">
        <v>171</v>
      </c>
      <c r="AC92" s="17"/>
      <c r="AD92" s="17"/>
      <c r="AE92" s="17"/>
      <c r="AF92" s="17"/>
      <c r="AG92" s="17"/>
      <c r="AH92" s="17"/>
      <c r="AI92" s="17"/>
      <c r="AJ92" s="17"/>
      <c r="AK92" s="17"/>
      <c r="AL92" s="17"/>
      <c r="AM92" s="17"/>
      <c r="AN92" s="17"/>
      <c r="AO92" s="17"/>
      <c r="AP92" s="19">
        <f t="shared" si="0"/>
        <v>44334</v>
      </c>
      <c r="AQ92" s="19" t="str">
        <f t="shared" si="1"/>
        <v/>
      </c>
      <c r="AR92" s="11" t="str">
        <f t="shared" si="2"/>
        <v/>
      </c>
      <c r="AS92" s="19" t="str">
        <f t="shared" si="3"/>
        <v/>
      </c>
      <c r="AT92" s="19"/>
    </row>
    <row r="93" spans="1:46" ht="15.75" customHeight="1">
      <c r="A93" s="17">
        <v>5230369832</v>
      </c>
      <c r="B93" s="17"/>
      <c r="C93" s="17"/>
      <c r="D93" s="19">
        <v>44364.731944444444</v>
      </c>
      <c r="E93" s="17"/>
      <c r="F93" s="17" t="s">
        <v>103</v>
      </c>
      <c r="G93" s="17"/>
      <c r="H93" s="20">
        <v>4</v>
      </c>
      <c r="I93" s="20">
        <v>7</v>
      </c>
      <c r="J93" s="17" t="s">
        <v>91</v>
      </c>
      <c r="K93" s="17"/>
      <c r="L93" s="17"/>
      <c r="M93" s="19">
        <v>44327.404861111114</v>
      </c>
      <c r="N93" s="17"/>
      <c r="O93" s="17"/>
      <c r="P93" s="17"/>
      <c r="Q93" s="17"/>
      <c r="R93" s="17"/>
      <c r="S93" s="17" t="s">
        <v>104</v>
      </c>
      <c r="T93" s="19">
        <v>44364.731249999997</v>
      </c>
      <c r="U93" s="17"/>
      <c r="V93" s="17"/>
      <c r="W93" s="19">
        <v>44327.405555555553</v>
      </c>
      <c r="X93" s="17"/>
      <c r="Y93" s="17" t="s">
        <v>149</v>
      </c>
      <c r="Z93" s="17"/>
      <c r="AA93" s="20">
        <v>1</v>
      </c>
      <c r="AB93" s="17" t="s">
        <v>97</v>
      </c>
      <c r="AC93" s="17"/>
      <c r="AD93" s="17"/>
      <c r="AE93" s="19">
        <v>44363.632638888892</v>
      </c>
      <c r="AF93" s="17"/>
      <c r="AG93" s="17" t="s">
        <v>235</v>
      </c>
      <c r="AH93" s="17" t="s">
        <v>128</v>
      </c>
      <c r="AI93" s="17"/>
      <c r="AJ93" s="17"/>
      <c r="AK93" s="17"/>
      <c r="AL93" s="17"/>
      <c r="AM93" s="17" t="s">
        <v>236</v>
      </c>
      <c r="AN93" s="17"/>
      <c r="AO93" s="17"/>
      <c r="AP93" s="19">
        <f t="shared" si="0"/>
        <v>44327</v>
      </c>
      <c r="AQ93" s="19">
        <f t="shared" si="1"/>
        <v>44364</v>
      </c>
      <c r="AR93" s="21">
        <f t="shared" si="2"/>
        <v>44363</v>
      </c>
      <c r="AS93" s="19" t="str">
        <f t="shared" si="3"/>
        <v/>
      </c>
      <c r="AT93" s="19"/>
    </row>
    <row r="94" spans="1:46" ht="15.75" customHeight="1">
      <c r="A94" s="17">
        <v>5230252127</v>
      </c>
      <c r="B94" s="17"/>
      <c r="C94" s="17"/>
      <c r="D94" s="19">
        <v>44368.481249999997</v>
      </c>
      <c r="E94" s="17"/>
      <c r="F94" s="17" t="s">
        <v>103</v>
      </c>
      <c r="G94" s="17"/>
      <c r="H94" s="20">
        <v>1</v>
      </c>
      <c r="I94" s="20">
        <v>1</v>
      </c>
      <c r="J94" s="17" t="s">
        <v>91</v>
      </c>
      <c r="K94" s="17"/>
      <c r="L94" s="17"/>
      <c r="M94" s="19">
        <v>44327.379861111112</v>
      </c>
      <c r="N94" s="17"/>
      <c r="O94" s="17"/>
      <c r="P94" s="17"/>
      <c r="Q94" s="17"/>
      <c r="R94" s="17"/>
      <c r="S94" s="17" t="s">
        <v>104</v>
      </c>
      <c r="T94" s="19">
        <v>44334.465277777781</v>
      </c>
      <c r="U94" s="17"/>
      <c r="V94" s="17"/>
      <c r="W94" s="19">
        <v>44327.381249999999</v>
      </c>
      <c r="X94" s="17"/>
      <c r="Y94" s="17" t="s">
        <v>108</v>
      </c>
      <c r="Z94" s="17"/>
      <c r="AA94" s="20">
        <v>1</v>
      </c>
      <c r="AB94" s="17" t="s">
        <v>100</v>
      </c>
      <c r="AC94" s="17"/>
      <c r="AD94" s="17"/>
      <c r="AE94" s="19">
        <v>44334.465277777781</v>
      </c>
      <c r="AF94" s="17"/>
      <c r="AG94" s="17" t="s">
        <v>237</v>
      </c>
      <c r="AH94" s="17" t="s">
        <v>128</v>
      </c>
      <c r="AI94" s="17"/>
      <c r="AJ94" s="17"/>
      <c r="AK94" s="17"/>
      <c r="AL94" s="17"/>
      <c r="AM94" s="17" t="s">
        <v>238</v>
      </c>
      <c r="AN94" s="17"/>
      <c r="AO94" s="17"/>
      <c r="AP94" s="19">
        <f t="shared" si="0"/>
        <v>44327</v>
      </c>
      <c r="AQ94" s="19">
        <f t="shared" si="1"/>
        <v>44334</v>
      </c>
      <c r="AR94" s="21">
        <f t="shared" si="2"/>
        <v>44334</v>
      </c>
      <c r="AS94" s="19" t="str">
        <f t="shared" si="3"/>
        <v/>
      </c>
      <c r="AT94" s="19"/>
    </row>
    <row r="95" spans="1:46" ht="15.75" customHeight="1">
      <c r="A95" s="17">
        <v>5220160333</v>
      </c>
      <c r="B95" s="17"/>
      <c r="C95" s="17"/>
      <c r="D95" s="19">
        <v>44326.38958333333</v>
      </c>
      <c r="E95" s="17"/>
      <c r="F95" s="17"/>
      <c r="G95" s="17"/>
      <c r="H95" s="17"/>
      <c r="I95" s="17"/>
      <c r="J95" s="17" t="s">
        <v>91</v>
      </c>
      <c r="K95" s="17"/>
      <c r="L95" s="17"/>
      <c r="M95" s="19">
        <v>44326.38958333333</v>
      </c>
      <c r="N95" s="17"/>
      <c r="O95" s="25">
        <v>1431867.8548611111</v>
      </c>
      <c r="P95" s="17"/>
      <c r="Q95" s="17"/>
      <c r="R95" s="24" t="s">
        <v>239</v>
      </c>
      <c r="S95" s="17"/>
      <c r="T95" s="17"/>
      <c r="U95" s="17"/>
      <c r="V95" s="17"/>
      <c r="W95" s="17"/>
      <c r="X95" s="17"/>
      <c r="Y95" s="17" t="s">
        <v>29</v>
      </c>
      <c r="Z95" s="17"/>
      <c r="AA95" s="20">
        <v>1</v>
      </c>
      <c r="AB95" s="17" t="s">
        <v>171</v>
      </c>
      <c r="AC95" s="17"/>
      <c r="AD95" s="17"/>
      <c r="AE95" s="17"/>
      <c r="AF95" s="17"/>
      <c r="AG95" s="17"/>
      <c r="AH95" s="17"/>
      <c r="AI95" s="17"/>
      <c r="AJ95" s="17"/>
      <c r="AK95" s="17"/>
      <c r="AL95" s="17"/>
      <c r="AM95" s="17"/>
      <c r="AN95" s="17"/>
      <c r="AO95" s="17"/>
      <c r="AP95" s="19">
        <f t="shared" si="0"/>
        <v>44326</v>
      </c>
      <c r="AQ95" s="19" t="str">
        <f t="shared" si="1"/>
        <v/>
      </c>
      <c r="AR95" s="11" t="str">
        <f t="shared" si="2"/>
        <v/>
      </c>
      <c r="AS95" s="19" t="str">
        <f t="shared" si="3"/>
        <v/>
      </c>
      <c r="AT95" s="19"/>
    </row>
    <row r="96" spans="1:46" ht="15.75" customHeight="1">
      <c r="A96" s="17">
        <v>5157413992</v>
      </c>
      <c r="B96" s="17"/>
      <c r="C96" s="17"/>
      <c r="D96" s="19">
        <v>44318.288194444445</v>
      </c>
      <c r="E96" s="17"/>
      <c r="F96" s="17"/>
      <c r="G96" s="17"/>
      <c r="H96" s="17"/>
      <c r="I96" s="17"/>
      <c r="J96" s="17" t="s">
        <v>91</v>
      </c>
      <c r="K96" s="17"/>
      <c r="L96" s="17"/>
      <c r="M96" s="19">
        <v>44318.288194444445</v>
      </c>
      <c r="N96" s="17"/>
      <c r="O96" s="25">
        <v>1413697.2368055556</v>
      </c>
      <c r="P96" s="17"/>
      <c r="Q96" s="17"/>
      <c r="R96" s="24" t="s">
        <v>227</v>
      </c>
      <c r="S96" s="17"/>
      <c r="T96" s="17"/>
      <c r="U96" s="17"/>
      <c r="V96" s="17"/>
      <c r="W96" s="17"/>
      <c r="X96" s="17"/>
      <c r="Y96" s="17" t="s">
        <v>29</v>
      </c>
      <c r="Z96" s="17"/>
      <c r="AA96" s="20">
        <v>1</v>
      </c>
      <c r="AB96" s="17" t="s">
        <v>171</v>
      </c>
      <c r="AC96" s="17"/>
      <c r="AD96" s="17"/>
      <c r="AE96" s="17"/>
      <c r="AF96" s="17"/>
      <c r="AG96" s="17"/>
      <c r="AH96" s="17"/>
      <c r="AI96" s="17"/>
      <c r="AJ96" s="17"/>
      <c r="AK96" s="17"/>
      <c r="AL96" s="17"/>
      <c r="AM96" s="17"/>
      <c r="AN96" s="17"/>
      <c r="AO96" s="17"/>
      <c r="AP96" s="19">
        <f t="shared" si="0"/>
        <v>44318</v>
      </c>
      <c r="AQ96" s="19" t="str">
        <f t="shared" si="1"/>
        <v/>
      </c>
      <c r="AR96" s="11" t="str">
        <f t="shared" si="2"/>
        <v/>
      </c>
      <c r="AS96" s="19" t="str">
        <f t="shared" si="3"/>
        <v/>
      </c>
      <c r="AT96" s="19"/>
    </row>
    <row r="97" spans="1:46" ht="15.75" customHeight="1">
      <c r="A97" s="17">
        <v>5121645128</v>
      </c>
      <c r="B97" s="17"/>
      <c r="C97" s="17"/>
      <c r="D97" s="19">
        <v>44314.672222222223</v>
      </c>
      <c r="E97" s="17"/>
      <c r="F97" s="17"/>
      <c r="G97" s="17"/>
      <c r="H97" s="17"/>
      <c r="I97" s="17"/>
      <c r="J97" s="17" t="s">
        <v>91</v>
      </c>
      <c r="K97" s="17"/>
      <c r="L97" s="17"/>
      <c r="M97" s="19">
        <v>44314.672222222223</v>
      </c>
      <c r="N97" s="17"/>
      <c r="O97" s="25">
        <v>1406069.0840277779</v>
      </c>
      <c r="P97" s="17"/>
      <c r="Q97" s="17"/>
      <c r="R97" s="24" t="s">
        <v>187</v>
      </c>
      <c r="S97" s="17"/>
      <c r="T97" s="17"/>
      <c r="U97" s="17"/>
      <c r="V97" s="17"/>
      <c r="W97" s="17"/>
      <c r="X97" s="17"/>
      <c r="Y97" s="17" t="s">
        <v>29</v>
      </c>
      <c r="Z97" s="17"/>
      <c r="AA97" s="20">
        <v>1</v>
      </c>
      <c r="AB97" s="17" t="s">
        <v>171</v>
      </c>
      <c r="AC97" s="17"/>
      <c r="AD97" s="17"/>
      <c r="AE97" s="17"/>
      <c r="AF97" s="17"/>
      <c r="AG97" s="17"/>
      <c r="AH97" s="17"/>
      <c r="AI97" s="17"/>
      <c r="AJ97" s="17"/>
      <c r="AK97" s="17"/>
      <c r="AL97" s="17"/>
      <c r="AM97" s="17"/>
      <c r="AN97" s="17"/>
      <c r="AO97" s="17"/>
      <c r="AP97" s="19">
        <f t="shared" si="0"/>
        <v>44314</v>
      </c>
      <c r="AQ97" s="19" t="str">
        <f t="shared" si="1"/>
        <v/>
      </c>
      <c r="AR97" s="11" t="str">
        <f t="shared" si="2"/>
        <v/>
      </c>
      <c r="AS97" s="19" t="str">
        <f t="shared" si="3"/>
        <v/>
      </c>
      <c r="AT97" s="19"/>
    </row>
    <row r="98" spans="1:46" ht="15.75" customHeight="1">
      <c r="A98" s="17">
        <v>5073731087</v>
      </c>
      <c r="B98" s="17"/>
      <c r="C98" s="17"/>
      <c r="D98" s="19">
        <v>44316.354166666664</v>
      </c>
      <c r="E98" s="17"/>
      <c r="F98" s="17"/>
      <c r="G98" s="17"/>
      <c r="H98" s="20">
        <v>1</v>
      </c>
      <c r="I98" s="20">
        <v>1</v>
      </c>
      <c r="J98" s="17" t="s">
        <v>91</v>
      </c>
      <c r="K98" s="17"/>
      <c r="L98" s="17"/>
      <c r="M98" s="19">
        <v>44308.521527777775</v>
      </c>
      <c r="N98" s="19">
        <v>44316.354166666664</v>
      </c>
      <c r="O98" s="25">
        <v>1390345.5631944444</v>
      </c>
      <c r="P98" s="17"/>
      <c r="Q98" s="17"/>
      <c r="R98" s="24" t="s">
        <v>187</v>
      </c>
      <c r="S98" s="17"/>
      <c r="T98" s="19">
        <v>44316.354166666664</v>
      </c>
      <c r="U98" s="17"/>
      <c r="V98" s="17"/>
      <c r="W98" s="17"/>
      <c r="X98" s="17"/>
      <c r="Y98" s="17" t="s">
        <v>29</v>
      </c>
      <c r="Z98" s="17"/>
      <c r="AA98" s="20">
        <v>1</v>
      </c>
      <c r="AB98" s="17" t="s">
        <v>171</v>
      </c>
      <c r="AC98" s="17"/>
      <c r="AD98" s="17"/>
      <c r="AE98" s="19">
        <v>44316.354166666664</v>
      </c>
      <c r="AF98" s="17"/>
      <c r="AG98" s="17"/>
      <c r="AH98" s="17"/>
      <c r="AI98" s="17"/>
      <c r="AJ98" s="17"/>
      <c r="AK98" s="17"/>
      <c r="AL98" s="17"/>
      <c r="AM98" s="17"/>
      <c r="AN98" s="17"/>
      <c r="AO98" s="17"/>
      <c r="AP98" s="19">
        <f t="shared" si="0"/>
        <v>44308</v>
      </c>
      <c r="AQ98" s="19">
        <f t="shared" si="1"/>
        <v>44316</v>
      </c>
      <c r="AR98" s="21">
        <f t="shared" si="2"/>
        <v>44316</v>
      </c>
      <c r="AS98" s="19" t="str">
        <f t="shared" si="3"/>
        <v/>
      </c>
      <c r="AT98" s="19"/>
    </row>
    <row r="99" spans="1:46" ht="15.75" customHeight="1">
      <c r="A99" s="17">
        <v>5072879472</v>
      </c>
      <c r="B99" s="17"/>
      <c r="C99" s="17"/>
      <c r="D99" s="19">
        <v>44308.392361111109</v>
      </c>
      <c r="E99" s="17"/>
      <c r="F99" s="17"/>
      <c r="G99" s="17"/>
      <c r="H99" s="17"/>
      <c r="I99" s="17"/>
      <c r="J99" s="17" t="s">
        <v>91</v>
      </c>
      <c r="K99" s="17"/>
      <c r="L99" s="17"/>
      <c r="M99" s="19">
        <v>44308.392361111109</v>
      </c>
      <c r="N99" s="17"/>
      <c r="O99" s="25">
        <v>1389840.0840277779</v>
      </c>
      <c r="P99" s="17"/>
      <c r="Q99" s="17"/>
      <c r="R99" s="24" t="s">
        <v>227</v>
      </c>
      <c r="S99" s="17"/>
      <c r="T99" s="17"/>
      <c r="U99" s="17"/>
      <c r="V99" s="17"/>
      <c r="W99" s="17"/>
      <c r="X99" s="17"/>
      <c r="Y99" s="17" t="s">
        <v>29</v>
      </c>
      <c r="Z99" s="17"/>
      <c r="AA99" s="20">
        <v>1</v>
      </c>
      <c r="AB99" s="17" t="s">
        <v>171</v>
      </c>
      <c r="AC99" s="17"/>
      <c r="AD99" s="17"/>
      <c r="AE99" s="17"/>
      <c r="AF99" s="17"/>
      <c r="AG99" s="17"/>
      <c r="AH99" s="17"/>
      <c r="AI99" s="17"/>
      <c r="AJ99" s="17"/>
      <c r="AK99" s="17"/>
      <c r="AL99" s="17"/>
      <c r="AM99" s="17"/>
      <c r="AN99" s="17"/>
      <c r="AO99" s="17"/>
      <c r="AP99" s="19">
        <f t="shared" si="0"/>
        <v>44308</v>
      </c>
      <c r="AQ99" s="19" t="str">
        <f t="shared" si="1"/>
        <v/>
      </c>
      <c r="AR99" s="11" t="str">
        <f t="shared" si="2"/>
        <v/>
      </c>
      <c r="AS99" s="19" t="str">
        <f t="shared" si="3"/>
        <v/>
      </c>
      <c r="AT99" s="19"/>
    </row>
    <row r="100" spans="1:46" ht="15.75" customHeight="1">
      <c r="A100" s="17">
        <v>5036400940</v>
      </c>
      <c r="B100" s="17"/>
      <c r="C100" s="17"/>
      <c r="D100" s="19">
        <v>44304.404861111114</v>
      </c>
      <c r="E100" s="17"/>
      <c r="F100" s="17"/>
      <c r="G100" s="17"/>
      <c r="H100" s="17"/>
      <c r="I100" s="17"/>
      <c r="J100" s="17" t="s">
        <v>91</v>
      </c>
      <c r="K100" s="17"/>
      <c r="L100" s="17"/>
      <c r="M100" s="19">
        <v>44304.404861111114</v>
      </c>
      <c r="N100" s="17"/>
      <c r="O100" s="25">
        <v>1378869.6673611111</v>
      </c>
      <c r="P100" s="17"/>
      <c r="Q100" s="17"/>
      <c r="R100" s="24" t="s">
        <v>227</v>
      </c>
      <c r="S100" s="17"/>
      <c r="T100" s="17"/>
      <c r="U100" s="17"/>
      <c r="V100" s="17"/>
      <c r="W100" s="17"/>
      <c r="X100" s="17"/>
      <c r="Y100" s="17" t="s">
        <v>29</v>
      </c>
      <c r="Z100" s="17"/>
      <c r="AA100" s="20">
        <v>1</v>
      </c>
      <c r="AB100" s="17" t="s">
        <v>171</v>
      </c>
      <c r="AC100" s="17"/>
      <c r="AD100" s="17"/>
      <c r="AE100" s="17"/>
      <c r="AF100" s="17"/>
      <c r="AG100" s="17"/>
      <c r="AH100" s="17"/>
      <c r="AI100" s="17"/>
      <c r="AJ100" s="17"/>
      <c r="AK100" s="17"/>
      <c r="AL100" s="17"/>
      <c r="AM100" s="17"/>
      <c r="AN100" s="17"/>
      <c r="AO100" s="17"/>
      <c r="AP100" s="19">
        <f t="shared" si="0"/>
        <v>44304</v>
      </c>
      <c r="AQ100" s="19" t="str">
        <f t="shared" si="1"/>
        <v/>
      </c>
      <c r="AR100" s="11" t="str">
        <f t="shared" si="2"/>
        <v/>
      </c>
      <c r="AS100" s="19" t="str">
        <f t="shared" si="3"/>
        <v/>
      </c>
      <c r="AT100" s="19"/>
    </row>
    <row r="101" spans="1:46" ht="15.75" customHeight="1">
      <c r="A101" s="17">
        <v>5000056379</v>
      </c>
      <c r="B101" s="17"/>
      <c r="C101" s="17"/>
      <c r="D101" s="19">
        <v>44341.307638888888</v>
      </c>
      <c r="E101" s="17"/>
      <c r="F101" s="17" t="s">
        <v>103</v>
      </c>
      <c r="G101" s="17"/>
      <c r="H101" s="17"/>
      <c r="I101" s="17"/>
      <c r="J101" s="17"/>
      <c r="K101" s="17"/>
      <c r="L101" s="17"/>
      <c r="M101" s="19">
        <v>44300.375694444447</v>
      </c>
      <c r="N101" s="17"/>
      <c r="O101" s="17"/>
      <c r="P101" s="17"/>
      <c r="Q101" s="17"/>
      <c r="R101" s="17"/>
      <c r="S101" s="17" t="s">
        <v>92</v>
      </c>
      <c r="T101" s="17"/>
      <c r="U101" s="17"/>
      <c r="V101" s="17"/>
      <c r="W101" s="19">
        <v>44300.375694444447</v>
      </c>
      <c r="X101" s="17"/>
      <c r="Y101" s="17" t="s">
        <v>108</v>
      </c>
      <c r="Z101" s="17"/>
      <c r="AA101" s="20">
        <v>0</v>
      </c>
      <c r="AB101" s="17"/>
      <c r="AC101" s="17"/>
      <c r="AD101" s="17"/>
      <c r="AE101" s="17"/>
      <c r="AF101" s="17"/>
      <c r="AG101" s="17" t="s">
        <v>240</v>
      </c>
      <c r="AH101" s="17" t="s">
        <v>128</v>
      </c>
      <c r="AI101" s="17"/>
      <c r="AJ101" s="17"/>
      <c r="AK101" s="17"/>
      <c r="AL101" s="17"/>
      <c r="AM101" s="17"/>
      <c r="AN101" s="17"/>
      <c r="AO101" s="17"/>
      <c r="AP101" s="19">
        <f t="shared" si="0"/>
        <v>44300</v>
      </c>
      <c r="AQ101" s="19" t="str">
        <f t="shared" si="1"/>
        <v/>
      </c>
      <c r="AR101" s="11" t="str">
        <f t="shared" si="2"/>
        <v/>
      </c>
      <c r="AS101" s="19" t="str">
        <f t="shared" si="3"/>
        <v/>
      </c>
      <c r="AT101" s="19"/>
    </row>
    <row r="102" spans="1:46" ht="15.75" customHeight="1">
      <c r="A102" s="17">
        <v>4993037064</v>
      </c>
      <c r="B102" s="17"/>
      <c r="C102" s="17"/>
      <c r="D102" s="19">
        <v>44372.334722222222</v>
      </c>
      <c r="E102" s="17"/>
      <c r="F102" s="17" t="s">
        <v>117</v>
      </c>
      <c r="G102" s="17"/>
      <c r="H102" s="20">
        <v>19</v>
      </c>
      <c r="I102" s="20">
        <v>26</v>
      </c>
      <c r="J102" s="17" t="s">
        <v>91</v>
      </c>
      <c r="K102" s="20">
        <v>180000</v>
      </c>
      <c r="L102" s="17"/>
      <c r="M102" s="19">
        <v>44299.374305555553</v>
      </c>
      <c r="N102" s="17"/>
      <c r="O102" s="17"/>
      <c r="P102" s="17"/>
      <c r="Q102" s="17"/>
      <c r="R102" s="17"/>
      <c r="S102" s="17" t="s">
        <v>92</v>
      </c>
      <c r="T102" s="19">
        <v>44372.333333333336</v>
      </c>
      <c r="U102" s="17"/>
      <c r="V102" s="17"/>
      <c r="W102" s="19">
        <v>44299.375</v>
      </c>
      <c r="X102" s="17"/>
      <c r="Y102" s="17" t="s">
        <v>19</v>
      </c>
      <c r="Z102" s="17" t="s">
        <v>24</v>
      </c>
      <c r="AA102" s="20">
        <v>2</v>
      </c>
      <c r="AB102" s="17" t="s">
        <v>94</v>
      </c>
      <c r="AC102" s="17"/>
      <c r="AD102" s="17"/>
      <c r="AE102" s="19">
        <v>44372.333333333336</v>
      </c>
      <c r="AF102" s="17"/>
      <c r="AG102" s="17" t="s">
        <v>241</v>
      </c>
      <c r="AH102" s="17" t="s">
        <v>128</v>
      </c>
      <c r="AI102" s="20">
        <v>180000</v>
      </c>
      <c r="AJ102" s="17"/>
      <c r="AK102" s="17"/>
      <c r="AL102" s="17"/>
      <c r="AM102" s="17"/>
      <c r="AN102" s="17"/>
      <c r="AO102" s="20">
        <v>180000</v>
      </c>
      <c r="AP102" s="19">
        <f t="shared" si="0"/>
        <v>44299</v>
      </c>
      <c r="AQ102" s="19">
        <f t="shared" si="1"/>
        <v>44372</v>
      </c>
      <c r="AR102" s="21">
        <f t="shared" si="2"/>
        <v>44372</v>
      </c>
      <c r="AS102" s="19" t="str">
        <f t="shared" si="3"/>
        <v/>
      </c>
      <c r="AT102" s="19"/>
    </row>
    <row r="103" spans="1:46" ht="15.75" customHeight="1">
      <c r="A103" s="17">
        <v>4945290605</v>
      </c>
      <c r="B103" s="17"/>
      <c r="C103" s="17"/>
      <c r="D103" s="19">
        <v>44371.240972222222</v>
      </c>
      <c r="E103" s="17"/>
      <c r="F103" s="17" t="s">
        <v>103</v>
      </c>
      <c r="G103" s="23">
        <v>44377</v>
      </c>
      <c r="H103" s="20">
        <v>0</v>
      </c>
      <c r="I103" s="20">
        <v>2</v>
      </c>
      <c r="J103" s="17" t="s">
        <v>91</v>
      </c>
      <c r="K103" s="17"/>
      <c r="L103" s="17"/>
      <c r="M103" s="19">
        <v>44292.940972222219</v>
      </c>
      <c r="N103" s="17"/>
      <c r="O103" s="17"/>
      <c r="P103" s="17"/>
      <c r="Q103" s="17"/>
      <c r="R103" s="17"/>
      <c r="S103" s="17" t="s">
        <v>159</v>
      </c>
      <c r="T103" s="19">
        <v>44371.240972222222</v>
      </c>
      <c r="U103" s="17"/>
      <c r="V103" s="17"/>
      <c r="W103" s="19">
        <v>44292.944444444445</v>
      </c>
      <c r="X103" s="17"/>
      <c r="Y103" s="17" t="s">
        <v>13</v>
      </c>
      <c r="Z103" s="17" t="s">
        <v>92</v>
      </c>
      <c r="AA103" s="20">
        <v>0</v>
      </c>
      <c r="AB103" s="17" t="s">
        <v>114</v>
      </c>
      <c r="AC103" s="17"/>
      <c r="AD103" s="17"/>
      <c r="AE103" s="17"/>
      <c r="AF103" s="17"/>
      <c r="AG103" s="17" t="s">
        <v>242</v>
      </c>
      <c r="AH103" s="17" t="s">
        <v>161</v>
      </c>
      <c r="AI103" s="17"/>
      <c r="AJ103" s="17"/>
      <c r="AK103" s="17"/>
      <c r="AL103" s="17"/>
      <c r="AM103" s="17" t="s">
        <v>243</v>
      </c>
      <c r="AN103" s="17"/>
      <c r="AO103" s="17"/>
      <c r="AP103" s="19">
        <f t="shared" si="0"/>
        <v>44292</v>
      </c>
      <c r="AQ103" s="19">
        <f t="shared" si="1"/>
        <v>44371</v>
      </c>
      <c r="AR103" s="11" t="str">
        <f t="shared" si="2"/>
        <v/>
      </c>
      <c r="AS103" s="19" t="str">
        <f t="shared" si="3"/>
        <v/>
      </c>
      <c r="AT103" s="19"/>
    </row>
    <row r="104" spans="1:46" ht="15.75" customHeight="1">
      <c r="A104" s="17">
        <v>4942420290</v>
      </c>
      <c r="B104" s="17"/>
      <c r="C104" s="17"/>
      <c r="D104" s="19">
        <v>44369.334027777775</v>
      </c>
      <c r="E104" s="17"/>
      <c r="F104" s="17"/>
      <c r="G104" s="17"/>
      <c r="H104" s="20">
        <v>9</v>
      </c>
      <c r="I104" s="20">
        <v>12</v>
      </c>
      <c r="J104" s="17" t="s">
        <v>91</v>
      </c>
      <c r="K104" s="20">
        <v>20000</v>
      </c>
      <c r="L104" s="17"/>
      <c r="M104" s="19">
        <v>44292.478472222225</v>
      </c>
      <c r="N104" s="17"/>
      <c r="O104" s="17"/>
      <c r="P104" s="17"/>
      <c r="Q104" s="17"/>
      <c r="R104" s="17"/>
      <c r="S104" s="17" t="s">
        <v>92</v>
      </c>
      <c r="T104" s="19">
        <v>44369.333333333336</v>
      </c>
      <c r="U104" s="19">
        <v>44383.395833333336</v>
      </c>
      <c r="V104" s="17"/>
      <c r="W104" s="19">
        <v>44292.478472222225</v>
      </c>
      <c r="X104" s="17"/>
      <c r="Y104" s="17" t="s">
        <v>19</v>
      </c>
      <c r="Z104" s="17"/>
      <c r="AA104" s="20">
        <v>1</v>
      </c>
      <c r="AB104" s="17" t="s">
        <v>114</v>
      </c>
      <c r="AC104" s="17"/>
      <c r="AD104" s="17"/>
      <c r="AE104" s="19">
        <v>44369.333333333336</v>
      </c>
      <c r="AF104" s="17"/>
      <c r="AG104" s="17" t="s">
        <v>244</v>
      </c>
      <c r="AH104" s="17"/>
      <c r="AI104" s="20">
        <v>20000</v>
      </c>
      <c r="AJ104" s="17"/>
      <c r="AK104" s="17"/>
      <c r="AL104" s="17"/>
      <c r="AM104" s="17"/>
      <c r="AN104" s="17"/>
      <c r="AO104" s="20">
        <v>20000</v>
      </c>
      <c r="AP104" s="19">
        <f t="shared" si="0"/>
        <v>44292</v>
      </c>
      <c r="AQ104" s="19">
        <f t="shared" si="1"/>
        <v>44369</v>
      </c>
      <c r="AR104" s="21">
        <f t="shared" si="2"/>
        <v>44369</v>
      </c>
      <c r="AS104" s="19" t="str">
        <f t="shared" si="3"/>
        <v/>
      </c>
      <c r="AT104" s="19"/>
    </row>
    <row r="105" spans="1:46" ht="15.75" customHeight="1">
      <c r="A105" s="17">
        <v>4942362113</v>
      </c>
      <c r="B105" s="17"/>
      <c r="C105" s="17"/>
      <c r="D105" s="19">
        <v>44371.246527777781</v>
      </c>
      <c r="E105" s="17"/>
      <c r="F105" s="17"/>
      <c r="G105" s="17"/>
      <c r="H105" s="20">
        <v>25</v>
      </c>
      <c r="I105" s="20">
        <v>44</v>
      </c>
      <c r="J105" s="17" t="s">
        <v>91</v>
      </c>
      <c r="K105" s="20">
        <v>80000</v>
      </c>
      <c r="L105" s="17"/>
      <c r="M105" s="19">
        <v>44292.478472222225</v>
      </c>
      <c r="N105" s="17"/>
      <c r="O105" s="17"/>
      <c r="P105" s="17"/>
      <c r="Q105" s="17"/>
      <c r="R105" s="17"/>
      <c r="S105" s="17" t="s">
        <v>92</v>
      </c>
      <c r="T105" s="19">
        <v>44371.246527777781</v>
      </c>
      <c r="U105" s="19">
        <v>44383.395833333336</v>
      </c>
      <c r="V105" s="17"/>
      <c r="W105" s="19">
        <v>44292.478472222225</v>
      </c>
      <c r="X105" s="17"/>
      <c r="Y105" s="17" t="s">
        <v>19</v>
      </c>
      <c r="Z105" s="17"/>
      <c r="AA105" s="20">
        <v>1</v>
      </c>
      <c r="AB105" s="17" t="s">
        <v>114</v>
      </c>
      <c r="AC105" s="17"/>
      <c r="AD105" s="17"/>
      <c r="AE105" s="19">
        <v>44371.246527777781</v>
      </c>
      <c r="AF105" s="17"/>
      <c r="AG105" s="17" t="s">
        <v>245</v>
      </c>
      <c r="AH105" s="17"/>
      <c r="AI105" s="20">
        <v>80000</v>
      </c>
      <c r="AJ105" s="17"/>
      <c r="AK105" s="17"/>
      <c r="AL105" s="17"/>
      <c r="AM105" s="17"/>
      <c r="AN105" s="17"/>
      <c r="AO105" s="20">
        <v>80000</v>
      </c>
      <c r="AP105" s="19">
        <f t="shared" si="0"/>
        <v>44292</v>
      </c>
      <c r="AQ105" s="19">
        <f t="shared" si="1"/>
        <v>44371</v>
      </c>
      <c r="AR105" s="21">
        <f t="shared" si="2"/>
        <v>44371</v>
      </c>
      <c r="AS105" s="19" t="str">
        <f t="shared" si="3"/>
        <v/>
      </c>
      <c r="AT105" s="19"/>
    </row>
    <row r="106" spans="1:46" ht="15.75" customHeight="1">
      <c r="A106" s="17">
        <v>4931658505</v>
      </c>
      <c r="B106" s="17"/>
      <c r="C106" s="17"/>
      <c r="D106" s="19">
        <v>44290.185416666667</v>
      </c>
      <c r="E106" s="17"/>
      <c r="F106" s="17"/>
      <c r="G106" s="17"/>
      <c r="H106" s="17"/>
      <c r="I106" s="17"/>
      <c r="J106" s="17" t="s">
        <v>91</v>
      </c>
      <c r="K106" s="17"/>
      <c r="L106" s="17"/>
      <c r="M106" s="19">
        <v>44290.185416666667</v>
      </c>
      <c r="N106" s="17"/>
      <c r="O106" s="25">
        <v>1341163.8479166667</v>
      </c>
      <c r="P106" s="17"/>
      <c r="Q106" s="17"/>
      <c r="R106" s="24" t="s">
        <v>227</v>
      </c>
      <c r="S106" s="17"/>
      <c r="T106" s="17"/>
      <c r="U106" s="17"/>
      <c r="V106" s="17"/>
      <c r="W106" s="17"/>
      <c r="X106" s="17"/>
      <c r="Y106" s="17" t="s">
        <v>29</v>
      </c>
      <c r="Z106" s="17"/>
      <c r="AA106" s="20">
        <v>1</v>
      </c>
      <c r="AB106" s="17" t="s">
        <v>171</v>
      </c>
      <c r="AC106" s="17"/>
      <c r="AD106" s="17"/>
      <c r="AE106" s="17"/>
      <c r="AF106" s="17"/>
      <c r="AG106" s="17"/>
      <c r="AH106" s="17"/>
      <c r="AI106" s="17"/>
      <c r="AJ106" s="17"/>
      <c r="AK106" s="17"/>
      <c r="AL106" s="17"/>
      <c r="AM106" s="17"/>
      <c r="AN106" s="17"/>
      <c r="AO106" s="17"/>
      <c r="AP106" s="19">
        <f t="shared" si="0"/>
        <v>44290</v>
      </c>
      <c r="AQ106" s="19" t="str">
        <f t="shared" si="1"/>
        <v/>
      </c>
      <c r="AR106" s="11" t="str">
        <f t="shared" si="2"/>
        <v/>
      </c>
      <c r="AS106" s="19" t="str">
        <f t="shared" si="3"/>
        <v/>
      </c>
      <c r="AT106" s="19"/>
    </row>
    <row r="107" spans="1:46" ht="15.75" customHeight="1">
      <c r="A107" s="17">
        <v>4914608130</v>
      </c>
      <c r="B107" s="17"/>
      <c r="C107" s="17"/>
      <c r="D107" s="19">
        <v>44289.265972222223</v>
      </c>
      <c r="E107" s="17"/>
      <c r="F107" s="17"/>
      <c r="G107" s="17"/>
      <c r="H107" s="17"/>
      <c r="I107" s="17"/>
      <c r="J107" s="17" t="s">
        <v>91</v>
      </c>
      <c r="K107" s="17"/>
      <c r="L107" s="17"/>
      <c r="M107" s="19">
        <v>44289.265972222223</v>
      </c>
      <c r="N107" s="17"/>
      <c r="O107" s="25">
        <v>1339229.2923611111</v>
      </c>
      <c r="P107" s="17"/>
      <c r="Q107" s="17"/>
      <c r="R107" s="24" t="s">
        <v>187</v>
      </c>
      <c r="S107" s="17"/>
      <c r="T107" s="17"/>
      <c r="U107" s="17"/>
      <c r="V107" s="17"/>
      <c r="W107" s="17"/>
      <c r="X107" s="17"/>
      <c r="Y107" s="17" t="s">
        <v>29</v>
      </c>
      <c r="Z107" s="17"/>
      <c r="AA107" s="20">
        <v>1</v>
      </c>
      <c r="AB107" s="17" t="s">
        <v>171</v>
      </c>
      <c r="AC107" s="17"/>
      <c r="AD107" s="17"/>
      <c r="AE107" s="17"/>
      <c r="AF107" s="17"/>
      <c r="AG107" s="17"/>
      <c r="AH107" s="17"/>
      <c r="AI107" s="17"/>
      <c r="AJ107" s="17"/>
      <c r="AK107" s="17"/>
      <c r="AL107" s="17"/>
      <c r="AM107" s="17"/>
      <c r="AN107" s="17"/>
      <c r="AO107" s="17"/>
      <c r="AP107" s="19">
        <f t="shared" si="0"/>
        <v>44289</v>
      </c>
      <c r="AQ107" s="19" t="str">
        <f t="shared" si="1"/>
        <v/>
      </c>
      <c r="AR107" s="11" t="str">
        <f t="shared" si="2"/>
        <v/>
      </c>
      <c r="AS107" s="19" t="str">
        <f t="shared" si="3"/>
        <v/>
      </c>
      <c r="AT107" s="19"/>
    </row>
    <row r="108" spans="1:46" ht="15.75" customHeight="1">
      <c r="A108" s="17">
        <v>4877484336</v>
      </c>
      <c r="B108" s="17"/>
      <c r="C108" s="17"/>
      <c r="D108" s="19">
        <v>44361.395833333336</v>
      </c>
      <c r="E108" s="17"/>
      <c r="F108" s="17"/>
      <c r="G108" s="17"/>
      <c r="H108" s="20">
        <v>31</v>
      </c>
      <c r="I108" s="20">
        <v>47</v>
      </c>
      <c r="J108" s="17" t="s">
        <v>91</v>
      </c>
      <c r="K108" s="17"/>
      <c r="L108" s="17"/>
      <c r="M108" s="19">
        <v>44285.479861111111</v>
      </c>
      <c r="N108" s="17"/>
      <c r="O108" s="17"/>
      <c r="P108" s="17"/>
      <c r="Q108" s="17"/>
      <c r="R108" s="17"/>
      <c r="S108" s="17" t="s">
        <v>104</v>
      </c>
      <c r="T108" s="19">
        <v>44361.395833333336</v>
      </c>
      <c r="U108" s="17"/>
      <c r="V108" s="17"/>
      <c r="W108" s="19">
        <v>44285.480555555558</v>
      </c>
      <c r="X108" s="17"/>
      <c r="Y108" s="17" t="s">
        <v>118</v>
      </c>
      <c r="Z108" s="17"/>
      <c r="AA108" s="20">
        <v>2</v>
      </c>
      <c r="AB108" s="17" t="s">
        <v>94</v>
      </c>
      <c r="AC108" s="17"/>
      <c r="AD108" s="17"/>
      <c r="AE108" s="19">
        <v>44361.395833333336</v>
      </c>
      <c r="AF108" s="17"/>
      <c r="AG108" s="17" t="s">
        <v>246</v>
      </c>
      <c r="AH108" s="17"/>
      <c r="AI108" s="17"/>
      <c r="AJ108" s="17"/>
      <c r="AK108" s="17"/>
      <c r="AL108" s="17"/>
      <c r="AM108" s="17"/>
      <c r="AN108" s="17"/>
      <c r="AO108" s="17"/>
      <c r="AP108" s="19">
        <f t="shared" si="0"/>
        <v>44285</v>
      </c>
      <c r="AQ108" s="19">
        <f t="shared" si="1"/>
        <v>44361</v>
      </c>
      <c r="AR108" s="21">
        <f t="shared" si="2"/>
        <v>44361</v>
      </c>
      <c r="AS108" s="19" t="str">
        <f t="shared" si="3"/>
        <v/>
      </c>
      <c r="AT108" s="19"/>
    </row>
    <row r="109" spans="1:46" ht="15.75" customHeight="1">
      <c r="A109" s="17">
        <v>4876718162</v>
      </c>
      <c r="B109" s="17"/>
      <c r="C109" s="17"/>
      <c r="D109" s="19">
        <v>44372.700694444444</v>
      </c>
      <c r="E109" s="17"/>
      <c r="F109" s="17"/>
      <c r="G109" s="17"/>
      <c r="H109" s="20">
        <v>8</v>
      </c>
      <c r="I109" s="20">
        <v>9</v>
      </c>
      <c r="J109" s="17" t="s">
        <v>91</v>
      </c>
      <c r="K109" s="17"/>
      <c r="L109" s="17"/>
      <c r="M109" s="19">
        <v>44285.503472222219</v>
      </c>
      <c r="N109" s="17"/>
      <c r="O109" s="17"/>
      <c r="P109" s="17"/>
      <c r="Q109" s="17"/>
      <c r="R109" s="17"/>
      <c r="S109" s="17" t="s">
        <v>14</v>
      </c>
      <c r="T109" s="19">
        <v>44372.7</v>
      </c>
      <c r="U109" s="17"/>
      <c r="V109" s="17"/>
      <c r="W109" s="19">
        <v>44285.503472222219</v>
      </c>
      <c r="X109" s="17"/>
      <c r="Y109" s="17" t="s">
        <v>15</v>
      </c>
      <c r="Z109" s="17"/>
      <c r="AA109" s="20">
        <v>1</v>
      </c>
      <c r="AB109" s="17" t="s">
        <v>94</v>
      </c>
      <c r="AC109" s="17"/>
      <c r="AD109" s="17"/>
      <c r="AE109" s="19">
        <v>44372.7</v>
      </c>
      <c r="AF109" s="17"/>
      <c r="AG109" s="17" t="s">
        <v>247</v>
      </c>
      <c r="AH109" s="17" t="s">
        <v>106</v>
      </c>
      <c r="AI109" s="17"/>
      <c r="AJ109" s="17"/>
      <c r="AK109" s="17"/>
      <c r="AL109" s="17"/>
      <c r="AM109" s="17"/>
      <c r="AN109" s="17"/>
      <c r="AO109" s="17"/>
      <c r="AP109" s="19">
        <f t="shared" si="0"/>
        <v>44285</v>
      </c>
      <c r="AQ109" s="19">
        <f t="shared" si="1"/>
        <v>44372</v>
      </c>
      <c r="AR109" s="21">
        <f t="shared" si="2"/>
        <v>44372</v>
      </c>
      <c r="AS109" s="19" t="str">
        <f t="shared" si="3"/>
        <v/>
      </c>
      <c r="AT109" s="19"/>
    </row>
    <row r="110" spans="1:46" ht="15.75" customHeight="1">
      <c r="A110" s="17">
        <v>4818034873</v>
      </c>
      <c r="B110" s="17"/>
      <c r="C110" s="17"/>
      <c r="D110" s="19">
        <v>44279.928472222222</v>
      </c>
      <c r="E110" s="17"/>
      <c r="F110" s="17"/>
      <c r="G110" s="17"/>
      <c r="H110" s="17"/>
      <c r="I110" s="17"/>
      <c r="J110" s="17" t="s">
        <v>91</v>
      </c>
      <c r="K110" s="17"/>
      <c r="L110" s="17"/>
      <c r="M110" s="19">
        <v>44279.928472222222</v>
      </c>
      <c r="N110" s="17"/>
      <c r="O110" s="25">
        <v>1314962.6534722222</v>
      </c>
      <c r="P110" s="17"/>
      <c r="Q110" s="17"/>
      <c r="R110" s="24" t="s">
        <v>227</v>
      </c>
      <c r="S110" s="17"/>
      <c r="T110" s="17"/>
      <c r="U110" s="17"/>
      <c r="V110" s="17"/>
      <c r="W110" s="17"/>
      <c r="X110" s="17"/>
      <c r="Y110" s="17" t="s">
        <v>29</v>
      </c>
      <c r="Z110" s="17"/>
      <c r="AA110" s="20">
        <v>1</v>
      </c>
      <c r="AB110" s="17" t="s">
        <v>171</v>
      </c>
      <c r="AC110" s="17"/>
      <c r="AD110" s="17"/>
      <c r="AE110" s="17"/>
      <c r="AF110" s="17"/>
      <c r="AG110" s="17"/>
      <c r="AH110" s="17"/>
      <c r="AI110" s="17"/>
      <c r="AJ110" s="17"/>
      <c r="AK110" s="17"/>
      <c r="AL110" s="17"/>
      <c r="AM110" s="17"/>
      <c r="AN110" s="17"/>
      <c r="AO110" s="17"/>
      <c r="AP110" s="19">
        <f t="shared" si="0"/>
        <v>44279</v>
      </c>
      <c r="AQ110" s="19" t="str">
        <f t="shared" si="1"/>
        <v/>
      </c>
      <c r="AR110" s="11" t="str">
        <f t="shared" si="2"/>
        <v/>
      </c>
      <c r="AS110" s="19" t="str">
        <f t="shared" si="3"/>
        <v/>
      </c>
      <c r="AT110" s="19"/>
    </row>
    <row r="111" spans="1:46" ht="15.75" customHeight="1">
      <c r="A111" s="17">
        <v>4783052202</v>
      </c>
      <c r="B111" s="17"/>
      <c r="C111" s="17"/>
      <c r="D111" s="19">
        <v>44369.191666666666</v>
      </c>
      <c r="E111" s="17"/>
      <c r="F111" s="17"/>
      <c r="G111" s="17"/>
      <c r="H111" s="20">
        <v>7</v>
      </c>
      <c r="I111" s="20">
        <v>9</v>
      </c>
      <c r="J111" s="17" t="s">
        <v>248</v>
      </c>
      <c r="K111" s="17"/>
      <c r="L111" s="17"/>
      <c r="M111" s="19">
        <v>44278.323611111111</v>
      </c>
      <c r="N111" s="17"/>
      <c r="O111" s="25">
        <v>1310664.4798611111</v>
      </c>
      <c r="P111" s="17"/>
      <c r="Q111" s="17"/>
      <c r="R111" s="24" t="s">
        <v>187</v>
      </c>
      <c r="S111" s="17"/>
      <c r="T111" s="19">
        <v>44369.191666666666</v>
      </c>
      <c r="U111" s="17"/>
      <c r="V111" s="17"/>
      <c r="W111" s="17"/>
      <c r="X111" s="17"/>
      <c r="Y111" s="17" t="s">
        <v>29</v>
      </c>
      <c r="Z111" s="17"/>
      <c r="AA111" s="20">
        <v>1</v>
      </c>
      <c r="AB111" s="24" t="s">
        <v>249</v>
      </c>
      <c r="AC111" s="17"/>
      <c r="AD111" s="17"/>
      <c r="AE111" s="19">
        <v>44369.191666666666</v>
      </c>
      <c r="AF111" s="17"/>
      <c r="AG111" s="17"/>
      <c r="AH111" s="17"/>
      <c r="AI111" s="17"/>
      <c r="AJ111" s="17"/>
      <c r="AK111" s="17"/>
      <c r="AL111" s="17"/>
      <c r="AM111" s="17"/>
      <c r="AN111" s="17"/>
      <c r="AO111" s="17"/>
      <c r="AP111" s="19">
        <f t="shared" si="0"/>
        <v>44278</v>
      </c>
      <c r="AQ111" s="19">
        <f t="shared" si="1"/>
        <v>44369</v>
      </c>
      <c r="AR111" s="21">
        <f t="shared" si="2"/>
        <v>44369</v>
      </c>
      <c r="AS111" s="19" t="str">
        <f t="shared" si="3"/>
        <v/>
      </c>
      <c r="AT111" s="19"/>
    </row>
    <row r="112" spans="1:46" ht="15.75" customHeight="1">
      <c r="A112" s="17">
        <v>4765092164</v>
      </c>
      <c r="B112" s="17"/>
      <c r="C112" s="17"/>
      <c r="D112" s="19">
        <v>44277.388194444444</v>
      </c>
      <c r="E112" s="17"/>
      <c r="F112" s="17"/>
      <c r="G112" s="17"/>
      <c r="H112" s="17"/>
      <c r="I112" s="17"/>
      <c r="J112" s="17" t="s">
        <v>91</v>
      </c>
      <c r="K112" s="17"/>
      <c r="L112" s="17"/>
      <c r="M112" s="19">
        <v>44277.388194444444</v>
      </c>
      <c r="N112" s="17"/>
      <c r="O112" s="25">
        <v>1308228.3965277779</v>
      </c>
      <c r="P112" s="17"/>
      <c r="Q112" s="17"/>
      <c r="R112" s="24" t="s">
        <v>187</v>
      </c>
      <c r="S112" s="17"/>
      <c r="T112" s="17"/>
      <c r="U112" s="17"/>
      <c r="V112" s="17"/>
      <c r="W112" s="17"/>
      <c r="X112" s="17"/>
      <c r="Y112" s="17" t="s">
        <v>29</v>
      </c>
      <c r="Z112" s="17"/>
      <c r="AA112" s="20">
        <v>1</v>
      </c>
      <c r="AB112" s="17" t="s">
        <v>171</v>
      </c>
      <c r="AC112" s="17"/>
      <c r="AD112" s="17"/>
      <c r="AE112" s="17"/>
      <c r="AF112" s="17"/>
      <c r="AG112" s="17"/>
      <c r="AH112" s="17"/>
      <c r="AI112" s="17"/>
      <c r="AJ112" s="17"/>
      <c r="AK112" s="17"/>
      <c r="AL112" s="17"/>
      <c r="AM112" s="17"/>
      <c r="AN112" s="17"/>
      <c r="AO112" s="17"/>
      <c r="AP112" s="19">
        <f t="shared" si="0"/>
        <v>44277</v>
      </c>
      <c r="AQ112" s="19" t="str">
        <f t="shared" si="1"/>
        <v/>
      </c>
      <c r="AR112" s="11" t="str">
        <f t="shared" si="2"/>
        <v/>
      </c>
      <c r="AS112" s="19" t="str">
        <f t="shared" si="3"/>
        <v/>
      </c>
      <c r="AT112" s="19"/>
    </row>
    <row r="113" spans="1:46" ht="15.75" customHeight="1">
      <c r="A113" s="17">
        <v>4618011006</v>
      </c>
      <c r="B113" s="17"/>
      <c r="C113" s="17"/>
      <c r="D113" s="19">
        <v>44275.566666666666</v>
      </c>
      <c r="E113" s="17"/>
      <c r="F113" s="17"/>
      <c r="G113" s="17"/>
      <c r="H113" s="17"/>
      <c r="I113" s="17"/>
      <c r="J113" s="17" t="s">
        <v>91</v>
      </c>
      <c r="K113" s="17"/>
      <c r="L113" s="17"/>
      <c r="M113" s="19">
        <v>44266.63958333333</v>
      </c>
      <c r="N113" s="17"/>
      <c r="O113" s="25">
        <v>1281289.3062499999</v>
      </c>
      <c r="P113" s="17"/>
      <c r="Q113" s="17"/>
      <c r="R113" s="24" t="s">
        <v>187</v>
      </c>
      <c r="S113" s="17"/>
      <c r="T113" s="17"/>
      <c r="U113" s="17"/>
      <c r="V113" s="17"/>
      <c r="W113" s="17"/>
      <c r="X113" s="17"/>
      <c r="Y113" s="17" t="s">
        <v>29</v>
      </c>
      <c r="Z113" s="17"/>
      <c r="AA113" s="20">
        <v>1</v>
      </c>
      <c r="AB113" s="17" t="s">
        <v>171</v>
      </c>
      <c r="AC113" s="17"/>
      <c r="AD113" s="17"/>
      <c r="AE113" s="17"/>
      <c r="AF113" s="17"/>
      <c r="AG113" s="17"/>
      <c r="AH113" s="17"/>
      <c r="AI113" s="17"/>
      <c r="AJ113" s="17"/>
      <c r="AK113" s="17"/>
      <c r="AL113" s="17"/>
      <c r="AM113" s="17"/>
      <c r="AN113" s="17"/>
      <c r="AO113" s="17"/>
      <c r="AP113" s="19">
        <f t="shared" si="0"/>
        <v>44266</v>
      </c>
      <c r="AQ113" s="19" t="str">
        <f t="shared" si="1"/>
        <v/>
      </c>
      <c r="AR113" s="11" t="str">
        <f t="shared" si="2"/>
        <v/>
      </c>
      <c r="AS113" s="19" t="str">
        <f t="shared" si="3"/>
        <v/>
      </c>
      <c r="AT113" s="19"/>
    </row>
    <row r="114" spans="1:46" ht="15.75" customHeight="1">
      <c r="A114" s="17">
        <v>4614430597</v>
      </c>
      <c r="B114" s="17"/>
      <c r="C114" s="17"/>
      <c r="D114" s="19">
        <v>44278.02847222222</v>
      </c>
      <c r="E114" s="17"/>
      <c r="F114" s="17"/>
      <c r="G114" s="17"/>
      <c r="H114" s="17"/>
      <c r="I114" s="17"/>
      <c r="J114" s="17" t="s">
        <v>91</v>
      </c>
      <c r="K114" s="17"/>
      <c r="L114" s="17"/>
      <c r="M114" s="19">
        <v>44266.162499999999</v>
      </c>
      <c r="N114" s="17"/>
      <c r="O114" s="25">
        <v>1279482.2784722222</v>
      </c>
      <c r="P114" s="17"/>
      <c r="Q114" s="17"/>
      <c r="R114" s="24" t="s">
        <v>187</v>
      </c>
      <c r="S114" s="17"/>
      <c r="T114" s="17"/>
      <c r="U114" s="17"/>
      <c r="V114" s="17"/>
      <c r="W114" s="17"/>
      <c r="X114" s="17"/>
      <c r="Y114" s="17" t="s">
        <v>29</v>
      </c>
      <c r="Z114" s="17"/>
      <c r="AA114" s="20">
        <v>1</v>
      </c>
      <c r="AB114" s="17" t="s">
        <v>171</v>
      </c>
      <c r="AC114" s="17"/>
      <c r="AD114" s="17"/>
      <c r="AE114" s="17"/>
      <c r="AF114" s="17"/>
      <c r="AG114" s="17"/>
      <c r="AH114" s="17"/>
      <c r="AI114" s="17"/>
      <c r="AJ114" s="17"/>
      <c r="AK114" s="17"/>
      <c r="AL114" s="17"/>
      <c r="AM114" s="17"/>
      <c r="AN114" s="17"/>
      <c r="AO114" s="17"/>
      <c r="AP114" s="19">
        <f t="shared" si="0"/>
        <v>44266</v>
      </c>
      <c r="AQ114" s="19" t="str">
        <f t="shared" si="1"/>
        <v/>
      </c>
      <c r="AR114" s="11" t="str">
        <f t="shared" si="2"/>
        <v/>
      </c>
      <c r="AS114" s="19" t="str">
        <f t="shared" si="3"/>
        <v/>
      </c>
      <c r="AT114" s="19"/>
    </row>
    <row r="115" spans="1:46" ht="15.75" customHeight="1">
      <c r="A115" s="17">
        <v>4614400355</v>
      </c>
      <c r="B115" s="17"/>
      <c r="C115" s="17"/>
      <c r="D115" s="19">
        <v>44356.615972222222</v>
      </c>
      <c r="E115" s="17"/>
      <c r="F115" s="17"/>
      <c r="G115" s="17"/>
      <c r="H115" s="20">
        <v>12</v>
      </c>
      <c r="I115" s="20">
        <v>18</v>
      </c>
      <c r="J115" s="17" t="s">
        <v>91</v>
      </c>
      <c r="K115" s="17"/>
      <c r="L115" s="17"/>
      <c r="M115" s="19">
        <v>44266.186111111114</v>
      </c>
      <c r="N115" s="17"/>
      <c r="O115" s="17"/>
      <c r="P115" s="17"/>
      <c r="Q115" s="17"/>
      <c r="R115" s="17"/>
      <c r="S115" s="17" t="s">
        <v>92</v>
      </c>
      <c r="T115" s="19">
        <v>44356.615972222222</v>
      </c>
      <c r="U115" s="17"/>
      <c r="V115" s="17"/>
      <c r="W115" s="19">
        <v>44266.213194444441</v>
      </c>
      <c r="X115" s="17"/>
      <c r="Y115" s="17" t="s">
        <v>19</v>
      </c>
      <c r="Z115" s="17" t="s">
        <v>159</v>
      </c>
      <c r="AA115" s="20">
        <v>2</v>
      </c>
      <c r="AB115" s="17" t="s">
        <v>94</v>
      </c>
      <c r="AC115" s="17"/>
      <c r="AD115" s="17"/>
      <c r="AE115" s="19">
        <v>44320.375</v>
      </c>
      <c r="AF115" s="17"/>
      <c r="AG115" s="17" t="s">
        <v>250</v>
      </c>
      <c r="AH115" s="17" t="s">
        <v>161</v>
      </c>
      <c r="AI115" s="17"/>
      <c r="AJ115" s="17"/>
      <c r="AK115" s="17"/>
      <c r="AL115" s="17"/>
      <c r="AM115" s="17"/>
      <c r="AN115" s="17"/>
      <c r="AO115" s="17"/>
      <c r="AP115" s="19">
        <f t="shared" si="0"/>
        <v>44266</v>
      </c>
      <c r="AQ115" s="19">
        <f t="shared" si="1"/>
        <v>44356</v>
      </c>
      <c r="AR115" s="21">
        <f t="shared" si="2"/>
        <v>44320</v>
      </c>
      <c r="AS115" s="19" t="str">
        <f t="shared" si="3"/>
        <v/>
      </c>
      <c r="AT115" s="19"/>
    </row>
    <row r="116" spans="1:46" ht="15.75" customHeight="1">
      <c r="A116" s="17">
        <v>4497645965</v>
      </c>
      <c r="B116" s="17"/>
      <c r="C116" s="17"/>
      <c r="D116" s="19">
        <v>44356.186805555553</v>
      </c>
      <c r="E116" s="17"/>
      <c r="F116" s="17"/>
      <c r="G116" s="17"/>
      <c r="H116" s="20">
        <v>13</v>
      </c>
      <c r="I116" s="20">
        <v>21</v>
      </c>
      <c r="J116" s="17" t="s">
        <v>91</v>
      </c>
      <c r="K116" s="17"/>
      <c r="L116" s="17"/>
      <c r="M116" s="19">
        <v>44259.196527777778</v>
      </c>
      <c r="N116" s="17"/>
      <c r="O116" s="17"/>
      <c r="P116" s="17"/>
      <c r="Q116" s="17"/>
      <c r="R116" s="17"/>
      <c r="S116" s="17" t="s">
        <v>92</v>
      </c>
      <c r="T116" s="19">
        <v>44356.186805555553</v>
      </c>
      <c r="U116" s="17"/>
      <c r="V116" s="17"/>
      <c r="W116" s="19">
        <v>44259.196527777778</v>
      </c>
      <c r="X116" s="17"/>
      <c r="Y116" s="17" t="s">
        <v>149</v>
      </c>
      <c r="Z116" s="17"/>
      <c r="AA116" s="20">
        <v>2</v>
      </c>
      <c r="AB116" s="17" t="s">
        <v>94</v>
      </c>
      <c r="AC116" s="17"/>
      <c r="AD116" s="17"/>
      <c r="AE116" s="19">
        <v>44356.186805555553</v>
      </c>
      <c r="AF116" s="17"/>
      <c r="AG116" s="17" t="s">
        <v>251</v>
      </c>
      <c r="AH116" s="17" t="s">
        <v>128</v>
      </c>
      <c r="AI116" s="17"/>
      <c r="AJ116" s="17"/>
      <c r="AK116" s="17"/>
      <c r="AL116" s="17"/>
      <c r="AM116" s="17"/>
      <c r="AN116" s="17"/>
      <c r="AO116" s="17"/>
      <c r="AP116" s="19">
        <f t="shared" si="0"/>
        <v>44259</v>
      </c>
      <c r="AQ116" s="19">
        <f t="shared" si="1"/>
        <v>44356</v>
      </c>
      <c r="AR116" s="21">
        <f t="shared" si="2"/>
        <v>44356</v>
      </c>
      <c r="AS116" s="19" t="str">
        <f t="shared" si="3"/>
        <v/>
      </c>
      <c r="AT116" s="19"/>
    </row>
    <row r="117" spans="1:46" ht="15.75" customHeight="1">
      <c r="A117" s="17">
        <v>4471122075</v>
      </c>
      <c r="B117" s="17"/>
      <c r="C117" s="17"/>
      <c r="D117" s="19">
        <v>44277.313888888886</v>
      </c>
      <c r="E117" s="17"/>
      <c r="F117" s="17"/>
      <c r="G117" s="17"/>
      <c r="H117" s="17"/>
      <c r="I117" s="17"/>
      <c r="J117" s="17" t="s">
        <v>91</v>
      </c>
      <c r="K117" s="17"/>
      <c r="L117" s="17"/>
      <c r="M117" s="19">
        <v>44258.40347222222</v>
      </c>
      <c r="N117" s="17"/>
      <c r="O117" s="25">
        <v>1260437.4312499999</v>
      </c>
      <c r="P117" s="17"/>
      <c r="Q117" s="17"/>
      <c r="R117" s="24" t="s">
        <v>187</v>
      </c>
      <c r="S117" s="17"/>
      <c r="T117" s="17"/>
      <c r="U117" s="17"/>
      <c r="V117" s="17"/>
      <c r="W117" s="17"/>
      <c r="X117" s="17"/>
      <c r="Y117" s="17" t="s">
        <v>29</v>
      </c>
      <c r="Z117" s="17"/>
      <c r="AA117" s="20">
        <v>1</v>
      </c>
      <c r="AB117" s="17" t="s">
        <v>171</v>
      </c>
      <c r="AC117" s="17"/>
      <c r="AD117" s="17"/>
      <c r="AE117" s="17"/>
      <c r="AF117" s="17"/>
      <c r="AG117" s="17"/>
      <c r="AH117" s="17"/>
      <c r="AI117" s="17"/>
      <c r="AJ117" s="17"/>
      <c r="AK117" s="17"/>
      <c r="AL117" s="17"/>
      <c r="AM117" s="17"/>
      <c r="AN117" s="17"/>
      <c r="AO117" s="17"/>
      <c r="AP117" s="19">
        <f t="shared" si="0"/>
        <v>44258</v>
      </c>
      <c r="AQ117" s="19" t="str">
        <f t="shared" si="1"/>
        <v/>
      </c>
      <c r="AR117" s="11" t="str">
        <f t="shared" si="2"/>
        <v/>
      </c>
      <c r="AS117" s="19" t="str">
        <f t="shared" si="3"/>
        <v/>
      </c>
      <c r="AT117" s="19"/>
    </row>
    <row r="118" spans="1:46" ht="15.75" customHeight="1">
      <c r="A118" s="17">
        <v>4443271209</v>
      </c>
      <c r="B118" s="17"/>
      <c r="C118" s="17"/>
      <c r="D118" s="19">
        <v>44372.427777777775</v>
      </c>
      <c r="E118" s="17"/>
      <c r="F118" s="17"/>
      <c r="G118" s="17"/>
      <c r="H118" s="20">
        <v>15</v>
      </c>
      <c r="I118" s="20">
        <v>16</v>
      </c>
      <c r="J118" s="17" t="s">
        <v>91</v>
      </c>
      <c r="K118" s="17"/>
      <c r="L118" s="17"/>
      <c r="M118" s="19">
        <v>44257.494444444441</v>
      </c>
      <c r="N118" s="17"/>
      <c r="O118" s="17"/>
      <c r="P118" s="17"/>
      <c r="Q118" s="17"/>
      <c r="R118" s="17"/>
      <c r="S118" s="17" t="s">
        <v>104</v>
      </c>
      <c r="T118" s="19">
        <v>44372.427777777775</v>
      </c>
      <c r="U118" s="19">
        <v>44389.4375</v>
      </c>
      <c r="V118" s="17"/>
      <c r="W118" s="19">
        <v>44257.495833333334</v>
      </c>
      <c r="X118" s="17"/>
      <c r="Y118" s="17" t="s">
        <v>108</v>
      </c>
      <c r="Z118" s="17"/>
      <c r="AA118" s="20">
        <v>2</v>
      </c>
      <c r="AB118" s="17" t="s">
        <v>114</v>
      </c>
      <c r="AC118" s="17"/>
      <c r="AD118" s="17"/>
      <c r="AE118" s="19">
        <v>44372.427777777775</v>
      </c>
      <c r="AF118" s="17"/>
      <c r="AG118" s="17" t="s">
        <v>252</v>
      </c>
      <c r="AH118" s="17" t="s">
        <v>110</v>
      </c>
      <c r="AI118" s="17"/>
      <c r="AJ118" s="17"/>
      <c r="AK118" s="17"/>
      <c r="AL118" s="17"/>
      <c r="AM118" s="17"/>
      <c r="AN118" s="17"/>
      <c r="AO118" s="17"/>
      <c r="AP118" s="19">
        <f t="shared" si="0"/>
        <v>44257</v>
      </c>
      <c r="AQ118" s="19">
        <f t="shared" si="1"/>
        <v>44372</v>
      </c>
      <c r="AR118" s="21">
        <f t="shared" si="2"/>
        <v>44372</v>
      </c>
      <c r="AS118" s="19" t="str">
        <f t="shared" si="3"/>
        <v/>
      </c>
      <c r="AT118" s="19"/>
    </row>
    <row r="119" spans="1:46" ht="15.75" customHeight="1">
      <c r="A119" s="17">
        <v>4433514058</v>
      </c>
      <c r="B119" s="17"/>
      <c r="C119" s="17"/>
      <c r="D119" s="19">
        <v>44303.438194444447</v>
      </c>
      <c r="E119" s="17"/>
      <c r="F119" s="17"/>
      <c r="G119" s="17"/>
      <c r="H119" s="20">
        <v>0</v>
      </c>
      <c r="I119" s="20">
        <v>1</v>
      </c>
      <c r="J119" s="17" t="s">
        <v>91</v>
      </c>
      <c r="K119" s="17"/>
      <c r="L119" s="17"/>
      <c r="M119" s="19">
        <v>44256.617361111108</v>
      </c>
      <c r="N119" s="17"/>
      <c r="O119" s="17"/>
      <c r="P119" s="17"/>
      <c r="Q119" s="17"/>
      <c r="R119" s="17"/>
      <c r="S119" s="17" t="s">
        <v>104</v>
      </c>
      <c r="T119" s="19">
        <v>44256.619444444441</v>
      </c>
      <c r="U119" s="17"/>
      <c r="V119" s="17"/>
      <c r="W119" s="19">
        <v>44256.618750000001</v>
      </c>
      <c r="X119" s="17"/>
      <c r="Y119" s="17" t="s">
        <v>118</v>
      </c>
      <c r="Z119" s="17"/>
      <c r="AA119" s="20">
        <v>1</v>
      </c>
      <c r="AB119" s="17" t="s">
        <v>94</v>
      </c>
      <c r="AC119" s="17"/>
      <c r="AD119" s="17"/>
      <c r="AE119" s="17"/>
      <c r="AF119" s="17"/>
      <c r="AG119" s="17" t="s">
        <v>253</v>
      </c>
      <c r="AH119" s="17" t="s">
        <v>106</v>
      </c>
      <c r="AI119" s="17"/>
      <c r="AJ119" s="17"/>
      <c r="AK119" s="17"/>
      <c r="AL119" s="17"/>
      <c r="AM119" s="17"/>
      <c r="AN119" s="17"/>
      <c r="AO119" s="17"/>
      <c r="AP119" s="19">
        <f t="shared" si="0"/>
        <v>44256</v>
      </c>
      <c r="AQ119" s="19">
        <f t="shared" si="1"/>
        <v>44256</v>
      </c>
      <c r="AR119" s="11" t="str">
        <f t="shared" si="2"/>
        <v/>
      </c>
      <c r="AS119" s="19" t="str">
        <f t="shared" si="3"/>
        <v/>
      </c>
      <c r="AT119" s="19"/>
    </row>
    <row r="120" spans="1:46" ht="15.75" customHeight="1">
      <c r="A120" s="17">
        <v>5023024722</v>
      </c>
      <c r="B120" s="17"/>
      <c r="C120" s="17"/>
      <c r="D120" s="19">
        <v>44376.260416666664</v>
      </c>
      <c r="E120" s="19">
        <v>44314.347222222219</v>
      </c>
      <c r="F120" s="17" t="s">
        <v>103</v>
      </c>
      <c r="G120" s="17"/>
      <c r="H120" s="20">
        <v>27</v>
      </c>
      <c r="I120" s="20">
        <v>58</v>
      </c>
      <c r="J120" s="17" t="s">
        <v>248</v>
      </c>
      <c r="K120" s="20">
        <v>4150</v>
      </c>
      <c r="L120" s="17"/>
      <c r="M120" s="19">
        <v>44302.40347222222</v>
      </c>
      <c r="N120" s="17"/>
      <c r="O120" s="17"/>
      <c r="P120" s="17"/>
      <c r="Q120" s="17"/>
      <c r="R120" s="17"/>
      <c r="S120" s="17" t="s">
        <v>24</v>
      </c>
      <c r="T120" s="19">
        <v>44376.259722222225</v>
      </c>
      <c r="U120" s="17"/>
      <c r="V120" s="17"/>
      <c r="W120" s="19">
        <v>44302.404166666667</v>
      </c>
      <c r="X120" s="17"/>
      <c r="Y120" s="17" t="s">
        <v>93</v>
      </c>
      <c r="Z120" s="17"/>
      <c r="AA120" s="20">
        <v>2</v>
      </c>
      <c r="AB120" s="24" t="s">
        <v>254</v>
      </c>
      <c r="AC120" s="17"/>
      <c r="AD120" s="17"/>
      <c r="AE120" s="19">
        <v>44371.302083333336</v>
      </c>
      <c r="AF120" s="17"/>
      <c r="AG120" s="17" t="s">
        <v>255</v>
      </c>
      <c r="AH120" s="17"/>
      <c r="AI120" s="20">
        <v>4150</v>
      </c>
      <c r="AJ120" s="17"/>
      <c r="AK120" s="17"/>
      <c r="AL120" s="17"/>
      <c r="AM120" s="17"/>
      <c r="AN120" s="17"/>
      <c r="AO120" s="20">
        <v>4150</v>
      </c>
      <c r="AP120" s="19">
        <f t="shared" si="0"/>
        <v>44302</v>
      </c>
      <c r="AQ120" s="19">
        <f t="shared" si="1"/>
        <v>44376</v>
      </c>
      <c r="AR120" s="21">
        <f t="shared" si="2"/>
        <v>44371</v>
      </c>
      <c r="AS120" s="19">
        <f t="shared" si="3"/>
        <v>44314</v>
      </c>
      <c r="AT120" s="19"/>
    </row>
    <row r="121" spans="1:46" ht="15.75" customHeight="1">
      <c r="A121" s="17">
        <v>4373837984</v>
      </c>
      <c r="B121" s="17"/>
      <c r="C121" s="17"/>
      <c r="D121" s="19">
        <v>44326.590277777781</v>
      </c>
      <c r="E121" s="17"/>
      <c r="F121" s="17"/>
      <c r="G121" s="17"/>
      <c r="H121" s="20">
        <v>18</v>
      </c>
      <c r="I121" s="20">
        <v>38</v>
      </c>
      <c r="J121" s="17" t="s">
        <v>91</v>
      </c>
      <c r="K121" s="20">
        <v>40000</v>
      </c>
      <c r="L121" s="17"/>
      <c r="M121" s="19">
        <v>44253.457638888889</v>
      </c>
      <c r="N121" s="17"/>
      <c r="O121" s="17"/>
      <c r="P121" s="17"/>
      <c r="Q121" s="17"/>
      <c r="R121" s="17"/>
      <c r="S121" s="17" t="s">
        <v>256</v>
      </c>
      <c r="T121" s="19">
        <v>44326.582638888889</v>
      </c>
      <c r="U121" s="17"/>
      <c r="V121" s="17"/>
      <c r="W121" s="19">
        <v>44253.459722222222</v>
      </c>
      <c r="X121" s="17"/>
      <c r="Y121" s="17" t="s">
        <v>19</v>
      </c>
      <c r="Z121" s="17"/>
      <c r="AA121" s="20">
        <v>1</v>
      </c>
      <c r="AB121" s="17" t="s">
        <v>94</v>
      </c>
      <c r="AC121" s="17"/>
      <c r="AD121" s="17"/>
      <c r="AE121" s="19">
        <v>44326.51458333333</v>
      </c>
      <c r="AF121" s="17"/>
      <c r="AG121" s="17" t="s">
        <v>257</v>
      </c>
      <c r="AH121" s="17" t="s">
        <v>258</v>
      </c>
      <c r="AI121" s="20">
        <v>40000</v>
      </c>
      <c r="AJ121" s="17"/>
      <c r="AK121" s="17"/>
      <c r="AL121" s="17"/>
      <c r="AM121" s="17" t="s">
        <v>259</v>
      </c>
      <c r="AN121" s="17"/>
      <c r="AO121" s="20">
        <v>40000</v>
      </c>
      <c r="AP121" s="19">
        <f t="shared" si="0"/>
        <v>44253</v>
      </c>
      <c r="AQ121" s="19">
        <f t="shared" si="1"/>
        <v>44326</v>
      </c>
      <c r="AR121" s="21">
        <f t="shared" si="2"/>
        <v>44326</v>
      </c>
      <c r="AS121" s="19" t="str">
        <f t="shared" si="3"/>
        <v/>
      </c>
      <c r="AT121" s="19"/>
    </row>
    <row r="122" spans="1:46" ht="15.75" customHeight="1">
      <c r="A122" s="17">
        <v>4364360654</v>
      </c>
      <c r="B122" s="17"/>
      <c r="C122" s="17"/>
      <c r="D122" s="19">
        <v>44355.490972222222</v>
      </c>
      <c r="E122" s="17"/>
      <c r="F122" s="17" t="s">
        <v>103</v>
      </c>
      <c r="G122" s="17"/>
      <c r="H122" s="20">
        <v>2</v>
      </c>
      <c r="I122" s="20">
        <v>6</v>
      </c>
      <c r="J122" s="17" t="s">
        <v>91</v>
      </c>
      <c r="K122" s="20">
        <v>145000</v>
      </c>
      <c r="L122" s="17"/>
      <c r="M122" s="19">
        <v>44252.688194444447</v>
      </c>
      <c r="N122" s="17"/>
      <c r="O122" s="17"/>
      <c r="P122" s="17"/>
      <c r="Q122" s="17"/>
      <c r="R122" s="17"/>
      <c r="S122" s="17" t="s">
        <v>104</v>
      </c>
      <c r="T122" s="19">
        <v>44340.755555555559</v>
      </c>
      <c r="U122" s="17"/>
      <c r="V122" s="17"/>
      <c r="W122" s="19">
        <v>44257.402083333334</v>
      </c>
      <c r="X122" s="17"/>
      <c r="Y122" s="17" t="s">
        <v>19</v>
      </c>
      <c r="Z122" s="17"/>
      <c r="AA122" s="20">
        <v>2</v>
      </c>
      <c r="AB122" s="17" t="s">
        <v>100</v>
      </c>
      <c r="AC122" s="17"/>
      <c r="AD122" s="17"/>
      <c r="AE122" s="19">
        <v>44265.632638888892</v>
      </c>
      <c r="AF122" s="17"/>
      <c r="AG122" s="17" t="s">
        <v>260</v>
      </c>
      <c r="AH122" s="17" t="s">
        <v>106</v>
      </c>
      <c r="AI122" s="20">
        <v>145000</v>
      </c>
      <c r="AJ122" s="17"/>
      <c r="AK122" s="17"/>
      <c r="AL122" s="17"/>
      <c r="AM122" s="17"/>
      <c r="AN122" s="17"/>
      <c r="AO122" s="20">
        <v>145000</v>
      </c>
      <c r="AP122" s="19">
        <f t="shared" si="0"/>
        <v>44252</v>
      </c>
      <c r="AQ122" s="19">
        <f t="shared" si="1"/>
        <v>44340</v>
      </c>
      <c r="AR122" s="21">
        <f t="shared" si="2"/>
        <v>44265</v>
      </c>
      <c r="AS122" s="19" t="str">
        <f t="shared" si="3"/>
        <v/>
      </c>
      <c r="AT122" s="19"/>
    </row>
    <row r="123" spans="1:46" ht="15.75" customHeight="1">
      <c r="A123" s="17">
        <v>4360103975</v>
      </c>
      <c r="B123" s="17"/>
      <c r="C123" s="17"/>
      <c r="D123" s="19">
        <v>44327.50277777778</v>
      </c>
      <c r="E123" s="17"/>
      <c r="F123" s="17" t="s">
        <v>103</v>
      </c>
      <c r="G123" s="17"/>
      <c r="H123" s="20">
        <v>8</v>
      </c>
      <c r="I123" s="20">
        <v>12</v>
      </c>
      <c r="J123" s="17" t="s">
        <v>91</v>
      </c>
      <c r="K123" s="20">
        <v>250000</v>
      </c>
      <c r="L123" s="17"/>
      <c r="M123" s="19">
        <v>44252.609027777777</v>
      </c>
      <c r="N123" s="17"/>
      <c r="O123" s="17"/>
      <c r="P123" s="17"/>
      <c r="Q123" s="17"/>
      <c r="R123" s="17"/>
      <c r="S123" s="17" t="s">
        <v>92</v>
      </c>
      <c r="T123" s="19">
        <v>44322.640972222223</v>
      </c>
      <c r="U123" s="17"/>
      <c r="V123" s="17"/>
      <c r="W123" s="19">
        <v>44252.609722222223</v>
      </c>
      <c r="X123" s="17"/>
      <c r="Y123" s="17" t="s">
        <v>108</v>
      </c>
      <c r="Z123" s="17" t="s">
        <v>104</v>
      </c>
      <c r="AA123" s="20">
        <v>6</v>
      </c>
      <c r="AB123" s="17" t="s">
        <v>94</v>
      </c>
      <c r="AC123" s="17"/>
      <c r="AD123" s="17"/>
      <c r="AE123" s="19">
        <v>44322.640972222223</v>
      </c>
      <c r="AF123" s="17"/>
      <c r="AG123" s="17" t="s">
        <v>261</v>
      </c>
      <c r="AH123" s="17" t="s">
        <v>106</v>
      </c>
      <c r="AI123" s="20">
        <v>250000</v>
      </c>
      <c r="AJ123" s="17"/>
      <c r="AK123" s="17"/>
      <c r="AL123" s="17"/>
      <c r="AM123" s="17"/>
      <c r="AN123" s="17"/>
      <c r="AO123" s="20">
        <v>250000</v>
      </c>
      <c r="AP123" s="19">
        <f t="shared" si="0"/>
        <v>44252</v>
      </c>
      <c r="AQ123" s="19">
        <f t="shared" si="1"/>
        <v>44322</v>
      </c>
      <c r="AR123" s="21">
        <f t="shared" si="2"/>
        <v>44322</v>
      </c>
      <c r="AS123" s="19" t="str">
        <f t="shared" si="3"/>
        <v/>
      </c>
      <c r="AT123" s="19"/>
    </row>
    <row r="124" spans="1:46" ht="15.75" customHeight="1">
      <c r="A124" s="17">
        <v>4278796633</v>
      </c>
      <c r="B124" s="17"/>
      <c r="C124" s="17"/>
      <c r="D124" s="19">
        <v>44371.241666666669</v>
      </c>
      <c r="E124" s="17"/>
      <c r="F124" s="17" t="s">
        <v>103</v>
      </c>
      <c r="G124" s="17"/>
      <c r="H124" s="20">
        <v>10</v>
      </c>
      <c r="I124" s="20">
        <v>12</v>
      </c>
      <c r="J124" s="17" t="s">
        <v>91</v>
      </c>
      <c r="K124" s="17"/>
      <c r="L124" s="17"/>
      <c r="M124" s="19">
        <v>44249.18472222222</v>
      </c>
      <c r="N124" s="17"/>
      <c r="O124" s="17"/>
      <c r="P124" s="17"/>
      <c r="Q124" s="17"/>
      <c r="R124" s="17"/>
      <c r="S124" s="17" t="s">
        <v>16</v>
      </c>
      <c r="T124" s="19">
        <v>44371.241666666669</v>
      </c>
      <c r="U124" s="17"/>
      <c r="V124" s="17"/>
      <c r="W124" s="19">
        <v>44249.18472222222</v>
      </c>
      <c r="X124" s="17"/>
      <c r="Y124" s="17" t="s">
        <v>15</v>
      </c>
      <c r="Z124" s="17"/>
      <c r="AA124" s="20">
        <v>2</v>
      </c>
      <c r="AB124" s="17" t="s">
        <v>114</v>
      </c>
      <c r="AC124" s="17"/>
      <c r="AD124" s="17"/>
      <c r="AE124" s="19">
        <v>44351.345833333333</v>
      </c>
      <c r="AF124" s="17"/>
      <c r="AG124" s="17" t="s">
        <v>262</v>
      </c>
      <c r="AH124" s="17"/>
      <c r="AI124" s="17"/>
      <c r="AJ124" s="17"/>
      <c r="AK124" s="17"/>
      <c r="AL124" s="17"/>
      <c r="AM124" s="17"/>
      <c r="AN124" s="17"/>
      <c r="AO124" s="17"/>
      <c r="AP124" s="19">
        <f t="shared" si="0"/>
        <v>44249</v>
      </c>
      <c r="AQ124" s="19">
        <f t="shared" si="1"/>
        <v>44371</v>
      </c>
      <c r="AR124" s="21">
        <f t="shared" si="2"/>
        <v>44351</v>
      </c>
      <c r="AS124" s="19" t="str">
        <f t="shared" si="3"/>
        <v/>
      </c>
      <c r="AT124" s="19"/>
    </row>
    <row r="125" spans="1:46" ht="15.75" customHeight="1">
      <c r="A125" s="17">
        <v>4227624114</v>
      </c>
      <c r="B125" s="17"/>
      <c r="C125" s="17"/>
      <c r="D125" s="19">
        <v>44276.648611111108</v>
      </c>
      <c r="E125" s="17"/>
      <c r="F125" s="17"/>
      <c r="G125" s="17"/>
      <c r="H125" s="17"/>
      <c r="I125" s="17"/>
      <c r="J125" s="17" t="s">
        <v>91</v>
      </c>
      <c r="K125" s="17"/>
      <c r="L125" s="17"/>
      <c r="M125" s="19">
        <v>44247.004861111112</v>
      </c>
      <c r="N125" s="17"/>
      <c r="O125" s="25">
        <v>1231286.7236111111</v>
      </c>
      <c r="P125" s="17"/>
      <c r="Q125" s="17"/>
      <c r="R125" s="24" t="s">
        <v>227</v>
      </c>
      <c r="S125" s="17"/>
      <c r="T125" s="17"/>
      <c r="U125" s="17"/>
      <c r="V125" s="17"/>
      <c r="W125" s="17"/>
      <c r="X125" s="17"/>
      <c r="Y125" s="17" t="s">
        <v>29</v>
      </c>
      <c r="Z125" s="17"/>
      <c r="AA125" s="20">
        <v>1</v>
      </c>
      <c r="AB125" s="17" t="s">
        <v>171</v>
      </c>
      <c r="AC125" s="17"/>
      <c r="AD125" s="17"/>
      <c r="AE125" s="17"/>
      <c r="AF125" s="17"/>
      <c r="AG125" s="17"/>
      <c r="AH125" s="17"/>
      <c r="AI125" s="17"/>
      <c r="AJ125" s="17"/>
      <c r="AK125" s="17"/>
      <c r="AL125" s="17"/>
      <c r="AM125" s="17"/>
      <c r="AN125" s="17"/>
      <c r="AO125" s="17"/>
      <c r="AP125" s="19">
        <f t="shared" si="0"/>
        <v>44247</v>
      </c>
      <c r="AQ125" s="19" t="str">
        <f t="shared" si="1"/>
        <v/>
      </c>
      <c r="AR125" s="11" t="str">
        <f t="shared" si="2"/>
        <v/>
      </c>
      <c r="AS125" s="19" t="str">
        <f t="shared" si="3"/>
        <v/>
      </c>
      <c r="AT125" s="19"/>
    </row>
    <row r="126" spans="1:46" ht="15.75" customHeight="1">
      <c r="A126" s="17">
        <v>4176007338</v>
      </c>
      <c r="B126" s="17"/>
      <c r="C126" s="17"/>
      <c r="D126" s="19">
        <v>44373.274305555555</v>
      </c>
      <c r="E126" s="17"/>
      <c r="F126" s="17" t="s">
        <v>103</v>
      </c>
      <c r="G126" s="17"/>
      <c r="H126" s="20">
        <v>36</v>
      </c>
      <c r="I126" s="20">
        <v>61</v>
      </c>
      <c r="J126" s="17" t="s">
        <v>91</v>
      </c>
      <c r="K126" s="20">
        <v>200000</v>
      </c>
      <c r="L126" s="17"/>
      <c r="M126" s="19">
        <v>44245.419444444444</v>
      </c>
      <c r="N126" s="17"/>
      <c r="O126" s="17"/>
      <c r="P126" s="17"/>
      <c r="Q126" s="17"/>
      <c r="R126" s="17"/>
      <c r="S126" s="17" t="s">
        <v>20</v>
      </c>
      <c r="T126" s="19">
        <v>44373.274305555555</v>
      </c>
      <c r="U126" s="19">
        <v>44378.4375</v>
      </c>
      <c r="V126" s="17"/>
      <c r="W126" s="19">
        <v>44245.42083333333</v>
      </c>
      <c r="X126" s="17"/>
      <c r="Y126" s="17" t="s">
        <v>19</v>
      </c>
      <c r="Z126" s="17"/>
      <c r="AA126" s="20">
        <v>1</v>
      </c>
      <c r="AB126" s="17" t="s">
        <v>94</v>
      </c>
      <c r="AC126" s="17"/>
      <c r="AD126" s="17"/>
      <c r="AE126" s="19">
        <v>44373.125694444447</v>
      </c>
      <c r="AF126" s="17"/>
      <c r="AG126" s="17" t="s">
        <v>263</v>
      </c>
      <c r="AH126" s="17"/>
      <c r="AI126" s="20">
        <v>200000</v>
      </c>
      <c r="AJ126" s="17"/>
      <c r="AK126" s="17"/>
      <c r="AL126" s="17"/>
      <c r="AM126" s="17"/>
      <c r="AN126" s="17"/>
      <c r="AO126" s="20">
        <v>200000</v>
      </c>
      <c r="AP126" s="19">
        <f t="shared" si="0"/>
        <v>44245</v>
      </c>
      <c r="AQ126" s="19">
        <f t="shared" si="1"/>
        <v>44373</v>
      </c>
      <c r="AR126" s="21">
        <f t="shared" si="2"/>
        <v>44373</v>
      </c>
      <c r="AS126" s="19" t="str">
        <f t="shared" si="3"/>
        <v/>
      </c>
      <c r="AT126" s="19"/>
    </row>
    <row r="127" spans="1:46" ht="15.75" customHeight="1">
      <c r="A127" s="17">
        <v>4170364468</v>
      </c>
      <c r="B127" s="17"/>
      <c r="C127" s="17"/>
      <c r="D127" s="19">
        <v>44363.834722222222</v>
      </c>
      <c r="E127" s="17"/>
      <c r="F127" s="17"/>
      <c r="G127" s="17"/>
      <c r="H127" s="20">
        <v>8</v>
      </c>
      <c r="I127" s="20">
        <v>13</v>
      </c>
      <c r="J127" s="17" t="s">
        <v>91</v>
      </c>
      <c r="K127" s="17"/>
      <c r="L127" s="17"/>
      <c r="M127" s="19">
        <v>44244.46597222222</v>
      </c>
      <c r="N127" s="17"/>
      <c r="O127" s="17"/>
      <c r="P127" s="17"/>
      <c r="Q127" s="17"/>
      <c r="R127" s="17"/>
      <c r="S127" s="17" t="s">
        <v>104</v>
      </c>
      <c r="T127" s="19">
        <v>44363.834722222222</v>
      </c>
      <c r="U127" s="17"/>
      <c r="V127" s="17"/>
      <c r="W127" s="19">
        <v>44244.466666666667</v>
      </c>
      <c r="X127" s="17"/>
      <c r="Y127" s="17" t="s">
        <v>149</v>
      </c>
      <c r="Z127" s="17"/>
      <c r="AA127" s="20">
        <v>3</v>
      </c>
      <c r="AB127" s="17" t="s">
        <v>94</v>
      </c>
      <c r="AC127" s="17"/>
      <c r="AD127" s="17"/>
      <c r="AE127" s="19">
        <v>44363.78402777778</v>
      </c>
      <c r="AF127" s="17"/>
      <c r="AG127" s="17" t="s">
        <v>264</v>
      </c>
      <c r="AH127" s="17" t="s">
        <v>106</v>
      </c>
      <c r="AI127" s="17"/>
      <c r="AJ127" s="17"/>
      <c r="AK127" s="17"/>
      <c r="AL127" s="17"/>
      <c r="AM127" s="17"/>
      <c r="AN127" s="17"/>
      <c r="AO127" s="17"/>
      <c r="AP127" s="19">
        <f t="shared" si="0"/>
        <v>44244</v>
      </c>
      <c r="AQ127" s="19">
        <f t="shared" si="1"/>
        <v>44363</v>
      </c>
      <c r="AR127" s="21">
        <f t="shared" si="2"/>
        <v>44363</v>
      </c>
      <c r="AS127" s="19" t="str">
        <f t="shared" si="3"/>
        <v/>
      </c>
      <c r="AT127" s="19"/>
    </row>
    <row r="128" spans="1:46" ht="15.75" customHeight="1">
      <c r="A128" s="17">
        <v>4169622180</v>
      </c>
      <c r="B128" s="17"/>
      <c r="C128" s="17"/>
      <c r="D128" s="19">
        <v>44343.127083333333</v>
      </c>
      <c r="E128" s="17"/>
      <c r="F128" s="17" t="s">
        <v>103</v>
      </c>
      <c r="G128" s="17"/>
      <c r="H128" s="20">
        <v>14</v>
      </c>
      <c r="I128" s="20">
        <v>21</v>
      </c>
      <c r="J128" s="17" t="s">
        <v>91</v>
      </c>
      <c r="K128" s="20">
        <v>50000</v>
      </c>
      <c r="L128" s="17"/>
      <c r="M128" s="19">
        <v>44244.355555555558</v>
      </c>
      <c r="N128" s="17"/>
      <c r="O128" s="17"/>
      <c r="P128" s="17"/>
      <c r="Q128" s="17"/>
      <c r="R128" s="17"/>
      <c r="S128" s="17" t="s">
        <v>256</v>
      </c>
      <c r="T128" s="19">
        <v>44343.127083333333</v>
      </c>
      <c r="U128" s="17"/>
      <c r="V128" s="17"/>
      <c r="W128" s="19">
        <v>44244.356944444444</v>
      </c>
      <c r="X128" s="17"/>
      <c r="Y128" s="17" t="s">
        <v>19</v>
      </c>
      <c r="Z128" s="17"/>
      <c r="AA128" s="20">
        <v>2</v>
      </c>
      <c r="AB128" s="17" t="s">
        <v>94</v>
      </c>
      <c r="AC128" s="17"/>
      <c r="AD128" s="17"/>
      <c r="AE128" s="19">
        <v>44343.127083333333</v>
      </c>
      <c r="AF128" s="17"/>
      <c r="AG128" s="17" t="s">
        <v>265</v>
      </c>
      <c r="AH128" s="17" t="s">
        <v>128</v>
      </c>
      <c r="AI128" s="20">
        <v>50000</v>
      </c>
      <c r="AJ128" s="17"/>
      <c r="AK128" s="17"/>
      <c r="AL128" s="17"/>
      <c r="AM128" s="17"/>
      <c r="AN128" s="17"/>
      <c r="AO128" s="20">
        <v>50000</v>
      </c>
      <c r="AP128" s="19">
        <f t="shared" si="0"/>
        <v>44244</v>
      </c>
      <c r="AQ128" s="19">
        <f t="shared" si="1"/>
        <v>44343</v>
      </c>
      <c r="AR128" s="21">
        <f t="shared" si="2"/>
        <v>44343</v>
      </c>
      <c r="AS128" s="19" t="str">
        <f t="shared" si="3"/>
        <v/>
      </c>
      <c r="AT128" s="19"/>
    </row>
    <row r="129" spans="1:46" ht="15.75" customHeight="1">
      <c r="A129" s="17">
        <v>4164720509</v>
      </c>
      <c r="B129" s="17"/>
      <c r="C129" s="17"/>
      <c r="D129" s="19">
        <v>44275.709722222222</v>
      </c>
      <c r="E129" s="17"/>
      <c r="F129" s="17"/>
      <c r="G129" s="17"/>
      <c r="H129" s="17"/>
      <c r="I129" s="17"/>
      <c r="J129" s="17" t="s">
        <v>91</v>
      </c>
      <c r="K129" s="17"/>
      <c r="L129" s="17"/>
      <c r="M129" s="19">
        <v>44243.68472222222</v>
      </c>
      <c r="N129" s="17"/>
      <c r="O129" s="25">
        <v>1222986.6958333333</v>
      </c>
      <c r="P129" s="17"/>
      <c r="Q129" s="17"/>
      <c r="R129" s="24" t="s">
        <v>187</v>
      </c>
      <c r="S129" s="17"/>
      <c r="T129" s="17"/>
      <c r="U129" s="17"/>
      <c r="V129" s="17"/>
      <c r="W129" s="17"/>
      <c r="X129" s="17"/>
      <c r="Y129" s="17" t="s">
        <v>29</v>
      </c>
      <c r="Z129" s="17"/>
      <c r="AA129" s="20">
        <v>1</v>
      </c>
      <c r="AB129" s="17" t="s">
        <v>171</v>
      </c>
      <c r="AC129" s="17"/>
      <c r="AD129" s="17"/>
      <c r="AE129" s="17"/>
      <c r="AF129" s="17"/>
      <c r="AG129" s="17"/>
      <c r="AH129" s="17"/>
      <c r="AI129" s="17"/>
      <c r="AJ129" s="17"/>
      <c r="AK129" s="17"/>
      <c r="AL129" s="17"/>
      <c r="AM129" s="17"/>
      <c r="AN129" s="17"/>
      <c r="AO129" s="17"/>
      <c r="AP129" s="19">
        <f t="shared" si="0"/>
        <v>44243</v>
      </c>
      <c r="AQ129" s="19" t="str">
        <f t="shared" si="1"/>
        <v/>
      </c>
      <c r="AR129" s="11" t="str">
        <f t="shared" si="2"/>
        <v/>
      </c>
      <c r="AS129" s="19" t="str">
        <f t="shared" si="3"/>
        <v/>
      </c>
      <c r="AT129" s="19"/>
    </row>
    <row r="130" spans="1:46" ht="15.75" customHeight="1">
      <c r="A130" s="17">
        <v>4160607488</v>
      </c>
      <c r="B130" s="17"/>
      <c r="C130" s="17"/>
      <c r="D130" s="19">
        <v>44371.459027777775</v>
      </c>
      <c r="E130" s="17"/>
      <c r="F130" s="17" t="s">
        <v>103</v>
      </c>
      <c r="G130" s="17"/>
      <c r="H130" s="20">
        <v>63</v>
      </c>
      <c r="I130" s="20">
        <v>108</v>
      </c>
      <c r="J130" s="17" t="s">
        <v>91</v>
      </c>
      <c r="K130" s="20">
        <v>100000</v>
      </c>
      <c r="L130" s="17"/>
      <c r="M130" s="19">
        <v>44243.299305555556</v>
      </c>
      <c r="N130" s="17"/>
      <c r="O130" s="17"/>
      <c r="P130" s="17"/>
      <c r="Q130" s="17"/>
      <c r="R130" s="17"/>
      <c r="S130" s="17" t="s">
        <v>92</v>
      </c>
      <c r="T130" s="19">
        <v>44371.458333333336</v>
      </c>
      <c r="U130" s="19">
        <v>44376.375</v>
      </c>
      <c r="V130" s="17"/>
      <c r="W130" s="19">
        <v>44243.300694444442</v>
      </c>
      <c r="X130" s="17"/>
      <c r="Y130" s="17" t="s">
        <v>108</v>
      </c>
      <c r="Z130" s="17"/>
      <c r="AA130" s="20">
        <v>1</v>
      </c>
      <c r="AB130" s="17" t="s">
        <v>114</v>
      </c>
      <c r="AC130" s="17"/>
      <c r="AD130" s="17"/>
      <c r="AE130" s="19">
        <v>44371.458333333336</v>
      </c>
      <c r="AF130" s="17"/>
      <c r="AG130" s="17" t="s">
        <v>266</v>
      </c>
      <c r="AH130" s="17" t="s">
        <v>128</v>
      </c>
      <c r="AI130" s="20">
        <v>100000</v>
      </c>
      <c r="AJ130" s="17"/>
      <c r="AK130" s="17"/>
      <c r="AL130" s="17"/>
      <c r="AM130" s="17" t="s">
        <v>267</v>
      </c>
      <c r="AN130" s="17"/>
      <c r="AO130" s="20">
        <v>100000</v>
      </c>
      <c r="AP130" s="19">
        <f t="shared" si="0"/>
        <v>44243</v>
      </c>
      <c r="AQ130" s="19">
        <f t="shared" si="1"/>
        <v>44371</v>
      </c>
      <c r="AR130" s="21">
        <f t="shared" si="2"/>
        <v>44371</v>
      </c>
      <c r="AS130" s="19" t="str">
        <f t="shared" si="3"/>
        <v/>
      </c>
      <c r="AT130" s="19"/>
    </row>
    <row r="131" spans="1:46" ht="15.75" customHeight="1">
      <c r="A131" s="17">
        <v>4159431838</v>
      </c>
      <c r="B131" s="17"/>
      <c r="C131" s="17"/>
      <c r="D131" s="19">
        <v>44277.873611111114</v>
      </c>
      <c r="E131" s="17"/>
      <c r="F131" s="17" t="s">
        <v>117</v>
      </c>
      <c r="G131" s="17"/>
      <c r="H131" s="17"/>
      <c r="I131" s="17"/>
      <c r="J131" s="17"/>
      <c r="K131" s="17"/>
      <c r="L131" s="17"/>
      <c r="M131" s="19">
        <v>44244.3</v>
      </c>
      <c r="N131" s="17"/>
      <c r="O131" s="17"/>
      <c r="P131" s="17"/>
      <c r="Q131" s="17"/>
      <c r="R131" s="17"/>
      <c r="S131" s="17" t="s">
        <v>14</v>
      </c>
      <c r="T131" s="17"/>
      <c r="U131" s="17"/>
      <c r="V131" s="17"/>
      <c r="W131" s="19">
        <v>44244.3</v>
      </c>
      <c r="X131" s="17"/>
      <c r="Y131" s="17" t="s">
        <v>108</v>
      </c>
      <c r="Z131" s="17"/>
      <c r="AA131" s="20">
        <v>0</v>
      </c>
      <c r="AB131" s="17"/>
      <c r="AC131" s="17"/>
      <c r="AD131" s="17"/>
      <c r="AE131" s="17"/>
      <c r="AF131" s="17"/>
      <c r="AG131" s="17" t="s">
        <v>268</v>
      </c>
      <c r="AH131" s="17" t="s">
        <v>106</v>
      </c>
      <c r="AI131" s="17"/>
      <c r="AJ131" s="17"/>
      <c r="AK131" s="17"/>
      <c r="AL131" s="17"/>
      <c r="AM131" s="17"/>
      <c r="AN131" s="17"/>
      <c r="AO131" s="17"/>
      <c r="AP131" s="19">
        <f t="shared" si="0"/>
        <v>44244</v>
      </c>
      <c r="AQ131" s="19" t="str">
        <f t="shared" si="1"/>
        <v/>
      </c>
      <c r="AR131" s="11" t="str">
        <f t="shared" si="2"/>
        <v/>
      </c>
      <c r="AS131" s="19" t="str">
        <f t="shared" si="3"/>
        <v/>
      </c>
      <c r="AT131" s="19"/>
    </row>
    <row r="132" spans="1:46" ht="15.75" customHeight="1">
      <c r="A132" s="17">
        <v>4158015186</v>
      </c>
      <c r="B132" s="17"/>
      <c r="C132" s="17"/>
      <c r="D132" s="19">
        <v>44314.938888888886</v>
      </c>
      <c r="E132" s="17"/>
      <c r="F132" s="17"/>
      <c r="G132" s="17"/>
      <c r="H132" s="20">
        <v>0</v>
      </c>
      <c r="I132" s="20">
        <v>0</v>
      </c>
      <c r="J132" s="17"/>
      <c r="K132" s="17"/>
      <c r="L132" s="17"/>
      <c r="M132" s="19">
        <v>44242.688194444447</v>
      </c>
      <c r="N132" s="17"/>
      <c r="O132" s="25">
        <v>1220060.4041666666</v>
      </c>
      <c r="P132" s="17"/>
      <c r="Q132" s="17"/>
      <c r="R132" s="24" t="s">
        <v>187</v>
      </c>
      <c r="S132" s="17"/>
      <c r="T132" s="17"/>
      <c r="U132" s="17"/>
      <c r="V132" s="17"/>
      <c r="W132" s="17"/>
      <c r="X132" s="17"/>
      <c r="Y132" s="17" t="s">
        <v>29</v>
      </c>
      <c r="Z132" s="17"/>
      <c r="AA132" s="20">
        <v>0</v>
      </c>
      <c r="AB132" s="17"/>
      <c r="AC132" s="17"/>
      <c r="AD132" s="17"/>
      <c r="AE132" s="17"/>
      <c r="AF132" s="17"/>
      <c r="AG132" s="17"/>
      <c r="AH132" s="17"/>
      <c r="AI132" s="17"/>
      <c r="AJ132" s="17"/>
      <c r="AK132" s="17"/>
      <c r="AL132" s="17"/>
      <c r="AM132" s="17"/>
      <c r="AN132" s="17"/>
      <c r="AO132" s="17"/>
      <c r="AP132" s="19">
        <f t="shared" si="0"/>
        <v>44242</v>
      </c>
      <c r="AQ132" s="19" t="str">
        <f t="shared" si="1"/>
        <v/>
      </c>
      <c r="AR132" s="11" t="str">
        <f t="shared" si="2"/>
        <v/>
      </c>
      <c r="AS132" s="19" t="str">
        <f t="shared" si="3"/>
        <v/>
      </c>
      <c r="AT132" s="19"/>
    </row>
    <row r="133" spans="1:46" ht="15.75" customHeight="1">
      <c r="A133" s="17">
        <v>4129133681</v>
      </c>
      <c r="B133" s="17"/>
      <c r="C133" s="17"/>
      <c r="D133" s="19">
        <v>44276.393055555556</v>
      </c>
      <c r="E133" s="17"/>
      <c r="F133" s="17"/>
      <c r="G133" s="17"/>
      <c r="H133" s="20">
        <v>6</v>
      </c>
      <c r="I133" s="20">
        <v>6</v>
      </c>
      <c r="J133" s="17" t="s">
        <v>91</v>
      </c>
      <c r="K133" s="17"/>
      <c r="L133" s="17"/>
      <c r="M133" s="19">
        <v>44238.167361111111</v>
      </c>
      <c r="N133" s="17"/>
      <c r="O133" s="25">
        <v>1208209.8069444445</v>
      </c>
      <c r="P133" s="17"/>
      <c r="Q133" s="17"/>
      <c r="R133" s="24" t="s">
        <v>187</v>
      </c>
      <c r="S133" s="17"/>
      <c r="T133" s="19">
        <v>44272.76458333333</v>
      </c>
      <c r="U133" s="17"/>
      <c r="V133" s="17"/>
      <c r="W133" s="17"/>
      <c r="X133" s="17"/>
      <c r="Y133" s="17" t="s">
        <v>29</v>
      </c>
      <c r="Z133" s="17"/>
      <c r="AA133" s="20">
        <v>1</v>
      </c>
      <c r="AB133" s="17" t="s">
        <v>171</v>
      </c>
      <c r="AC133" s="17"/>
      <c r="AD133" s="17"/>
      <c r="AE133" s="19">
        <v>44272.76458333333</v>
      </c>
      <c r="AF133" s="17"/>
      <c r="AG133" s="17"/>
      <c r="AH133" s="17"/>
      <c r="AI133" s="17"/>
      <c r="AJ133" s="17"/>
      <c r="AK133" s="17"/>
      <c r="AL133" s="17"/>
      <c r="AM133" s="17"/>
      <c r="AN133" s="17"/>
      <c r="AO133" s="17"/>
      <c r="AP133" s="19">
        <f t="shared" si="0"/>
        <v>44238</v>
      </c>
      <c r="AQ133" s="19">
        <f t="shared" si="1"/>
        <v>44272</v>
      </c>
      <c r="AR133" s="21">
        <f t="shared" si="2"/>
        <v>44272</v>
      </c>
      <c r="AS133" s="19" t="str">
        <f t="shared" si="3"/>
        <v/>
      </c>
      <c r="AT133" s="19"/>
    </row>
    <row r="134" spans="1:46" ht="15.75" customHeight="1">
      <c r="A134" s="17">
        <v>4125473512</v>
      </c>
      <c r="B134" s="17"/>
      <c r="C134" s="17"/>
      <c r="D134" s="19">
        <v>44358.624305555553</v>
      </c>
      <c r="E134" s="17"/>
      <c r="F134" s="17" t="s">
        <v>103</v>
      </c>
      <c r="G134" s="17"/>
      <c r="H134" s="20">
        <v>6</v>
      </c>
      <c r="I134" s="20">
        <v>8</v>
      </c>
      <c r="J134" s="17" t="s">
        <v>91</v>
      </c>
      <c r="K134" s="17"/>
      <c r="L134" s="17"/>
      <c r="M134" s="19">
        <v>44237.46597222222</v>
      </c>
      <c r="N134" s="17"/>
      <c r="O134" s="17"/>
      <c r="P134" s="17"/>
      <c r="Q134" s="17"/>
      <c r="R134" s="17"/>
      <c r="S134" s="17" t="s">
        <v>92</v>
      </c>
      <c r="T134" s="19">
        <v>44358.624305555553</v>
      </c>
      <c r="U134" s="17"/>
      <c r="V134" s="17"/>
      <c r="W134" s="19">
        <v>44237.467361111114</v>
      </c>
      <c r="X134" s="17"/>
      <c r="Y134" s="17" t="s">
        <v>149</v>
      </c>
      <c r="Z134" s="17"/>
      <c r="AA134" s="20">
        <v>1</v>
      </c>
      <c r="AB134" s="17" t="s">
        <v>94</v>
      </c>
      <c r="AC134" s="17"/>
      <c r="AD134" s="17"/>
      <c r="AE134" s="19">
        <v>44358.624305555553</v>
      </c>
      <c r="AF134" s="17"/>
      <c r="AG134" s="17" t="s">
        <v>269</v>
      </c>
      <c r="AH134" s="17" t="s">
        <v>270</v>
      </c>
      <c r="AI134" s="17"/>
      <c r="AJ134" s="17"/>
      <c r="AK134" s="17"/>
      <c r="AL134" s="17"/>
      <c r="AM134" s="17"/>
      <c r="AN134" s="17"/>
      <c r="AO134" s="17"/>
      <c r="AP134" s="19">
        <f t="shared" si="0"/>
        <v>44237</v>
      </c>
      <c r="AQ134" s="19">
        <f t="shared" si="1"/>
        <v>44358</v>
      </c>
      <c r="AR134" s="21">
        <f t="shared" si="2"/>
        <v>44358</v>
      </c>
      <c r="AS134" s="19" t="str">
        <f t="shared" si="3"/>
        <v/>
      </c>
      <c r="AT134" s="19"/>
    </row>
    <row r="135" spans="1:46" ht="15.75" customHeight="1">
      <c r="A135" s="17">
        <v>4125162584</v>
      </c>
      <c r="B135" s="17"/>
      <c r="C135" s="17"/>
      <c r="D135" s="19">
        <v>44274.86041666667</v>
      </c>
      <c r="E135" s="17"/>
      <c r="F135" s="17"/>
      <c r="G135" s="17"/>
      <c r="H135" s="17"/>
      <c r="I135" s="17"/>
      <c r="J135" s="17" t="s">
        <v>91</v>
      </c>
      <c r="K135" s="17"/>
      <c r="L135" s="17"/>
      <c r="M135" s="19">
        <v>44237.390972222223</v>
      </c>
      <c r="N135" s="17"/>
      <c r="O135" s="25">
        <v>1206349.6680555556</v>
      </c>
      <c r="P135" s="17"/>
      <c r="Q135" s="17"/>
      <c r="R135" s="24" t="s">
        <v>187</v>
      </c>
      <c r="S135" s="17"/>
      <c r="T135" s="17"/>
      <c r="U135" s="17"/>
      <c r="V135" s="17"/>
      <c r="W135" s="17"/>
      <c r="X135" s="17"/>
      <c r="Y135" s="17" t="s">
        <v>29</v>
      </c>
      <c r="Z135" s="17"/>
      <c r="AA135" s="20">
        <v>1</v>
      </c>
      <c r="AB135" s="17" t="s">
        <v>171</v>
      </c>
      <c r="AC135" s="17"/>
      <c r="AD135" s="17"/>
      <c r="AE135" s="17"/>
      <c r="AF135" s="17"/>
      <c r="AG135" s="17"/>
      <c r="AH135" s="17"/>
      <c r="AI135" s="17"/>
      <c r="AJ135" s="17"/>
      <c r="AK135" s="17"/>
      <c r="AL135" s="17"/>
      <c r="AM135" s="17"/>
      <c r="AN135" s="17"/>
      <c r="AO135" s="17"/>
      <c r="AP135" s="19">
        <f t="shared" si="0"/>
        <v>44237</v>
      </c>
      <c r="AQ135" s="19" t="str">
        <f t="shared" si="1"/>
        <v/>
      </c>
      <c r="AR135" s="11" t="str">
        <f t="shared" si="2"/>
        <v/>
      </c>
      <c r="AS135" s="19" t="str">
        <f t="shared" si="3"/>
        <v/>
      </c>
      <c r="AT135" s="19"/>
    </row>
    <row r="136" spans="1:46" ht="15.75" customHeight="1">
      <c r="A136" s="17">
        <v>4071160714</v>
      </c>
      <c r="B136" s="17"/>
      <c r="C136" s="17"/>
      <c r="D136" s="19">
        <v>44375.382638888892</v>
      </c>
      <c r="E136" s="17"/>
      <c r="F136" s="17"/>
      <c r="G136" s="17"/>
      <c r="H136" s="20">
        <v>39</v>
      </c>
      <c r="I136" s="20">
        <v>63</v>
      </c>
      <c r="J136" s="17" t="s">
        <v>91</v>
      </c>
      <c r="K136" s="17"/>
      <c r="L136" s="17"/>
      <c r="M136" s="19">
        <v>44228.722916666666</v>
      </c>
      <c r="N136" s="17"/>
      <c r="O136" s="17"/>
      <c r="P136" s="17"/>
      <c r="Q136" s="17"/>
      <c r="R136" s="17"/>
      <c r="S136" s="17" t="s">
        <v>92</v>
      </c>
      <c r="T136" s="19">
        <v>44371.246527777781</v>
      </c>
      <c r="U136" s="19">
        <v>44376.416666666664</v>
      </c>
      <c r="V136" s="17"/>
      <c r="W136" s="19">
        <v>44245.421527777777</v>
      </c>
      <c r="X136" s="17"/>
      <c r="Y136" s="17" t="s">
        <v>149</v>
      </c>
      <c r="Z136" s="17"/>
      <c r="AA136" s="20">
        <v>4</v>
      </c>
      <c r="AB136" s="17" t="s">
        <v>114</v>
      </c>
      <c r="AC136" s="17"/>
      <c r="AD136" s="17"/>
      <c r="AE136" s="19">
        <v>44371.246527777781</v>
      </c>
      <c r="AF136" s="17"/>
      <c r="AG136" s="17" t="s">
        <v>271</v>
      </c>
      <c r="AH136" s="17"/>
      <c r="AI136" s="17"/>
      <c r="AJ136" s="17"/>
      <c r="AK136" s="17"/>
      <c r="AL136" s="17"/>
      <c r="AM136" s="17"/>
      <c r="AN136" s="17"/>
      <c r="AO136" s="17"/>
      <c r="AP136" s="19">
        <f t="shared" si="0"/>
        <v>44228</v>
      </c>
      <c r="AQ136" s="19">
        <f t="shared" si="1"/>
        <v>44371</v>
      </c>
      <c r="AR136" s="21">
        <f t="shared" si="2"/>
        <v>44371</v>
      </c>
      <c r="AS136" s="19" t="str">
        <f t="shared" si="3"/>
        <v/>
      </c>
      <c r="AT136" s="19"/>
    </row>
    <row r="137" spans="1:46" ht="15.75" customHeight="1">
      <c r="A137" s="17">
        <v>4049300594</v>
      </c>
      <c r="B137" s="17"/>
      <c r="C137" s="17"/>
      <c r="D137" s="19">
        <v>44370.23541666667</v>
      </c>
      <c r="E137" s="17"/>
      <c r="F137" s="17" t="s">
        <v>117</v>
      </c>
      <c r="G137" s="17"/>
      <c r="H137" s="20">
        <v>41</v>
      </c>
      <c r="I137" s="20">
        <v>67</v>
      </c>
      <c r="J137" s="17" t="s">
        <v>91</v>
      </c>
      <c r="K137" s="20">
        <v>40000</v>
      </c>
      <c r="L137" s="17"/>
      <c r="M137" s="19">
        <v>44223.593055555553</v>
      </c>
      <c r="N137" s="17"/>
      <c r="O137" s="17"/>
      <c r="P137" s="17"/>
      <c r="Q137" s="17"/>
      <c r="R137" s="17"/>
      <c r="S137" s="17" t="s">
        <v>92</v>
      </c>
      <c r="T137" s="19">
        <v>44370.23541666667</v>
      </c>
      <c r="U137" s="17"/>
      <c r="V137" s="17"/>
      <c r="W137" s="19">
        <v>44223.59375</v>
      </c>
      <c r="X137" s="17"/>
      <c r="Y137" s="17" t="s">
        <v>149</v>
      </c>
      <c r="Z137" s="17"/>
      <c r="AA137" s="20">
        <v>1</v>
      </c>
      <c r="AB137" s="17" t="s">
        <v>94</v>
      </c>
      <c r="AC137" s="17"/>
      <c r="AD137" s="17"/>
      <c r="AE137" s="19">
        <v>44370.23541666667</v>
      </c>
      <c r="AF137" s="17"/>
      <c r="AG137" s="17" t="s">
        <v>272</v>
      </c>
      <c r="AH137" s="17"/>
      <c r="AI137" s="20">
        <v>40000</v>
      </c>
      <c r="AJ137" s="17"/>
      <c r="AK137" s="17"/>
      <c r="AL137" s="17"/>
      <c r="AM137" s="17"/>
      <c r="AN137" s="17"/>
      <c r="AO137" s="20">
        <v>40000</v>
      </c>
      <c r="AP137" s="19">
        <f t="shared" si="0"/>
        <v>44223</v>
      </c>
      <c r="AQ137" s="19">
        <f t="shared" si="1"/>
        <v>44370</v>
      </c>
      <c r="AR137" s="21">
        <f t="shared" si="2"/>
        <v>44370</v>
      </c>
      <c r="AS137" s="19" t="str">
        <f t="shared" si="3"/>
        <v/>
      </c>
      <c r="AT137" s="19"/>
    </row>
    <row r="138" spans="1:46" ht="15.75" customHeight="1">
      <c r="A138" s="17">
        <v>4049300628</v>
      </c>
      <c r="B138" s="17"/>
      <c r="C138" s="17"/>
      <c r="D138" s="19">
        <v>44370.23541666667</v>
      </c>
      <c r="E138" s="19">
        <v>44235.169444444444</v>
      </c>
      <c r="F138" s="17"/>
      <c r="G138" s="17"/>
      <c r="H138" s="20">
        <v>38</v>
      </c>
      <c r="I138" s="20">
        <v>62</v>
      </c>
      <c r="J138" s="17" t="s">
        <v>91</v>
      </c>
      <c r="K138" s="20">
        <v>25000</v>
      </c>
      <c r="L138" s="17"/>
      <c r="M138" s="19">
        <v>44223.59375</v>
      </c>
      <c r="N138" s="17"/>
      <c r="O138" s="17"/>
      <c r="P138" s="17"/>
      <c r="Q138" s="17"/>
      <c r="R138" s="17"/>
      <c r="S138" s="17" t="s">
        <v>92</v>
      </c>
      <c r="T138" s="19">
        <v>44370.23541666667</v>
      </c>
      <c r="U138" s="17"/>
      <c r="V138" s="17"/>
      <c r="W138" s="19">
        <v>44223.594444444447</v>
      </c>
      <c r="X138" s="17"/>
      <c r="Y138" s="17" t="s">
        <v>93</v>
      </c>
      <c r="Z138" s="17"/>
      <c r="AA138" s="20">
        <v>1</v>
      </c>
      <c r="AB138" s="17" t="s">
        <v>94</v>
      </c>
      <c r="AC138" s="17"/>
      <c r="AD138" s="17"/>
      <c r="AE138" s="19">
        <v>44370.23541666667</v>
      </c>
      <c r="AF138" s="17"/>
      <c r="AG138" s="17" t="s">
        <v>273</v>
      </c>
      <c r="AH138" s="17"/>
      <c r="AI138" s="20">
        <v>25000</v>
      </c>
      <c r="AJ138" s="17"/>
      <c r="AK138" s="17"/>
      <c r="AL138" s="17"/>
      <c r="AM138" s="17"/>
      <c r="AN138" s="17"/>
      <c r="AO138" s="20">
        <v>25000</v>
      </c>
      <c r="AP138" s="19">
        <f t="shared" si="0"/>
        <v>44223</v>
      </c>
      <c r="AQ138" s="19">
        <f t="shared" si="1"/>
        <v>44370</v>
      </c>
      <c r="AR138" s="21">
        <f t="shared" si="2"/>
        <v>44370</v>
      </c>
      <c r="AS138" s="19">
        <f t="shared" si="3"/>
        <v>44235</v>
      </c>
      <c r="AT138" s="19"/>
    </row>
    <row r="139" spans="1:46" ht="15.75" customHeight="1">
      <c r="A139" s="17">
        <v>4042672108</v>
      </c>
      <c r="B139" s="17"/>
      <c r="C139" s="17"/>
      <c r="D139" s="19">
        <v>44303.446527777778</v>
      </c>
      <c r="E139" s="17"/>
      <c r="F139" s="17"/>
      <c r="G139" s="17"/>
      <c r="H139" s="20">
        <v>0</v>
      </c>
      <c r="I139" s="20">
        <v>1</v>
      </c>
      <c r="J139" s="17" t="s">
        <v>91</v>
      </c>
      <c r="K139" s="17"/>
      <c r="L139" s="17"/>
      <c r="M139" s="19">
        <v>44222.336111111108</v>
      </c>
      <c r="N139" s="17"/>
      <c r="O139" s="25">
        <v>1168796.2791666666</v>
      </c>
      <c r="P139" s="17"/>
      <c r="Q139" s="17"/>
      <c r="R139" s="24" t="s">
        <v>187</v>
      </c>
      <c r="S139" s="17"/>
      <c r="T139" s="19">
        <v>44235.709027777775</v>
      </c>
      <c r="U139" s="17"/>
      <c r="V139" s="17"/>
      <c r="W139" s="17"/>
      <c r="X139" s="17"/>
      <c r="Y139" s="17" t="s">
        <v>13</v>
      </c>
      <c r="Z139" s="17"/>
      <c r="AA139" s="20">
        <v>1</v>
      </c>
      <c r="AB139" s="17" t="s">
        <v>171</v>
      </c>
      <c r="AC139" s="17"/>
      <c r="AD139" s="17"/>
      <c r="AE139" s="17"/>
      <c r="AF139" s="17"/>
      <c r="AG139" s="17" t="s">
        <v>274</v>
      </c>
      <c r="AH139" s="17"/>
      <c r="AI139" s="17"/>
      <c r="AJ139" s="17"/>
      <c r="AK139" s="17"/>
      <c r="AL139" s="17"/>
      <c r="AM139" s="17"/>
      <c r="AN139" s="17"/>
      <c r="AO139" s="17"/>
      <c r="AP139" s="19">
        <f t="shared" si="0"/>
        <v>44222</v>
      </c>
      <c r="AQ139" s="19">
        <f t="shared" si="1"/>
        <v>44235</v>
      </c>
      <c r="AR139" s="11" t="str">
        <f t="shared" si="2"/>
        <v/>
      </c>
      <c r="AS139" s="19" t="str">
        <f t="shared" si="3"/>
        <v/>
      </c>
      <c r="AT139" s="19"/>
    </row>
    <row r="140" spans="1:46" ht="15.75" customHeight="1">
      <c r="A140" s="17">
        <v>4027819213</v>
      </c>
      <c r="B140" s="17"/>
      <c r="C140" s="17"/>
      <c r="D140" s="19">
        <v>44303.438194444447</v>
      </c>
      <c r="E140" s="17"/>
      <c r="F140" s="17"/>
      <c r="G140" s="17"/>
      <c r="H140" s="20">
        <v>0</v>
      </c>
      <c r="I140" s="20">
        <v>2</v>
      </c>
      <c r="J140" s="17" t="s">
        <v>91</v>
      </c>
      <c r="K140" s="17"/>
      <c r="L140" s="17"/>
      <c r="M140" s="19">
        <v>44218.583333333336</v>
      </c>
      <c r="N140" s="17"/>
      <c r="O140" s="17"/>
      <c r="P140" s="17"/>
      <c r="Q140" s="17"/>
      <c r="R140" s="17"/>
      <c r="S140" s="17" t="s">
        <v>104</v>
      </c>
      <c r="T140" s="19">
        <v>44225.333333333336</v>
      </c>
      <c r="U140" s="17"/>
      <c r="V140" s="17"/>
      <c r="W140" s="19">
        <v>44218.584027777775</v>
      </c>
      <c r="X140" s="17"/>
      <c r="Y140" s="17" t="s">
        <v>108</v>
      </c>
      <c r="Z140" s="17"/>
      <c r="AA140" s="20">
        <v>1</v>
      </c>
      <c r="AB140" s="17" t="s">
        <v>100</v>
      </c>
      <c r="AC140" s="17"/>
      <c r="AD140" s="17"/>
      <c r="AE140" s="17"/>
      <c r="AF140" s="17"/>
      <c r="AG140" s="17" t="s">
        <v>275</v>
      </c>
      <c r="AH140" s="17"/>
      <c r="AI140" s="17"/>
      <c r="AJ140" s="17"/>
      <c r="AK140" s="17"/>
      <c r="AL140" s="17"/>
      <c r="AM140" s="17"/>
      <c r="AN140" s="17"/>
      <c r="AO140" s="17"/>
      <c r="AP140" s="19">
        <f t="shared" si="0"/>
        <v>44218</v>
      </c>
      <c r="AQ140" s="19">
        <f t="shared" si="1"/>
        <v>44225</v>
      </c>
      <c r="AR140" s="11" t="str">
        <f t="shared" si="2"/>
        <v/>
      </c>
      <c r="AS140" s="19" t="str">
        <f t="shared" si="3"/>
        <v/>
      </c>
      <c r="AT140" s="19"/>
    </row>
    <row r="141" spans="1:46" ht="15.75" customHeight="1">
      <c r="A141" s="17">
        <v>4015539318</v>
      </c>
      <c r="B141" s="17"/>
      <c r="C141" s="17"/>
      <c r="D141" s="19">
        <v>44303.438194444447</v>
      </c>
      <c r="E141" s="17"/>
      <c r="F141" s="17" t="s">
        <v>103</v>
      </c>
      <c r="G141" s="17"/>
      <c r="H141" s="20">
        <v>8</v>
      </c>
      <c r="I141" s="20">
        <v>11</v>
      </c>
      <c r="J141" s="17" t="s">
        <v>91</v>
      </c>
      <c r="K141" s="17"/>
      <c r="L141" s="17"/>
      <c r="M141" s="19">
        <v>44216.078472222223</v>
      </c>
      <c r="N141" s="17"/>
      <c r="O141" s="17"/>
      <c r="P141" s="17"/>
      <c r="Q141" s="17"/>
      <c r="R141" s="17"/>
      <c r="S141" s="17" t="s">
        <v>26</v>
      </c>
      <c r="T141" s="19">
        <v>44257.431944444441</v>
      </c>
      <c r="U141" s="17"/>
      <c r="V141" s="17"/>
      <c r="W141" s="19">
        <v>44216.079861111109</v>
      </c>
      <c r="X141" s="17"/>
      <c r="Y141" s="17" t="s">
        <v>108</v>
      </c>
      <c r="Z141" s="17"/>
      <c r="AA141" s="20">
        <v>1</v>
      </c>
      <c r="AB141" s="17" t="s">
        <v>114</v>
      </c>
      <c r="AC141" s="17"/>
      <c r="AD141" s="17"/>
      <c r="AE141" s="19">
        <v>44257.431944444441</v>
      </c>
      <c r="AF141" s="17"/>
      <c r="AG141" s="17" t="s">
        <v>276</v>
      </c>
      <c r="AH141" s="17"/>
      <c r="AI141" s="17"/>
      <c r="AJ141" s="17"/>
      <c r="AK141" s="17"/>
      <c r="AL141" s="17"/>
      <c r="AM141" s="17"/>
      <c r="AN141" s="17"/>
      <c r="AO141" s="17"/>
      <c r="AP141" s="19">
        <f t="shared" si="0"/>
        <v>44216</v>
      </c>
      <c r="AQ141" s="19">
        <f t="shared" si="1"/>
        <v>44257</v>
      </c>
      <c r="AR141" s="21">
        <f t="shared" si="2"/>
        <v>44257</v>
      </c>
      <c r="AS141" s="19" t="str">
        <f t="shared" si="3"/>
        <v/>
      </c>
      <c r="AT141" s="19"/>
    </row>
    <row r="142" spans="1:46" ht="15.75" customHeight="1">
      <c r="A142" s="17">
        <v>4012349472</v>
      </c>
      <c r="B142" s="17"/>
      <c r="C142" s="17"/>
      <c r="D142" s="19">
        <v>44303.438194444447</v>
      </c>
      <c r="E142" s="17"/>
      <c r="F142" s="17" t="s">
        <v>117</v>
      </c>
      <c r="G142" s="17"/>
      <c r="H142" s="20">
        <v>1</v>
      </c>
      <c r="I142" s="20">
        <v>2</v>
      </c>
      <c r="J142" s="17" t="s">
        <v>91</v>
      </c>
      <c r="K142" s="17"/>
      <c r="L142" s="17"/>
      <c r="M142" s="19">
        <v>44215.544444444444</v>
      </c>
      <c r="N142" s="17"/>
      <c r="O142" s="17"/>
      <c r="P142" s="17"/>
      <c r="Q142" s="17"/>
      <c r="R142" s="17"/>
      <c r="S142" s="17" t="s">
        <v>20</v>
      </c>
      <c r="T142" s="19">
        <v>44204.440972222219</v>
      </c>
      <c r="U142" s="17"/>
      <c r="V142" s="17"/>
      <c r="W142" s="19">
        <v>44215.544444444444</v>
      </c>
      <c r="X142" s="17"/>
      <c r="Y142" s="17" t="s">
        <v>149</v>
      </c>
      <c r="Z142" s="17"/>
      <c r="AA142" s="20">
        <v>1</v>
      </c>
      <c r="AB142" s="17" t="s">
        <v>100</v>
      </c>
      <c r="AC142" s="17"/>
      <c r="AD142" s="17"/>
      <c r="AE142" s="19">
        <v>44201.368055555555</v>
      </c>
      <c r="AF142" s="17"/>
      <c r="AG142" s="17" t="s">
        <v>277</v>
      </c>
      <c r="AH142" s="17"/>
      <c r="AI142" s="17"/>
      <c r="AJ142" s="17"/>
      <c r="AK142" s="17"/>
      <c r="AL142" s="17"/>
      <c r="AM142" s="17"/>
      <c r="AN142" s="17"/>
      <c r="AO142" s="17"/>
      <c r="AP142" s="19">
        <f t="shared" si="0"/>
        <v>44215</v>
      </c>
      <c r="AQ142" s="19">
        <f t="shared" si="1"/>
        <v>44204</v>
      </c>
      <c r="AR142" s="21">
        <f t="shared" si="2"/>
        <v>44201</v>
      </c>
      <c r="AS142" s="19" t="str">
        <f t="shared" si="3"/>
        <v/>
      </c>
      <c r="AT142" s="19"/>
    </row>
    <row r="143" spans="1:46" ht="15.75" customHeight="1">
      <c r="A143" s="17">
        <v>4007791125</v>
      </c>
      <c r="B143" s="17"/>
      <c r="C143" s="17"/>
      <c r="D143" s="19">
        <v>44334.749305555553</v>
      </c>
      <c r="E143" s="17"/>
      <c r="F143" s="17"/>
      <c r="G143" s="17"/>
      <c r="H143" s="20">
        <v>12</v>
      </c>
      <c r="I143" s="20">
        <v>17</v>
      </c>
      <c r="J143" s="17" t="s">
        <v>91</v>
      </c>
      <c r="K143" s="20">
        <v>1</v>
      </c>
      <c r="L143" s="17"/>
      <c r="M143" s="19">
        <v>44214.694444444445</v>
      </c>
      <c r="N143" s="17"/>
      <c r="O143" s="17"/>
      <c r="P143" s="17"/>
      <c r="Q143" s="17"/>
      <c r="R143" s="17"/>
      <c r="S143" s="17" t="s">
        <v>14</v>
      </c>
      <c r="T143" s="19">
        <v>44334.748611111114</v>
      </c>
      <c r="U143" s="19">
        <v>44418.458333333336</v>
      </c>
      <c r="V143" s="17"/>
      <c r="W143" s="19">
        <v>44286.354861111111</v>
      </c>
      <c r="X143" s="17"/>
      <c r="Y143" s="17" t="s">
        <v>15</v>
      </c>
      <c r="Z143" s="17"/>
      <c r="AA143" s="20">
        <v>1</v>
      </c>
      <c r="AB143" s="17" t="s">
        <v>97</v>
      </c>
      <c r="AC143" s="17"/>
      <c r="AD143" s="17"/>
      <c r="AE143" s="19">
        <v>44334.748611111114</v>
      </c>
      <c r="AF143" s="17"/>
      <c r="AG143" s="17" t="s">
        <v>278</v>
      </c>
      <c r="AH143" s="17"/>
      <c r="AI143" s="20">
        <v>1</v>
      </c>
      <c r="AJ143" s="17"/>
      <c r="AK143" s="17"/>
      <c r="AL143" s="17"/>
      <c r="AM143" s="17"/>
      <c r="AN143" s="17"/>
      <c r="AO143" s="20">
        <v>1</v>
      </c>
      <c r="AP143" s="19">
        <f t="shared" si="0"/>
        <v>44214</v>
      </c>
      <c r="AQ143" s="19">
        <f t="shared" si="1"/>
        <v>44334</v>
      </c>
      <c r="AR143" s="21">
        <f t="shared" si="2"/>
        <v>44334</v>
      </c>
      <c r="AS143" s="19" t="str">
        <f t="shared" si="3"/>
        <v/>
      </c>
      <c r="AT143" s="19"/>
    </row>
    <row r="144" spans="1:46" ht="15.75" customHeight="1">
      <c r="A144" s="17">
        <v>4007784342</v>
      </c>
      <c r="B144" s="17"/>
      <c r="C144" s="17"/>
      <c r="D144" s="19">
        <v>44276.997916666667</v>
      </c>
      <c r="E144" s="17"/>
      <c r="F144" s="17"/>
      <c r="G144" s="17"/>
      <c r="H144" s="17"/>
      <c r="I144" s="17"/>
      <c r="J144" s="17"/>
      <c r="K144" s="17"/>
      <c r="L144" s="17"/>
      <c r="M144" s="19">
        <v>44214.694444444445</v>
      </c>
      <c r="N144" s="17"/>
      <c r="O144" s="17"/>
      <c r="P144" s="17"/>
      <c r="Q144" s="17"/>
      <c r="R144" s="17"/>
      <c r="S144" s="17" t="s">
        <v>159</v>
      </c>
      <c r="T144" s="17"/>
      <c r="U144" s="17"/>
      <c r="V144" s="17"/>
      <c r="W144" s="19">
        <v>44227.453472222223</v>
      </c>
      <c r="X144" s="17"/>
      <c r="Y144" s="17" t="s">
        <v>13</v>
      </c>
      <c r="Z144" s="17"/>
      <c r="AA144" s="20">
        <v>0</v>
      </c>
      <c r="AB144" s="17"/>
      <c r="AC144" s="17"/>
      <c r="AD144" s="17"/>
      <c r="AE144" s="17"/>
      <c r="AF144" s="17"/>
      <c r="AG144" s="17" t="s">
        <v>279</v>
      </c>
      <c r="AH144" s="17"/>
      <c r="AI144" s="17"/>
      <c r="AJ144" s="17"/>
      <c r="AK144" s="17"/>
      <c r="AL144" s="17"/>
      <c r="AM144" s="17"/>
      <c r="AN144" s="17"/>
      <c r="AO144" s="17"/>
      <c r="AP144" s="19">
        <f t="shared" si="0"/>
        <v>44214</v>
      </c>
      <c r="AQ144" s="19" t="str">
        <f t="shared" si="1"/>
        <v/>
      </c>
      <c r="AR144" s="11" t="str">
        <f t="shared" si="2"/>
        <v/>
      </c>
      <c r="AS144" s="19" t="str">
        <f t="shared" si="3"/>
        <v/>
      </c>
      <c r="AT144" s="19"/>
    </row>
    <row r="145" spans="1:46" ht="15.75" customHeight="1">
      <c r="A145" s="17">
        <v>3976943949</v>
      </c>
      <c r="B145" s="17"/>
      <c r="C145" s="17"/>
      <c r="D145" s="19">
        <v>44303.435416666667</v>
      </c>
      <c r="E145" s="17"/>
      <c r="F145" s="17" t="s">
        <v>103</v>
      </c>
      <c r="G145" s="17"/>
      <c r="H145" s="20">
        <v>3</v>
      </c>
      <c r="I145" s="20">
        <v>4</v>
      </c>
      <c r="J145" s="17" t="s">
        <v>91</v>
      </c>
      <c r="K145" s="17"/>
      <c r="L145" s="17"/>
      <c r="M145" s="19">
        <v>44208.481249999997</v>
      </c>
      <c r="N145" s="17"/>
      <c r="O145" s="17"/>
      <c r="P145" s="17"/>
      <c r="Q145" s="17"/>
      <c r="R145" s="17"/>
      <c r="S145" s="17" t="s">
        <v>16</v>
      </c>
      <c r="T145" s="19">
        <v>44209.251388888886</v>
      </c>
      <c r="U145" s="17"/>
      <c r="V145" s="17"/>
      <c r="W145" s="19">
        <v>44208.482638888891</v>
      </c>
      <c r="X145" s="17"/>
      <c r="Y145" s="17" t="s">
        <v>108</v>
      </c>
      <c r="Z145" s="17"/>
      <c r="AA145" s="20">
        <v>1</v>
      </c>
      <c r="AB145" s="17" t="s">
        <v>97</v>
      </c>
      <c r="AC145" s="17"/>
      <c r="AD145" s="17"/>
      <c r="AE145" s="19">
        <v>44209.251388888886</v>
      </c>
      <c r="AF145" s="17"/>
      <c r="AG145" s="17" t="s">
        <v>280</v>
      </c>
      <c r="AH145" s="17"/>
      <c r="AI145" s="17"/>
      <c r="AJ145" s="17"/>
      <c r="AK145" s="17"/>
      <c r="AL145" s="17"/>
      <c r="AM145" s="17" t="s">
        <v>281</v>
      </c>
      <c r="AN145" s="17"/>
      <c r="AO145" s="17"/>
      <c r="AP145" s="19">
        <f t="shared" si="0"/>
        <v>44208</v>
      </c>
      <c r="AQ145" s="19">
        <f t="shared" si="1"/>
        <v>44209</v>
      </c>
      <c r="AR145" s="21">
        <f t="shared" si="2"/>
        <v>44209</v>
      </c>
      <c r="AS145" s="19" t="str">
        <f t="shared" si="3"/>
        <v/>
      </c>
      <c r="AT145" s="19"/>
    </row>
    <row r="146" spans="1:46" ht="15.75" customHeight="1">
      <c r="A146" s="17">
        <v>3450923067</v>
      </c>
      <c r="B146" s="17"/>
      <c r="C146" s="17"/>
      <c r="D146" s="19">
        <v>44354.171527777777</v>
      </c>
      <c r="E146" s="19">
        <v>44165.225694444445</v>
      </c>
      <c r="F146" s="17" t="s">
        <v>117</v>
      </c>
      <c r="G146" s="17"/>
      <c r="H146" s="20">
        <v>16</v>
      </c>
      <c r="I146" s="20">
        <v>22</v>
      </c>
      <c r="J146" s="17" t="s">
        <v>91</v>
      </c>
      <c r="K146" s="20" t="s">
        <v>282</v>
      </c>
      <c r="L146" s="17"/>
      <c r="M146" s="19">
        <v>44154.655555555553</v>
      </c>
      <c r="N146" s="17"/>
      <c r="O146" s="17"/>
      <c r="P146" s="17"/>
      <c r="Q146" s="17"/>
      <c r="R146" s="17"/>
      <c r="S146" s="17" t="s">
        <v>92</v>
      </c>
      <c r="T146" s="19">
        <v>44354.171527777777</v>
      </c>
      <c r="U146" s="17"/>
      <c r="V146" s="17"/>
      <c r="W146" s="19">
        <v>44154.655555555553</v>
      </c>
      <c r="X146" s="17"/>
      <c r="Y146" s="17" t="s">
        <v>93</v>
      </c>
      <c r="Z146" s="17"/>
      <c r="AA146" s="20">
        <v>1</v>
      </c>
      <c r="AB146" s="17" t="s">
        <v>100</v>
      </c>
      <c r="AC146" s="17"/>
      <c r="AD146" s="17"/>
      <c r="AE146" s="19">
        <v>44354.171527777777</v>
      </c>
      <c r="AF146" s="17"/>
      <c r="AG146" s="17" t="s">
        <v>283</v>
      </c>
      <c r="AH146" s="17"/>
      <c r="AI146" s="20" t="s">
        <v>284</v>
      </c>
      <c r="AJ146" s="17"/>
      <c r="AK146" s="17"/>
      <c r="AL146" s="17"/>
      <c r="AM146" s="17"/>
      <c r="AN146" s="17"/>
      <c r="AO146" s="20" t="s">
        <v>282</v>
      </c>
      <c r="AP146" s="19">
        <f t="shared" si="0"/>
        <v>44154</v>
      </c>
      <c r="AQ146" s="19">
        <f t="shared" si="1"/>
        <v>44354</v>
      </c>
      <c r="AR146" s="21">
        <f t="shared" si="2"/>
        <v>44354</v>
      </c>
      <c r="AS146" s="19">
        <f t="shared" si="3"/>
        <v>44165</v>
      </c>
      <c r="AT146" s="19"/>
    </row>
    <row r="147" spans="1:46" ht="15.75" customHeight="1">
      <c r="A147" s="17">
        <v>3971871359</v>
      </c>
      <c r="B147" s="17"/>
      <c r="C147" s="17"/>
      <c r="D147" s="19">
        <v>44369.65625</v>
      </c>
      <c r="E147" s="17"/>
      <c r="F147" s="17" t="s">
        <v>103</v>
      </c>
      <c r="G147" s="17"/>
      <c r="H147" s="20">
        <v>11</v>
      </c>
      <c r="I147" s="20">
        <v>17</v>
      </c>
      <c r="J147" s="17" t="s">
        <v>91</v>
      </c>
      <c r="K147" s="20">
        <v>30000</v>
      </c>
      <c r="L147" s="17"/>
      <c r="M147" s="19">
        <v>44207.405555555553</v>
      </c>
      <c r="N147" s="17"/>
      <c r="O147" s="17"/>
      <c r="P147" s="17"/>
      <c r="Q147" s="17"/>
      <c r="R147" s="17"/>
      <c r="S147" s="17" t="s">
        <v>104</v>
      </c>
      <c r="T147" s="19">
        <v>44369.65625</v>
      </c>
      <c r="U147" s="17"/>
      <c r="V147" s="17"/>
      <c r="W147" s="19">
        <v>44207.407638888886</v>
      </c>
      <c r="X147" s="17"/>
      <c r="Y147" s="17" t="s">
        <v>108</v>
      </c>
      <c r="Z147" s="17"/>
      <c r="AA147" s="20">
        <v>1</v>
      </c>
      <c r="AB147" s="17" t="s">
        <v>94</v>
      </c>
      <c r="AC147" s="17"/>
      <c r="AD147" s="17"/>
      <c r="AE147" s="19">
        <v>44369.65625</v>
      </c>
      <c r="AF147" s="17"/>
      <c r="AG147" s="17" t="s">
        <v>285</v>
      </c>
      <c r="AH147" s="17"/>
      <c r="AI147" s="20">
        <v>30000</v>
      </c>
      <c r="AJ147" s="17"/>
      <c r="AK147" s="17"/>
      <c r="AL147" s="17"/>
      <c r="AM147" s="17" t="s">
        <v>286</v>
      </c>
      <c r="AN147" s="17"/>
      <c r="AO147" s="20">
        <v>30000</v>
      </c>
      <c r="AP147" s="19">
        <f t="shared" si="0"/>
        <v>44207</v>
      </c>
      <c r="AQ147" s="19">
        <f t="shared" si="1"/>
        <v>44369</v>
      </c>
      <c r="AR147" s="21">
        <f t="shared" si="2"/>
        <v>44369</v>
      </c>
      <c r="AS147" s="19" t="str">
        <f t="shared" si="3"/>
        <v/>
      </c>
      <c r="AT147" s="19"/>
    </row>
    <row r="148" spans="1:46" ht="15.75" customHeight="1">
      <c r="A148" s="17">
        <v>3961500038</v>
      </c>
      <c r="B148" s="17"/>
      <c r="C148" s="17"/>
      <c r="D148" s="19">
        <v>44303.435416666667</v>
      </c>
      <c r="E148" s="17"/>
      <c r="F148" s="17"/>
      <c r="G148" s="17"/>
      <c r="H148" s="20">
        <v>0</v>
      </c>
      <c r="I148" s="20">
        <v>1</v>
      </c>
      <c r="J148" s="17" t="s">
        <v>91</v>
      </c>
      <c r="K148" s="17"/>
      <c r="L148" s="17"/>
      <c r="M148" s="19">
        <v>44204.461111111108</v>
      </c>
      <c r="N148" s="17"/>
      <c r="O148" s="25">
        <v>1128692.3138888888</v>
      </c>
      <c r="P148" s="17"/>
      <c r="Q148" s="17"/>
      <c r="R148" s="24" t="s">
        <v>227</v>
      </c>
      <c r="S148" s="17"/>
      <c r="T148" s="19">
        <v>44235.716666666667</v>
      </c>
      <c r="U148" s="17"/>
      <c r="V148" s="17"/>
      <c r="W148" s="17"/>
      <c r="X148" s="17"/>
      <c r="Y148" s="17" t="s">
        <v>13</v>
      </c>
      <c r="Z148" s="17"/>
      <c r="AA148" s="20">
        <v>1</v>
      </c>
      <c r="AB148" s="17" t="s">
        <v>171</v>
      </c>
      <c r="AC148" s="17"/>
      <c r="AD148" s="17"/>
      <c r="AE148" s="17"/>
      <c r="AF148" s="17"/>
      <c r="AG148" s="17" t="s">
        <v>287</v>
      </c>
      <c r="AH148" s="17"/>
      <c r="AI148" s="17"/>
      <c r="AJ148" s="17"/>
      <c r="AK148" s="17"/>
      <c r="AL148" s="17"/>
      <c r="AM148" s="17"/>
      <c r="AN148" s="17"/>
      <c r="AO148" s="17"/>
      <c r="AP148" s="19">
        <f t="shared" si="0"/>
        <v>44204</v>
      </c>
      <c r="AQ148" s="19">
        <f t="shared" si="1"/>
        <v>44235</v>
      </c>
      <c r="AR148" s="11" t="str">
        <f t="shared" si="2"/>
        <v/>
      </c>
      <c r="AS148" s="19" t="str">
        <f t="shared" si="3"/>
        <v/>
      </c>
      <c r="AT148" s="19"/>
    </row>
    <row r="149" spans="1:46" ht="15.75" customHeight="1">
      <c r="A149" s="17">
        <v>3956378248</v>
      </c>
      <c r="B149" s="17"/>
      <c r="C149" s="17"/>
      <c r="D149" s="19">
        <v>44303.446527777778</v>
      </c>
      <c r="E149" s="17"/>
      <c r="F149" s="17"/>
      <c r="G149" s="17"/>
      <c r="H149" s="17"/>
      <c r="I149" s="17"/>
      <c r="J149" s="17" t="s">
        <v>91</v>
      </c>
      <c r="K149" s="17"/>
      <c r="L149" s="17"/>
      <c r="M149" s="19">
        <v>44203.424305555556</v>
      </c>
      <c r="N149" s="17"/>
      <c r="O149" s="17"/>
      <c r="P149" s="17"/>
      <c r="Q149" s="17"/>
      <c r="R149" s="17"/>
      <c r="S149" s="17" t="s">
        <v>92</v>
      </c>
      <c r="T149" s="17"/>
      <c r="U149" s="17"/>
      <c r="V149" s="17"/>
      <c r="W149" s="19">
        <v>44203.425000000003</v>
      </c>
      <c r="X149" s="17"/>
      <c r="Y149" s="17" t="s">
        <v>108</v>
      </c>
      <c r="Z149" s="17"/>
      <c r="AA149" s="20">
        <v>0</v>
      </c>
      <c r="AB149" s="17" t="s">
        <v>94</v>
      </c>
      <c r="AC149" s="17"/>
      <c r="AD149" s="17"/>
      <c r="AE149" s="17"/>
      <c r="AF149" s="17"/>
      <c r="AG149" s="17" t="s">
        <v>288</v>
      </c>
      <c r="AH149" s="17"/>
      <c r="AI149" s="17"/>
      <c r="AJ149" s="17"/>
      <c r="AK149" s="17"/>
      <c r="AL149" s="17"/>
      <c r="AM149" s="17"/>
      <c r="AN149" s="17"/>
      <c r="AO149" s="17"/>
      <c r="AP149" s="19">
        <f t="shared" si="0"/>
        <v>44203</v>
      </c>
      <c r="AQ149" s="19" t="str">
        <f t="shared" si="1"/>
        <v/>
      </c>
      <c r="AR149" s="11" t="str">
        <f t="shared" si="2"/>
        <v/>
      </c>
      <c r="AS149" s="19" t="str">
        <f t="shared" si="3"/>
        <v/>
      </c>
      <c r="AT149" s="19"/>
    </row>
    <row r="150" spans="1:46" ht="15.75" customHeight="1">
      <c r="A150" s="17">
        <v>3956378170</v>
      </c>
      <c r="B150" s="17"/>
      <c r="C150" s="17"/>
      <c r="D150" s="19">
        <v>44303.43472222222</v>
      </c>
      <c r="E150" s="17"/>
      <c r="F150" s="17" t="s">
        <v>103</v>
      </c>
      <c r="G150" s="17"/>
      <c r="H150" s="20">
        <v>8</v>
      </c>
      <c r="I150" s="20">
        <v>10</v>
      </c>
      <c r="J150" s="17" t="s">
        <v>91</v>
      </c>
      <c r="K150" s="17"/>
      <c r="L150" s="17"/>
      <c r="M150" s="19">
        <v>44203.42291666667</v>
      </c>
      <c r="N150" s="17"/>
      <c r="O150" s="17"/>
      <c r="P150" s="17"/>
      <c r="Q150" s="17"/>
      <c r="R150" s="17"/>
      <c r="S150" s="17" t="s">
        <v>92</v>
      </c>
      <c r="T150" s="19">
        <v>44272.181250000001</v>
      </c>
      <c r="U150" s="17"/>
      <c r="V150" s="17"/>
      <c r="W150" s="19">
        <v>44203.423611111109</v>
      </c>
      <c r="X150" s="17"/>
      <c r="Y150" s="17" t="s">
        <v>108</v>
      </c>
      <c r="Z150" s="17"/>
      <c r="AA150" s="20">
        <v>1</v>
      </c>
      <c r="AB150" s="17" t="s">
        <v>100</v>
      </c>
      <c r="AC150" s="17"/>
      <c r="AD150" s="17"/>
      <c r="AE150" s="19">
        <v>44271.65347222222</v>
      </c>
      <c r="AF150" s="17"/>
      <c r="AG150" s="17" t="s">
        <v>289</v>
      </c>
      <c r="AH150" s="17"/>
      <c r="AI150" s="17"/>
      <c r="AJ150" s="17"/>
      <c r="AK150" s="17"/>
      <c r="AL150" s="17"/>
      <c r="AM150" s="17"/>
      <c r="AN150" s="17"/>
      <c r="AO150" s="17"/>
      <c r="AP150" s="19">
        <f t="shared" si="0"/>
        <v>44203</v>
      </c>
      <c r="AQ150" s="19">
        <f t="shared" si="1"/>
        <v>44272</v>
      </c>
      <c r="AR150" s="21">
        <f t="shared" si="2"/>
        <v>44271</v>
      </c>
      <c r="AS150" s="19" t="str">
        <f t="shared" si="3"/>
        <v/>
      </c>
      <c r="AT150" s="19"/>
    </row>
    <row r="151" spans="1:46" ht="15.75" customHeight="1">
      <c r="A151" s="17">
        <v>3956361514</v>
      </c>
      <c r="B151" s="17"/>
      <c r="C151" s="17"/>
      <c r="D151" s="19">
        <v>44341.307638888888</v>
      </c>
      <c r="E151" s="17"/>
      <c r="F151" s="17" t="s">
        <v>103</v>
      </c>
      <c r="G151" s="17"/>
      <c r="H151" s="20">
        <v>3</v>
      </c>
      <c r="I151" s="20">
        <v>4</v>
      </c>
      <c r="J151" s="17" t="s">
        <v>91</v>
      </c>
      <c r="K151" s="17"/>
      <c r="L151" s="17"/>
      <c r="M151" s="19">
        <v>44203.425000000003</v>
      </c>
      <c r="N151" s="17"/>
      <c r="O151" s="17"/>
      <c r="P151" s="17"/>
      <c r="Q151" s="17"/>
      <c r="R151" s="17"/>
      <c r="S151" s="17" t="s">
        <v>92</v>
      </c>
      <c r="T151" s="19">
        <v>44300.401388888888</v>
      </c>
      <c r="U151" s="17"/>
      <c r="V151" s="17"/>
      <c r="W151" s="19">
        <v>44203.425000000003</v>
      </c>
      <c r="X151" s="17"/>
      <c r="Y151" s="17" t="s">
        <v>108</v>
      </c>
      <c r="Z151" s="17"/>
      <c r="AA151" s="20">
        <v>2</v>
      </c>
      <c r="AB151" s="17" t="s">
        <v>94</v>
      </c>
      <c r="AC151" s="17"/>
      <c r="AD151" s="17"/>
      <c r="AE151" s="19">
        <v>44300.390277777777</v>
      </c>
      <c r="AF151" s="17"/>
      <c r="AG151" s="17" t="s">
        <v>290</v>
      </c>
      <c r="AH151" s="17"/>
      <c r="AI151" s="17"/>
      <c r="AJ151" s="17"/>
      <c r="AK151" s="17"/>
      <c r="AL151" s="17"/>
      <c r="AM151" s="17"/>
      <c r="AN151" s="17"/>
      <c r="AO151" s="17"/>
      <c r="AP151" s="19">
        <f t="shared" si="0"/>
        <v>44203</v>
      </c>
      <c r="AQ151" s="19">
        <f t="shared" si="1"/>
        <v>44300</v>
      </c>
      <c r="AR151" s="21">
        <f t="shared" si="2"/>
        <v>44300</v>
      </c>
      <c r="AS151" s="19" t="str">
        <f t="shared" si="3"/>
        <v/>
      </c>
      <c r="AT151" s="19"/>
    </row>
    <row r="152" spans="1:46" ht="15.75" customHeight="1">
      <c r="A152" s="17">
        <v>3956304707</v>
      </c>
      <c r="B152" s="17"/>
      <c r="C152" s="17"/>
      <c r="D152" s="19">
        <v>44375.339583333334</v>
      </c>
      <c r="E152" s="17"/>
      <c r="F152" s="17" t="s">
        <v>103</v>
      </c>
      <c r="G152" s="17"/>
      <c r="H152" s="20">
        <v>102</v>
      </c>
      <c r="I152" s="20">
        <v>177</v>
      </c>
      <c r="J152" s="17" t="s">
        <v>91</v>
      </c>
      <c r="K152" s="17"/>
      <c r="L152" s="17"/>
      <c r="M152" s="19">
        <v>44203.421527777777</v>
      </c>
      <c r="N152" s="17"/>
      <c r="O152" s="17"/>
      <c r="P152" s="17"/>
      <c r="Q152" s="17"/>
      <c r="R152" s="17"/>
      <c r="S152" s="17" t="s">
        <v>92</v>
      </c>
      <c r="T152" s="19">
        <v>44375.333333333336</v>
      </c>
      <c r="U152" s="19">
        <v>44377.208333333336</v>
      </c>
      <c r="V152" s="17"/>
      <c r="W152" s="19">
        <v>44203.422222222223</v>
      </c>
      <c r="X152" s="17"/>
      <c r="Y152" s="17" t="s">
        <v>108</v>
      </c>
      <c r="Z152" s="17"/>
      <c r="AA152" s="20">
        <v>1</v>
      </c>
      <c r="AB152" s="17" t="s">
        <v>100</v>
      </c>
      <c r="AC152" s="17"/>
      <c r="AD152" s="17"/>
      <c r="AE152" s="19">
        <v>44375.333333333336</v>
      </c>
      <c r="AF152" s="17"/>
      <c r="AG152" s="17" t="s">
        <v>291</v>
      </c>
      <c r="AH152" s="17"/>
      <c r="AI152" s="17"/>
      <c r="AJ152" s="17"/>
      <c r="AK152" s="17"/>
      <c r="AL152" s="17"/>
      <c r="AM152" s="17"/>
      <c r="AN152" s="17"/>
      <c r="AO152" s="17"/>
      <c r="AP152" s="19">
        <f t="shared" si="0"/>
        <v>44203</v>
      </c>
      <c r="AQ152" s="19">
        <f t="shared" si="1"/>
        <v>44375</v>
      </c>
      <c r="AR152" s="21">
        <f t="shared" si="2"/>
        <v>44375</v>
      </c>
      <c r="AS152" s="19" t="str">
        <f t="shared" si="3"/>
        <v/>
      </c>
      <c r="AT152" s="19"/>
    </row>
    <row r="153" spans="1:46" ht="15.75" customHeight="1">
      <c r="A153" s="17">
        <v>3732994660</v>
      </c>
      <c r="B153" s="17"/>
      <c r="C153" s="17"/>
      <c r="D153" s="19">
        <v>44351.317361111112</v>
      </c>
      <c r="E153" s="17"/>
      <c r="F153" s="17" t="s">
        <v>103</v>
      </c>
      <c r="G153" s="17"/>
      <c r="H153" s="20">
        <v>8</v>
      </c>
      <c r="I153" s="20">
        <v>8</v>
      </c>
      <c r="J153" s="17" t="s">
        <v>91</v>
      </c>
      <c r="K153" s="17"/>
      <c r="L153" s="17"/>
      <c r="M153" s="19">
        <v>44187.511111111111</v>
      </c>
      <c r="N153" s="17"/>
      <c r="O153" s="17"/>
      <c r="P153" s="17"/>
      <c r="Q153" s="17"/>
      <c r="R153" s="17"/>
      <c r="S153" s="17" t="s">
        <v>16</v>
      </c>
      <c r="T153" s="19">
        <v>44351.317361111112</v>
      </c>
      <c r="U153" s="17"/>
      <c r="V153" s="17"/>
      <c r="W153" s="19">
        <v>44187.511805555558</v>
      </c>
      <c r="X153" s="17"/>
      <c r="Y153" s="17" t="s">
        <v>108</v>
      </c>
      <c r="Z153" s="17"/>
      <c r="AA153" s="20">
        <v>1</v>
      </c>
      <c r="AB153" s="17" t="s">
        <v>100</v>
      </c>
      <c r="AC153" s="17"/>
      <c r="AD153" s="17"/>
      <c r="AE153" s="19">
        <v>44351.317361111112</v>
      </c>
      <c r="AF153" s="17"/>
      <c r="AG153" s="17" t="s">
        <v>292</v>
      </c>
      <c r="AH153" s="17"/>
      <c r="AI153" s="17"/>
      <c r="AJ153" s="17"/>
      <c r="AK153" s="17"/>
      <c r="AL153" s="17"/>
      <c r="AM153" s="17" t="s">
        <v>293</v>
      </c>
      <c r="AN153" s="17"/>
      <c r="AO153" s="17"/>
      <c r="AP153" s="19">
        <f t="shared" si="0"/>
        <v>44187</v>
      </c>
      <c r="AQ153" s="19">
        <f t="shared" si="1"/>
        <v>44351</v>
      </c>
      <c r="AR153" s="21">
        <f t="shared" si="2"/>
        <v>44351</v>
      </c>
      <c r="AS153" s="19" t="str">
        <f t="shared" si="3"/>
        <v/>
      </c>
      <c r="AT153" s="19"/>
    </row>
    <row r="154" spans="1:46" ht="15.75" customHeight="1">
      <c r="A154" s="17">
        <v>3732800847</v>
      </c>
      <c r="B154" s="17"/>
      <c r="C154" s="17"/>
      <c r="D154" s="19">
        <v>44350.534722222219</v>
      </c>
      <c r="E154" s="17"/>
      <c r="F154" s="17" t="s">
        <v>103</v>
      </c>
      <c r="G154" s="17"/>
      <c r="H154" s="20">
        <v>17</v>
      </c>
      <c r="I154" s="20">
        <v>22</v>
      </c>
      <c r="J154" s="17" t="s">
        <v>91</v>
      </c>
      <c r="K154" s="20">
        <v>40000</v>
      </c>
      <c r="L154" s="17"/>
      <c r="M154" s="19">
        <v>44187.495833333334</v>
      </c>
      <c r="N154" s="17"/>
      <c r="O154" s="17"/>
      <c r="P154" s="17"/>
      <c r="Q154" s="17"/>
      <c r="R154" s="17"/>
      <c r="S154" s="17" t="s">
        <v>16</v>
      </c>
      <c r="T154" s="19">
        <v>44350.534722222219</v>
      </c>
      <c r="U154" s="17"/>
      <c r="V154" s="17"/>
      <c r="W154" s="19">
        <v>44187.496527777781</v>
      </c>
      <c r="X154" s="17"/>
      <c r="Y154" s="17" t="s">
        <v>108</v>
      </c>
      <c r="Z154" s="17"/>
      <c r="AA154" s="20">
        <v>1</v>
      </c>
      <c r="AB154" s="17" t="s">
        <v>94</v>
      </c>
      <c r="AC154" s="17"/>
      <c r="AD154" s="17"/>
      <c r="AE154" s="19">
        <v>44350.534722222219</v>
      </c>
      <c r="AF154" s="17"/>
      <c r="AG154" s="17" t="s">
        <v>294</v>
      </c>
      <c r="AH154" s="17"/>
      <c r="AI154" s="20">
        <v>40000</v>
      </c>
      <c r="AJ154" s="17"/>
      <c r="AK154" s="17"/>
      <c r="AL154" s="17"/>
      <c r="AM154" s="17"/>
      <c r="AN154" s="17"/>
      <c r="AO154" s="20">
        <v>40000</v>
      </c>
      <c r="AP154" s="19">
        <f t="shared" si="0"/>
        <v>44187</v>
      </c>
      <c r="AQ154" s="19">
        <f t="shared" si="1"/>
        <v>44350</v>
      </c>
      <c r="AR154" s="21">
        <f t="shared" si="2"/>
        <v>44350</v>
      </c>
      <c r="AS154" s="19" t="str">
        <f t="shared" si="3"/>
        <v/>
      </c>
      <c r="AT154" s="19"/>
    </row>
    <row r="155" spans="1:46" ht="15.75" customHeight="1">
      <c r="A155" s="17">
        <v>3643660007</v>
      </c>
      <c r="B155" s="17"/>
      <c r="C155" s="17"/>
      <c r="D155" s="19">
        <v>44304.088888888888</v>
      </c>
      <c r="E155" s="17"/>
      <c r="F155" s="17"/>
      <c r="G155" s="17"/>
      <c r="H155" s="17"/>
      <c r="I155" s="17"/>
      <c r="J155" s="17" t="s">
        <v>91</v>
      </c>
      <c r="K155" s="17"/>
      <c r="L155" s="17"/>
      <c r="M155" s="19">
        <v>44181.850694444445</v>
      </c>
      <c r="N155" s="17"/>
      <c r="O155" s="25">
        <v>1085917.4944444445</v>
      </c>
      <c r="P155" s="17"/>
      <c r="Q155" s="17"/>
      <c r="R155" s="24" t="s">
        <v>187</v>
      </c>
      <c r="S155" s="17"/>
      <c r="T155" s="17"/>
      <c r="U155" s="17"/>
      <c r="V155" s="17"/>
      <c r="W155" s="17"/>
      <c r="X155" s="17"/>
      <c r="Y155" s="17" t="s">
        <v>13</v>
      </c>
      <c r="Z155" s="17"/>
      <c r="AA155" s="20">
        <v>1</v>
      </c>
      <c r="AB155" s="17" t="s">
        <v>171</v>
      </c>
      <c r="AC155" s="17"/>
      <c r="AD155" s="17"/>
      <c r="AE155" s="17"/>
      <c r="AF155" s="17"/>
      <c r="AG155" s="17" t="s">
        <v>295</v>
      </c>
      <c r="AH155" s="17"/>
      <c r="AI155" s="17"/>
      <c r="AJ155" s="17"/>
      <c r="AK155" s="17"/>
      <c r="AL155" s="17"/>
      <c r="AM155" s="17"/>
      <c r="AN155" s="17"/>
      <c r="AO155" s="17"/>
      <c r="AP155" s="19">
        <f t="shared" si="0"/>
        <v>44181</v>
      </c>
      <c r="AQ155" s="19" t="str">
        <f t="shared" si="1"/>
        <v/>
      </c>
      <c r="AR155" s="11" t="str">
        <f t="shared" si="2"/>
        <v/>
      </c>
      <c r="AS155" s="19" t="str">
        <f t="shared" si="3"/>
        <v/>
      </c>
      <c r="AT155" s="19"/>
    </row>
    <row r="156" spans="1:46" ht="15.75" customHeight="1">
      <c r="A156" s="17">
        <v>3620817761</v>
      </c>
      <c r="B156" s="17"/>
      <c r="C156" s="17"/>
      <c r="D156" s="19">
        <v>44307.337500000001</v>
      </c>
      <c r="E156" s="17"/>
      <c r="F156" s="17"/>
      <c r="G156" s="17"/>
      <c r="H156" s="20">
        <v>1</v>
      </c>
      <c r="I156" s="20">
        <v>3</v>
      </c>
      <c r="J156" s="17" t="s">
        <v>91</v>
      </c>
      <c r="K156" s="17"/>
      <c r="L156" s="17"/>
      <c r="M156" s="19">
        <v>44180.578472222223</v>
      </c>
      <c r="N156" s="17"/>
      <c r="O156" s="17"/>
      <c r="P156" s="17"/>
      <c r="Q156" s="17"/>
      <c r="R156" s="17"/>
      <c r="S156" s="17" t="s">
        <v>104</v>
      </c>
      <c r="T156" s="19">
        <v>44307.333333333336</v>
      </c>
      <c r="U156" s="17"/>
      <c r="V156" s="17"/>
      <c r="W156" s="19">
        <v>44180.57916666667</v>
      </c>
      <c r="X156" s="17"/>
      <c r="Y156" s="17" t="s">
        <v>108</v>
      </c>
      <c r="Z156" s="17"/>
      <c r="AA156" s="20">
        <v>1</v>
      </c>
      <c r="AB156" s="17" t="s">
        <v>97</v>
      </c>
      <c r="AC156" s="17"/>
      <c r="AD156" s="17"/>
      <c r="AE156" s="19">
        <v>44180.788888888892</v>
      </c>
      <c r="AF156" s="17"/>
      <c r="AG156" s="17" t="s">
        <v>296</v>
      </c>
      <c r="AH156" s="17"/>
      <c r="AI156" s="17"/>
      <c r="AJ156" s="17"/>
      <c r="AK156" s="17"/>
      <c r="AL156" s="17"/>
      <c r="AM156" s="17"/>
      <c r="AN156" s="17"/>
      <c r="AO156" s="17"/>
      <c r="AP156" s="19">
        <f t="shared" si="0"/>
        <v>44180</v>
      </c>
      <c r="AQ156" s="19">
        <f t="shared" si="1"/>
        <v>44307</v>
      </c>
      <c r="AR156" s="21">
        <f t="shared" si="2"/>
        <v>44180</v>
      </c>
      <c r="AS156" s="19" t="str">
        <f t="shared" si="3"/>
        <v/>
      </c>
      <c r="AT156" s="19"/>
    </row>
    <row r="157" spans="1:46" ht="15.75" customHeight="1">
      <c r="A157" s="17">
        <v>3601135262</v>
      </c>
      <c r="B157" s="17"/>
      <c r="C157" s="17"/>
      <c r="D157" s="19">
        <v>44375.382638888892</v>
      </c>
      <c r="E157" s="17"/>
      <c r="F157" s="17"/>
      <c r="G157" s="17"/>
      <c r="H157" s="20">
        <v>100</v>
      </c>
      <c r="I157" s="20">
        <v>155</v>
      </c>
      <c r="J157" s="17" t="s">
        <v>91</v>
      </c>
      <c r="K157" s="17"/>
      <c r="L157" s="17"/>
      <c r="M157" s="19">
        <v>44176.13958333333</v>
      </c>
      <c r="N157" s="17"/>
      <c r="O157" s="17"/>
      <c r="P157" s="17"/>
      <c r="Q157" s="17"/>
      <c r="R157" s="17"/>
      <c r="S157" s="17" t="s">
        <v>92</v>
      </c>
      <c r="T157" s="19">
        <v>44371.246527777781</v>
      </c>
      <c r="U157" s="19">
        <v>44376.416666666664</v>
      </c>
      <c r="V157" s="17"/>
      <c r="W157" s="19">
        <v>44176.140277777777</v>
      </c>
      <c r="X157" s="17"/>
      <c r="Y157" s="17" t="s">
        <v>118</v>
      </c>
      <c r="Z157" s="17"/>
      <c r="AA157" s="20">
        <v>6</v>
      </c>
      <c r="AB157" s="17" t="s">
        <v>114</v>
      </c>
      <c r="AC157" s="17"/>
      <c r="AD157" s="17"/>
      <c r="AE157" s="19">
        <v>44371.246527777781</v>
      </c>
      <c r="AF157" s="17"/>
      <c r="AG157" s="17" t="s">
        <v>297</v>
      </c>
      <c r="AH157" s="17"/>
      <c r="AI157" s="17"/>
      <c r="AJ157" s="17"/>
      <c r="AK157" s="17"/>
      <c r="AL157" s="17"/>
      <c r="AM157" s="17"/>
      <c r="AN157" s="17"/>
      <c r="AO157" s="17"/>
      <c r="AP157" s="19">
        <f t="shared" si="0"/>
        <v>44176</v>
      </c>
      <c r="AQ157" s="19">
        <f t="shared" si="1"/>
        <v>44371</v>
      </c>
      <c r="AR157" s="21">
        <f t="shared" si="2"/>
        <v>44371</v>
      </c>
      <c r="AS157" s="19" t="str">
        <f t="shared" si="3"/>
        <v/>
      </c>
      <c r="AT157" s="19"/>
    </row>
    <row r="158" spans="1:46" ht="15.75" customHeight="1">
      <c r="A158" s="17">
        <v>3582823328</v>
      </c>
      <c r="B158" s="17"/>
      <c r="C158" s="17"/>
      <c r="D158" s="19">
        <v>44375.382638888892</v>
      </c>
      <c r="E158" s="17"/>
      <c r="F158" s="17"/>
      <c r="G158" s="17"/>
      <c r="H158" s="20">
        <v>43</v>
      </c>
      <c r="I158" s="20">
        <v>69</v>
      </c>
      <c r="J158" s="17" t="s">
        <v>91</v>
      </c>
      <c r="K158" s="17"/>
      <c r="L158" s="17"/>
      <c r="M158" s="19">
        <v>44173.498611111114</v>
      </c>
      <c r="N158" s="17"/>
      <c r="O158" s="17"/>
      <c r="P158" s="17"/>
      <c r="Q158" s="17"/>
      <c r="R158" s="17"/>
      <c r="S158" s="17" t="s">
        <v>104</v>
      </c>
      <c r="T158" s="19">
        <v>44288.75</v>
      </c>
      <c r="U158" s="19">
        <v>44376.416666666664</v>
      </c>
      <c r="V158" s="17"/>
      <c r="W158" s="19">
        <v>44173.500694444447</v>
      </c>
      <c r="X158" s="17"/>
      <c r="Y158" s="17" t="s">
        <v>108</v>
      </c>
      <c r="Z158" s="17"/>
      <c r="AA158" s="20">
        <v>2</v>
      </c>
      <c r="AB158" s="17" t="s">
        <v>94</v>
      </c>
      <c r="AC158" s="17"/>
      <c r="AD158" s="17"/>
      <c r="AE158" s="19">
        <v>44288.75</v>
      </c>
      <c r="AF158" s="17"/>
      <c r="AG158" s="17" t="s">
        <v>298</v>
      </c>
      <c r="AH158" s="17"/>
      <c r="AI158" s="17"/>
      <c r="AJ158" s="17"/>
      <c r="AK158" s="17"/>
      <c r="AL158" s="17"/>
      <c r="AM158" s="17"/>
      <c r="AN158" s="17"/>
      <c r="AO158" s="17"/>
      <c r="AP158" s="19">
        <f t="shared" si="0"/>
        <v>44173</v>
      </c>
      <c r="AQ158" s="19">
        <f t="shared" si="1"/>
        <v>44288</v>
      </c>
      <c r="AR158" s="21">
        <f t="shared" si="2"/>
        <v>44288</v>
      </c>
      <c r="AS158" s="19" t="str">
        <f t="shared" si="3"/>
        <v/>
      </c>
      <c r="AT158" s="19"/>
    </row>
    <row r="159" spans="1:46" ht="15.75" customHeight="1">
      <c r="A159" s="17">
        <v>3582724988</v>
      </c>
      <c r="B159" s="17"/>
      <c r="C159" s="17"/>
      <c r="D159" s="19">
        <v>44375.339583333334</v>
      </c>
      <c r="E159" s="17"/>
      <c r="F159" s="17" t="s">
        <v>103</v>
      </c>
      <c r="G159" s="17"/>
      <c r="H159" s="20">
        <v>122</v>
      </c>
      <c r="I159" s="20">
        <v>203</v>
      </c>
      <c r="J159" s="17" t="s">
        <v>91</v>
      </c>
      <c r="K159" s="17"/>
      <c r="L159" s="17"/>
      <c r="M159" s="19">
        <v>44173.468055555553</v>
      </c>
      <c r="N159" s="17"/>
      <c r="O159" s="17"/>
      <c r="P159" s="17"/>
      <c r="Q159" s="17"/>
      <c r="R159" s="17"/>
      <c r="S159" s="17" t="s">
        <v>92</v>
      </c>
      <c r="T159" s="19">
        <v>44375.333333333336</v>
      </c>
      <c r="U159" s="17"/>
      <c r="V159" s="17"/>
      <c r="W159" s="19">
        <v>44173.46875</v>
      </c>
      <c r="X159" s="17"/>
      <c r="Y159" s="17" t="s">
        <v>108</v>
      </c>
      <c r="Z159" s="17"/>
      <c r="AA159" s="20">
        <v>2</v>
      </c>
      <c r="AB159" s="17" t="s">
        <v>100</v>
      </c>
      <c r="AC159" s="17"/>
      <c r="AD159" s="17"/>
      <c r="AE159" s="19">
        <v>44375.333333333336</v>
      </c>
      <c r="AF159" s="17"/>
      <c r="AG159" s="17" t="s">
        <v>299</v>
      </c>
      <c r="AH159" s="17"/>
      <c r="AI159" s="17"/>
      <c r="AJ159" s="17"/>
      <c r="AK159" s="17"/>
      <c r="AL159" s="17"/>
      <c r="AM159" s="17"/>
      <c r="AN159" s="17"/>
      <c r="AO159" s="17"/>
      <c r="AP159" s="19">
        <f t="shared" si="0"/>
        <v>44173</v>
      </c>
      <c r="AQ159" s="19">
        <f t="shared" si="1"/>
        <v>44375</v>
      </c>
      <c r="AR159" s="21">
        <f t="shared" si="2"/>
        <v>44375</v>
      </c>
      <c r="AS159" s="19" t="str">
        <f t="shared" si="3"/>
        <v/>
      </c>
      <c r="AT159" s="19"/>
    </row>
    <row r="160" spans="1:46" ht="15.75" customHeight="1">
      <c r="A160" s="17">
        <v>3564919688</v>
      </c>
      <c r="B160" s="17"/>
      <c r="C160" s="17"/>
      <c r="D160" s="19">
        <v>44304.088888888888</v>
      </c>
      <c r="E160" s="17"/>
      <c r="F160" s="17"/>
      <c r="G160" s="17"/>
      <c r="H160" s="17"/>
      <c r="I160" s="17"/>
      <c r="J160" s="17" t="s">
        <v>91</v>
      </c>
      <c r="K160" s="17"/>
      <c r="L160" s="17"/>
      <c r="M160" s="19">
        <v>44169.425694444442</v>
      </c>
      <c r="N160" s="17"/>
      <c r="O160" s="25">
        <v>1057203.7583333333</v>
      </c>
      <c r="P160" s="17"/>
      <c r="Q160" s="17"/>
      <c r="R160" s="24" t="s">
        <v>187</v>
      </c>
      <c r="S160" s="17"/>
      <c r="T160" s="17"/>
      <c r="U160" s="17"/>
      <c r="V160" s="17"/>
      <c r="W160" s="17"/>
      <c r="X160" s="17"/>
      <c r="Y160" s="17" t="s">
        <v>13</v>
      </c>
      <c r="Z160" s="17"/>
      <c r="AA160" s="20">
        <v>1</v>
      </c>
      <c r="AB160" s="17" t="s">
        <v>171</v>
      </c>
      <c r="AC160" s="17"/>
      <c r="AD160" s="17"/>
      <c r="AE160" s="17"/>
      <c r="AF160" s="17"/>
      <c r="AG160" s="17" t="s">
        <v>300</v>
      </c>
      <c r="AH160" s="17"/>
      <c r="AI160" s="17"/>
      <c r="AJ160" s="17"/>
      <c r="AK160" s="17"/>
      <c r="AL160" s="17"/>
      <c r="AM160" s="17"/>
      <c r="AN160" s="17"/>
      <c r="AO160" s="17"/>
      <c r="AP160" s="19">
        <f t="shared" si="0"/>
        <v>44169</v>
      </c>
      <c r="AQ160" s="19" t="str">
        <f t="shared" si="1"/>
        <v/>
      </c>
      <c r="AR160" s="11" t="str">
        <f t="shared" si="2"/>
        <v/>
      </c>
      <c r="AS160" s="19" t="str">
        <f t="shared" si="3"/>
        <v/>
      </c>
      <c r="AT160" s="19"/>
    </row>
    <row r="161" spans="1:46" ht="15.75" customHeight="1">
      <c r="A161" s="17">
        <v>3542394654</v>
      </c>
      <c r="B161" s="17"/>
      <c r="C161" s="17"/>
      <c r="D161" s="19">
        <v>44341.431250000001</v>
      </c>
      <c r="E161" s="17"/>
      <c r="F161" s="17" t="s">
        <v>103</v>
      </c>
      <c r="G161" s="17"/>
      <c r="H161" s="20">
        <v>6</v>
      </c>
      <c r="I161" s="20">
        <v>7</v>
      </c>
      <c r="J161" s="17" t="s">
        <v>91</v>
      </c>
      <c r="K161" s="17"/>
      <c r="L161" s="17"/>
      <c r="M161" s="19">
        <v>44165.165972222225</v>
      </c>
      <c r="N161" s="17"/>
      <c r="O161" s="17"/>
      <c r="P161" s="17"/>
      <c r="Q161" s="17"/>
      <c r="R161" s="17"/>
      <c r="S161" s="17" t="s">
        <v>16</v>
      </c>
      <c r="T161" s="19">
        <v>44306.191666666666</v>
      </c>
      <c r="U161" s="17"/>
      <c r="V161" s="17"/>
      <c r="W161" s="19">
        <v>44165.166666666664</v>
      </c>
      <c r="X161" s="17"/>
      <c r="Y161" s="17" t="s">
        <v>108</v>
      </c>
      <c r="Z161" s="17"/>
      <c r="AA161" s="20">
        <v>2</v>
      </c>
      <c r="AB161" s="17" t="s">
        <v>94</v>
      </c>
      <c r="AC161" s="17"/>
      <c r="AD161" s="17"/>
      <c r="AE161" s="19">
        <v>44306.191666666666</v>
      </c>
      <c r="AF161" s="17"/>
      <c r="AG161" s="17" t="s">
        <v>301</v>
      </c>
      <c r="AH161" s="17"/>
      <c r="AI161" s="17"/>
      <c r="AJ161" s="17"/>
      <c r="AK161" s="17"/>
      <c r="AL161" s="17"/>
      <c r="AM161" s="17" t="s">
        <v>302</v>
      </c>
      <c r="AN161" s="17"/>
      <c r="AO161" s="17"/>
      <c r="AP161" s="19">
        <f t="shared" si="0"/>
        <v>44165</v>
      </c>
      <c r="AQ161" s="19">
        <f t="shared" si="1"/>
        <v>44306</v>
      </c>
      <c r="AR161" s="21">
        <f t="shared" si="2"/>
        <v>44306</v>
      </c>
      <c r="AS161" s="19" t="str">
        <f t="shared" si="3"/>
        <v/>
      </c>
      <c r="AT161" s="19"/>
    </row>
    <row r="162" spans="1:46" ht="15.75" customHeight="1">
      <c r="A162" s="17">
        <v>3450973758</v>
      </c>
      <c r="B162" s="17"/>
      <c r="C162" s="17"/>
      <c r="D162" s="19">
        <v>44304.088888888888</v>
      </c>
      <c r="E162" s="17"/>
      <c r="F162" s="17" t="s">
        <v>103</v>
      </c>
      <c r="G162" s="17"/>
      <c r="H162" s="20">
        <v>19</v>
      </c>
      <c r="I162" s="20">
        <v>34</v>
      </c>
      <c r="J162" s="17" t="s">
        <v>91</v>
      </c>
      <c r="K162" s="20">
        <v>75000</v>
      </c>
      <c r="L162" s="17"/>
      <c r="M162" s="19">
        <v>44154.458333333336</v>
      </c>
      <c r="N162" s="17"/>
      <c r="O162" s="17"/>
      <c r="P162" s="17"/>
      <c r="Q162" s="17"/>
      <c r="R162" s="17"/>
      <c r="S162" s="17" t="s">
        <v>104</v>
      </c>
      <c r="T162" s="19">
        <v>44258.143055555556</v>
      </c>
      <c r="U162" s="19">
        <v>44435.333333333336</v>
      </c>
      <c r="V162" s="17"/>
      <c r="W162" s="19">
        <v>44154.458333333336</v>
      </c>
      <c r="X162" s="17"/>
      <c r="Y162" s="17" t="s">
        <v>108</v>
      </c>
      <c r="Z162" s="17"/>
      <c r="AA162" s="20">
        <v>1</v>
      </c>
      <c r="AB162" s="17" t="s">
        <v>97</v>
      </c>
      <c r="AC162" s="17"/>
      <c r="AD162" s="17"/>
      <c r="AE162" s="19">
        <v>44258.143055555556</v>
      </c>
      <c r="AF162" s="17"/>
      <c r="AG162" s="17" t="s">
        <v>303</v>
      </c>
      <c r="AH162" s="17"/>
      <c r="AI162" s="20">
        <v>75000</v>
      </c>
      <c r="AJ162" s="17"/>
      <c r="AK162" s="17"/>
      <c r="AL162" s="17"/>
      <c r="AM162" s="17"/>
      <c r="AN162" s="17"/>
      <c r="AO162" s="20">
        <v>75000</v>
      </c>
      <c r="AP162" s="19">
        <f t="shared" si="0"/>
        <v>44154</v>
      </c>
      <c r="AQ162" s="19">
        <f t="shared" si="1"/>
        <v>44258</v>
      </c>
      <c r="AR162" s="21">
        <f t="shared" si="2"/>
        <v>44258</v>
      </c>
      <c r="AS162" s="19" t="str">
        <f t="shared" si="3"/>
        <v/>
      </c>
      <c r="AT162" s="19"/>
    </row>
    <row r="163" spans="1:46" ht="15.75" customHeight="1">
      <c r="A163" s="17">
        <v>3450032044</v>
      </c>
      <c r="B163" s="17"/>
      <c r="C163" s="17"/>
      <c r="D163" s="19">
        <v>44342.438194444447</v>
      </c>
      <c r="E163" s="17"/>
      <c r="F163" s="17" t="s">
        <v>103</v>
      </c>
      <c r="G163" s="17"/>
      <c r="H163" s="20">
        <v>24</v>
      </c>
      <c r="I163" s="20">
        <v>39</v>
      </c>
      <c r="J163" s="17" t="s">
        <v>91</v>
      </c>
      <c r="K163" s="17"/>
      <c r="L163" s="17"/>
      <c r="M163" s="19">
        <v>44154.347222222219</v>
      </c>
      <c r="N163" s="17"/>
      <c r="O163" s="17"/>
      <c r="P163" s="17"/>
      <c r="Q163" s="17"/>
      <c r="R163" s="17"/>
      <c r="S163" s="17" t="s">
        <v>92</v>
      </c>
      <c r="T163" s="19">
        <v>44342.438194444447</v>
      </c>
      <c r="U163" s="17"/>
      <c r="V163" s="17"/>
      <c r="W163" s="19">
        <v>44154.347916666666</v>
      </c>
      <c r="X163" s="17"/>
      <c r="Y163" s="17" t="s">
        <v>108</v>
      </c>
      <c r="Z163" s="17"/>
      <c r="AA163" s="20">
        <v>3</v>
      </c>
      <c r="AB163" s="17" t="s">
        <v>94</v>
      </c>
      <c r="AC163" s="17"/>
      <c r="AD163" s="17"/>
      <c r="AE163" s="19">
        <v>44342.438194444447</v>
      </c>
      <c r="AF163" s="17"/>
      <c r="AG163" s="17" t="s">
        <v>304</v>
      </c>
      <c r="AH163" s="17"/>
      <c r="AI163" s="17"/>
      <c r="AJ163" s="17"/>
      <c r="AK163" s="17"/>
      <c r="AL163" s="17"/>
      <c r="AM163" s="17"/>
      <c r="AN163" s="17"/>
      <c r="AO163" s="17"/>
      <c r="AP163" s="19">
        <f t="shared" si="0"/>
        <v>44154</v>
      </c>
      <c r="AQ163" s="19">
        <f t="shared" si="1"/>
        <v>44342</v>
      </c>
      <c r="AR163" s="21">
        <f t="shared" si="2"/>
        <v>44342</v>
      </c>
      <c r="AS163" s="19" t="str">
        <f t="shared" si="3"/>
        <v/>
      </c>
      <c r="AT163" s="19"/>
    </row>
    <row r="164" spans="1:46" ht="15.75" customHeight="1">
      <c r="A164" s="17">
        <v>3414254760</v>
      </c>
      <c r="B164" s="17"/>
      <c r="C164" s="17"/>
      <c r="D164" s="19">
        <v>44342.520833333336</v>
      </c>
      <c r="E164" s="17"/>
      <c r="F164" s="17" t="s">
        <v>103</v>
      </c>
      <c r="G164" s="17"/>
      <c r="H164" s="20">
        <v>15</v>
      </c>
      <c r="I164" s="20">
        <v>16</v>
      </c>
      <c r="J164" s="17" t="s">
        <v>91</v>
      </c>
      <c r="K164" s="20">
        <v>30000</v>
      </c>
      <c r="L164" s="17"/>
      <c r="M164" s="19">
        <v>44151.311111111114</v>
      </c>
      <c r="N164" s="17"/>
      <c r="O164" s="17"/>
      <c r="P164" s="17"/>
      <c r="Q164" s="17"/>
      <c r="R164" s="17"/>
      <c r="S164" s="17" t="s">
        <v>16</v>
      </c>
      <c r="T164" s="19">
        <v>44342.520138888889</v>
      </c>
      <c r="U164" s="17"/>
      <c r="V164" s="17"/>
      <c r="W164" s="19">
        <v>44151.311111111114</v>
      </c>
      <c r="X164" s="17"/>
      <c r="Y164" s="17" t="s">
        <v>19</v>
      </c>
      <c r="Z164" s="17"/>
      <c r="AA164" s="20">
        <v>1</v>
      </c>
      <c r="AB164" s="17" t="s">
        <v>97</v>
      </c>
      <c r="AC164" s="17"/>
      <c r="AD164" s="17"/>
      <c r="AE164" s="19">
        <v>44342.520138888889</v>
      </c>
      <c r="AF164" s="17"/>
      <c r="AG164" s="17" t="s">
        <v>305</v>
      </c>
      <c r="AH164" s="17"/>
      <c r="AI164" s="20">
        <v>30000</v>
      </c>
      <c r="AJ164" s="17"/>
      <c r="AK164" s="17"/>
      <c r="AL164" s="17"/>
      <c r="AM164" s="17"/>
      <c r="AN164" s="17"/>
      <c r="AO164" s="20">
        <v>30000</v>
      </c>
      <c r="AP164" s="19">
        <f t="shared" si="0"/>
        <v>44151</v>
      </c>
      <c r="AQ164" s="19">
        <f t="shared" si="1"/>
        <v>44342</v>
      </c>
      <c r="AR164" s="21">
        <f t="shared" si="2"/>
        <v>44342</v>
      </c>
      <c r="AS164" s="19" t="str">
        <f t="shared" si="3"/>
        <v/>
      </c>
      <c r="AT164" s="19"/>
    </row>
    <row r="165" spans="1:46" ht="15.75" customHeight="1">
      <c r="A165" s="17">
        <v>3356013926</v>
      </c>
      <c r="B165" s="17"/>
      <c r="C165" s="17"/>
      <c r="D165" s="19">
        <v>44303.435416666667</v>
      </c>
      <c r="E165" s="17"/>
      <c r="F165" s="17" t="s">
        <v>103</v>
      </c>
      <c r="G165" s="17"/>
      <c r="H165" s="20">
        <v>2</v>
      </c>
      <c r="I165" s="20">
        <v>5</v>
      </c>
      <c r="J165" s="17" t="s">
        <v>91</v>
      </c>
      <c r="K165" s="17"/>
      <c r="L165" s="17"/>
      <c r="M165" s="19">
        <v>44144.556944444441</v>
      </c>
      <c r="N165" s="17"/>
      <c r="O165" s="17"/>
      <c r="P165" s="17"/>
      <c r="Q165" s="17"/>
      <c r="R165" s="17"/>
      <c r="S165" s="17" t="s">
        <v>104</v>
      </c>
      <c r="T165" s="19">
        <v>44216.663194444445</v>
      </c>
      <c r="U165" s="17"/>
      <c r="V165" s="17"/>
      <c r="W165" s="19">
        <v>44144.556944444441</v>
      </c>
      <c r="X165" s="17"/>
      <c r="Y165" s="17" t="s">
        <v>25</v>
      </c>
      <c r="Z165" s="17"/>
      <c r="AA165" s="20">
        <v>1</v>
      </c>
      <c r="AB165" s="17" t="s">
        <v>97</v>
      </c>
      <c r="AC165" s="17"/>
      <c r="AD165" s="17"/>
      <c r="AE165" s="19">
        <v>44216.663194444445</v>
      </c>
      <c r="AF165" s="17"/>
      <c r="AG165" s="17" t="s">
        <v>306</v>
      </c>
      <c r="AH165" s="17"/>
      <c r="AI165" s="17"/>
      <c r="AJ165" s="17"/>
      <c r="AK165" s="17"/>
      <c r="AL165" s="17"/>
      <c r="AM165" s="17"/>
      <c r="AN165" s="17"/>
      <c r="AO165" s="17"/>
      <c r="AP165" s="19">
        <f t="shared" si="0"/>
        <v>44144</v>
      </c>
      <c r="AQ165" s="19">
        <f t="shared" si="1"/>
        <v>44216</v>
      </c>
      <c r="AR165" s="21">
        <f t="shared" si="2"/>
        <v>44216</v>
      </c>
      <c r="AS165" s="19" t="str">
        <f t="shared" si="3"/>
        <v/>
      </c>
      <c r="AT165" s="19"/>
    </row>
    <row r="166" spans="1:46" ht="15.75" customHeight="1">
      <c r="A166" s="17">
        <v>3355902021</v>
      </c>
      <c r="B166" s="17"/>
      <c r="C166" s="17"/>
      <c r="D166" s="19">
        <v>44376.17291666667</v>
      </c>
      <c r="E166" s="17"/>
      <c r="F166" s="17"/>
      <c r="G166" s="17"/>
      <c r="H166" s="20">
        <v>74</v>
      </c>
      <c r="I166" s="20">
        <v>109</v>
      </c>
      <c r="J166" s="17" t="s">
        <v>91</v>
      </c>
      <c r="K166" s="17"/>
      <c r="L166" s="17"/>
      <c r="M166" s="19">
        <v>44144.529166666667</v>
      </c>
      <c r="N166" s="17"/>
      <c r="O166" s="17"/>
      <c r="P166" s="17"/>
      <c r="Q166" s="17"/>
      <c r="R166" s="17"/>
      <c r="S166" s="17" t="s">
        <v>92</v>
      </c>
      <c r="T166" s="19">
        <v>44371.4375</v>
      </c>
      <c r="U166" s="19">
        <v>44376.333333333336</v>
      </c>
      <c r="V166" s="17"/>
      <c r="W166" s="19">
        <v>44144.529166666667</v>
      </c>
      <c r="X166" s="17"/>
      <c r="Y166" s="17" t="s">
        <v>108</v>
      </c>
      <c r="Z166" s="17"/>
      <c r="AA166" s="20">
        <v>1</v>
      </c>
      <c r="AB166" s="17" t="s">
        <v>114</v>
      </c>
      <c r="AC166" s="17"/>
      <c r="AD166" s="17"/>
      <c r="AE166" s="19">
        <v>44371.4375</v>
      </c>
      <c r="AF166" s="17"/>
      <c r="AG166" s="17" t="s">
        <v>307</v>
      </c>
      <c r="AH166" s="17"/>
      <c r="AI166" s="17"/>
      <c r="AJ166" s="17"/>
      <c r="AK166" s="17"/>
      <c r="AL166" s="17"/>
      <c r="AM166" s="17"/>
      <c r="AN166" s="17"/>
      <c r="AO166" s="17"/>
      <c r="AP166" s="19">
        <f t="shared" si="0"/>
        <v>44144</v>
      </c>
      <c r="AQ166" s="19">
        <f t="shared" si="1"/>
        <v>44371</v>
      </c>
      <c r="AR166" s="21">
        <f t="shared" si="2"/>
        <v>44371</v>
      </c>
      <c r="AS166" s="19" t="str">
        <f t="shared" si="3"/>
        <v/>
      </c>
      <c r="AT166" s="19"/>
    </row>
    <row r="167" spans="1:46" ht="15.75" customHeight="1">
      <c r="A167" s="17">
        <v>3355902019</v>
      </c>
      <c r="B167" s="17"/>
      <c r="C167" s="17"/>
      <c r="D167" s="19">
        <v>44275.476388888892</v>
      </c>
      <c r="E167" s="17"/>
      <c r="F167" s="17"/>
      <c r="G167" s="17"/>
      <c r="H167" s="17"/>
      <c r="I167" s="17"/>
      <c r="J167" s="17"/>
      <c r="K167" s="17"/>
      <c r="L167" s="17"/>
      <c r="M167" s="19">
        <v>44144.529166666667</v>
      </c>
      <c r="N167" s="17"/>
      <c r="O167" s="17"/>
      <c r="P167" s="17"/>
      <c r="Q167" s="17"/>
      <c r="R167" s="17"/>
      <c r="S167" s="17" t="s">
        <v>104</v>
      </c>
      <c r="T167" s="17"/>
      <c r="U167" s="17"/>
      <c r="V167" s="17"/>
      <c r="W167" s="19">
        <v>44144.529166666667</v>
      </c>
      <c r="X167" s="17"/>
      <c r="Y167" s="17" t="s">
        <v>25</v>
      </c>
      <c r="Z167" s="17"/>
      <c r="AA167" s="20">
        <v>0</v>
      </c>
      <c r="AB167" s="17"/>
      <c r="AC167" s="17"/>
      <c r="AD167" s="17"/>
      <c r="AE167" s="17"/>
      <c r="AF167" s="17"/>
      <c r="AG167" s="17" t="s">
        <v>308</v>
      </c>
      <c r="AH167" s="17"/>
      <c r="AI167" s="17"/>
      <c r="AJ167" s="17"/>
      <c r="AK167" s="17" t="s">
        <v>112</v>
      </c>
      <c r="AL167" s="17"/>
      <c r="AM167" s="17"/>
      <c r="AN167" s="17"/>
      <c r="AO167" s="17"/>
      <c r="AP167" s="19">
        <f t="shared" si="0"/>
        <v>44144</v>
      </c>
      <c r="AQ167" s="19" t="str">
        <f t="shared" si="1"/>
        <v/>
      </c>
      <c r="AR167" s="11" t="str">
        <f t="shared" si="2"/>
        <v/>
      </c>
      <c r="AS167" s="19" t="str">
        <f t="shared" si="3"/>
        <v/>
      </c>
      <c r="AT167" s="19"/>
    </row>
    <row r="168" spans="1:46" ht="15.75" customHeight="1">
      <c r="A168" s="17">
        <v>3355902015</v>
      </c>
      <c r="B168" s="17"/>
      <c r="C168" s="17"/>
      <c r="D168" s="19">
        <v>44275.493055555555</v>
      </c>
      <c r="E168" s="17"/>
      <c r="F168" s="17"/>
      <c r="G168" s="17"/>
      <c r="H168" s="17"/>
      <c r="I168" s="17"/>
      <c r="J168" s="17"/>
      <c r="K168" s="17"/>
      <c r="L168" s="17"/>
      <c r="M168" s="19">
        <v>44144.529166666667</v>
      </c>
      <c r="N168" s="17"/>
      <c r="O168" s="17"/>
      <c r="P168" s="17"/>
      <c r="Q168" s="17"/>
      <c r="R168" s="17"/>
      <c r="S168" s="17" t="s">
        <v>16</v>
      </c>
      <c r="T168" s="17"/>
      <c r="U168" s="17"/>
      <c r="V168" s="17"/>
      <c r="W168" s="19">
        <v>44144.529166666667</v>
      </c>
      <c r="X168" s="17"/>
      <c r="Y168" s="17" t="s">
        <v>108</v>
      </c>
      <c r="Z168" s="17"/>
      <c r="AA168" s="20">
        <v>0</v>
      </c>
      <c r="AB168" s="17"/>
      <c r="AC168" s="17"/>
      <c r="AD168" s="17"/>
      <c r="AE168" s="17"/>
      <c r="AF168" s="17"/>
      <c r="AG168" s="17" t="s">
        <v>309</v>
      </c>
      <c r="AH168" s="17"/>
      <c r="AI168" s="17"/>
      <c r="AJ168" s="17"/>
      <c r="AK168" s="17" t="s">
        <v>112</v>
      </c>
      <c r="AL168" s="17"/>
      <c r="AM168" s="17"/>
      <c r="AN168" s="17"/>
      <c r="AO168" s="17"/>
      <c r="AP168" s="19">
        <f t="shared" si="0"/>
        <v>44144</v>
      </c>
      <c r="AQ168" s="19" t="str">
        <f t="shared" si="1"/>
        <v/>
      </c>
      <c r="AR168" s="11" t="str">
        <f t="shared" si="2"/>
        <v/>
      </c>
      <c r="AS168" s="19" t="str">
        <f t="shared" si="3"/>
        <v/>
      </c>
      <c r="AT168" s="19"/>
    </row>
    <row r="169" spans="1:46" ht="15.75" customHeight="1">
      <c r="A169" s="17">
        <v>3355902014</v>
      </c>
      <c r="B169" s="17"/>
      <c r="C169" s="17"/>
      <c r="D169" s="19">
        <v>44277.561805555553</v>
      </c>
      <c r="E169" s="17"/>
      <c r="F169" s="17"/>
      <c r="G169" s="17"/>
      <c r="H169" s="17"/>
      <c r="I169" s="17"/>
      <c r="J169" s="17"/>
      <c r="K169" s="17"/>
      <c r="L169" s="17"/>
      <c r="M169" s="19">
        <v>44144.529166666667</v>
      </c>
      <c r="N169" s="17"/>
      <c r="O169" s="17"/>
      <c r="P169" s="17"/>
      <c r="Q169" s="17"/>
      <c r="R169" s="17"/>
      <c r="S169" s="17" t="s">
        <v>16</v>
      </c>
      <c r="T169" s="17"/>
      <c r="U169" s="17"/>
      <c r="V169" s="17"/>
      <c r="W169" s="19">
        <v>44144.529166666667</v>
      </c>
      <c r="X169" s="17"/>
      <c r="Y169" s="17" t="s">
        <v>108</v>
      </c>
      <c r="Z169" s="17"/>
      <c r="AA169" s="20">
        <v>0</v>
      </c>
      <c r="AB169" s="17"/>
      <c r="AC169" s="17"/>
      <c r="AD169" s="17"/>
      <c r="AE169" s="17"/>
      <c r="AF169" s="17"/>
      <c r="AG169" s="17" t="s">
        <v>310</v>
      </c>
      <c r="AH169" s="17"/>
      <c r="AI169" s="17"/>
      <c r="AJ169" s="17"/>
      <c r="AK169" s="17" t="s">
        <v>112</v>
      </c>
      <c r="AL169" s="17"/>
      <c r="AM169" s="17" t="s">
        <v>311</v>
      </c>
      <c r="AN169" s="17"/>
      <c r="AO169" s="17"/>
      <c r="AP169" s="19">
        <f t="shared" si="0"/>
        <v>44144</v>
      </c>
      <c r="AQ169" s="19" t="str">
        <f t="shared" si="1"/>
        <v/>
      </c>
      <c r="AR169" s="11" t="str">
        <f t="shared" si="2"/>
        <v/>
      </c>
      <c r="AS169" s="19" t="str">
        <f t="shared" si="3"/>
        <v/>
      </c>
      <c r="AT169" s="19"/>
    </row>
    <row r="170" spans="1:46" ht="15.75" customHeight="1">
      <c r="A170" s="17">
        <v>3355902011</v>
      </c>
      <c r="B170" s="17"/>
      <c r="C170" s="17"/>
      <c r="D170" s="19">
        <v>44277.496527777781</v>
      </c>
      <c r="E170" s="17"/>
      <c r="F170" s="17"/>
      <c r="G170" s="17"/>
      <c r="H170" s="17"/>
      <c r="I170" s="17"/>
      <c r="J170" s="17"/>
      <c r="K170" s="17"/>
      <c r="L170" s="17"/>
      <c r="M170" s="19">
        <v>44144.529166666667</v>
      </c>
      <c r="N170" s="17"/>
      <c r="O170" s="17"/>
      <c r="P170" s="17"/>
      <c r="Q170" s="17"/>
      <c r="R170" s="17"/>
      <c r="S170" s="17" t="s">
        <v>16</v>
      </c>
      <c r="T170" s="17"/>
      <c r="U170" s="17"/>
      <c r="V170" s="17"/>
      <c r="W170" s="19">
        <v>44144.529166666667</v>
      </c>
      <c r="X170" s="17"/>
      <c r="Y170" s="17" t="s">
        <v>108</v>
      </c>
      <c r="Z170" s="17"/>
      <c r="AA170" s="20">
        <v>0</v>
      </c>
      <c r="AB170" s="17"/>
      <c r="AC170" s="17"/>
      <c r="AD170" s="17"/>
      <c r="AE170" s="17"/>
      <c r="AF170" s="17"/>
      <c r="AG170" s="17" t="s">
        <v>312</v>
      </c>
      <c r="AH170" s="17"/>
      <c r="AI170" s="17"/>
      <c r="AJ170" s="17"/>
      <c r="AK170" s="17"/>
      <c r="AL170" s="17"/>
      <c r="AM170" s="17"/>
      <c r="AN170" s="17"/>
      <c r="AO170" s="17"/>
      <c r="AP170" s="19">
        <f t="shared" si="0"/>
        <v>44144</v>
      </c>
      <c r="AQ170" s="19" t="str">
        <f t="shared" si="1"/>
        <v/>
      </c>
      <c r="AR170" s="11" t="str">
        <f t="shared" si="2"/>
        <v/>
      </c>
      <c r="AS170" s="19" t="str">
        <f t="shared" si="3"/>
        <v/>
      </c>
      <c r="AT170" s="19"/>
    </row>
    <row r="171" spans="1:46" ht="15.75" customHeight="1">
      <c r="A171" s="17">
        <v>3355902010</v>
      </c>
      <c r="B171" s="17"/>
      <c r="C171" s="17"/>
      <c r="D171" s="19">
        <v>44278.012499999997</v>
      </c>
      <c r="E171" s="17"/>
      <c r="F171" s="17"/>
      <c r="G171" s="17"/>
      <c r="H171" s="17"/>
      <c r="I171" s="17"/>
      <c r="J171" s="17"/>
      <c r="K171" s="17"/>
      <c r="L171" s="17"/>
      <c r="M171" s="19">
        <v>44144.529166666667</v>
      </c>
      <c r="N171" s="17"/>
      <c r="O171" s="17"/>
      <c r="P171" s="17"/>
      <c r="Q171" s="17"/>
      <c r="R171" s="17"/>
      <c r="S171" s="17"/>
      <c r="T171" s="17"/>
      <c r="U171" s="17"/>
      <c r="V171" s="17"/>
      <c r="W171" s="17"/>
      <c r="X171" s="17"/>
      <c r="Y171" s="17" t="s">
        <v>108</v>
      </c>
      <c r="Z171" s="17"/>
      <c r="AA171" s="20">
        <v>0</v>
      </c>
      <c r="AB171" s="17"/>
      <c r="AC171" s="17"/>
      <c r="AD171" s="17"/>
      <c r="AE171" s="17"/>
      <c r="AF171" s="17"/>
      <c r="AG171" s="17" t="s">
        <v>313</v>
      </c>
      <c r="AH171" s="17"/>
      <c r="AI171" s="17"/>
      <c r="AJ171" s="17"/>
      <c r="AK171" s="17"/>
      <c r="AL171" s="17"/>
      <c r="AM171" s="17"/>
      <c r="AN171" s="17"/>
      <c r="AO171" s="17"/>
      <c r="AP171" s="19">
        <f t="shared" si="0"/>
        <v>44144</v>
      </c>
      <c r="AQ171" s="19" t="str">
        <f t="shared" si="1"/>
        <v/>
      </c>
      <c r="AR171" s="11" t="str">
        <f t="shared" si="2"/>
        <v/>
      </c>
      <c r="AS171" s="19" t="str">
        <f t="shared" si="3"/>
        <v/>
      </c>
      <c r="AT171" s="19"/>
    </row>
    <row r="172" spans="1:46" ht="15.75" customHeight="1">
      <c r="A172" s="17">
        <v>3355902009</v>
      </c>
      <c r="B172" s="17"/>
      <c r="C172" s="17"/>
      <c r="D172" s="19">
        <v>44275.132638888892</v>
      </c>
      <c r="E172" s="17"/>
      <c r="F172" s="17"/>
      <c r="G172" s="17"/>
      <c r="H172" s="17"/>
      <c r="I172" s="17"/>
      <c r="J172" s="17"/>
      <c r="K172" s="17"/>
      <c r="L172" s="17"/>
      <c r="M172" s="19">
        <v>44144.529166666667</v>
      </c>
      <c r="N172" s="17"/>
      <c r="O172" s="17"/>
      <c r="P172" s="17"/>
      <c r="Q172" s="17"/>
      <c r="R172" s="17"/>
      <c r="S172" s="17" t="s">
        <v>104</v>
      </c>
      <c r="T172" s="17"/>
      <c r="U172" s="17"/>
      <c r="V172" s="17"/>
      <c r="W172" s="19">
        <v>44144.529166666667</v>
      </c>
      <c r="X172" s="17"/>
      <c r="Y172" s="17" t="s">
        <v>25</v>
      </c>
      <c r="Z172" s="17"/>
      <c r="AA172" s="20">
        <v>0</v>
      </c>
      <c r="AB172" s="17"/>
      <c r="AC172" s="17"/>
      <c r="AD172" s="17"/>
      <c r="AE172" s="17"/>
      <c r="AF172" s="17"/>
      <c r="AG172" s="17" t="s">
        <v>314</v>
      </c>
      <c r="AH172" s="17"/>
      <c r="AI172" s="17"/>
      <c r="AJ172" s="17"/>
      <c r="AK172" s="17" t="s">
        <v>112</v>
      </c>
      <c r="AL172" s="17"/>
      <c r="AM172" s="17"/>
      <c r="AN172" s="17"/>
      <c r="AO172" s="17"/>
      <c r="AP172" s="19">
        <f t="shared" si="0"/>
        <v>44144</v>
      </c>
      <c r="AQ172" s="19" t="str">
        <f t="shared" si="1"/>
        <v/>
      </c>
      <c r="AR172" s="11" t="str">
        <f t="shared" si="2"/>
        <v/>
      </c>
      <c r="AS172" s="19" t="str">
        <f t="shared" si="3"/>
        <v/>
      </c>
      <c r="AT172" s="19"/>
    </row>
    <row r="173" spans="1:46" ht="15.75" customHeight="1">
      <c r="A173" s="17">
        <v>3355898259</v>
      </c>
      <c r="B173" s="17"/>
      <c r="C173" s="17"/>
      <c r="D173" s="19">
        <v>44315.375694444447</v>
      </c>
      <c r="E173" s="17"/>
      <c r="F173" s="17"/>
      <c r="G173" s="17"/>
      <c r="H173" s="20">
        <v>42</v>
      </c>
      <c r="I173" s="20">
        <v>60</v>
      </c>
      <c r="J173" s="17" t="s">
        <v>91</v>
      </c>
      <c r="K173" s="17"/>
      <c r="L173" s="17"/>
      <c r="M173" s="19">
        <v>44144.529166666667</v>
      </c>
      <c r="N173" s="17"/>
      <c r="O173" s="17"/>
      <c r="P173" s="17"/>
      <c r="Q173" s="17"/>
      <c r="R173" s="17"/>
      <c r="S173" s="17" t="s">
        <v>16</v>
      </c>
      <c r="T173" s="19">
        <v>44315.375</v>
      </c>
      <c r="U173" s="17"/>
      <c r="V173" s="17"/>
      <c r="W173" s="19">
        <v>44144.529166666667</v>
      </c>
      <c r="X173" s="17"/>
      <c r="Y173" s="17" t="s">
        <v>149</v>
      </c>
      <c r="Z173" s="17"/>
      <c r="AA173" s="20">
        <v>4</v>
      </c>
      <c r="AB173" s="17" t="s">
        <v>94</v>
      </c>
      <c r="AC173" s="17"/>
      <c r="AD173" s="17"/>
      <c r="AE173" s="19">
        <v>44315.375</v>
      </c>
      <c r="AF173" s="17"/>
      <c r="AG173" s="17" t="s">
        <v>315</v>
      </c>
      <c r="AH173" s="17"/>
      <c r="AI173" s="17"/>
      <c r="AJ173" s="17"/>
      <c r="AK173" s="17"/>
      <c r="AL173" s="17"/>
      <c r="AM173" s="17"/>
      <c r="AN173" s="17"/>
      <c r="AO173" s="17"/>
      <c r="AP173" s="19">
        <f t="shared" si="0"/>
        <v>44144</v>
      </c>
      <c r="AQ173" s="19">
        <f t="shared" si="1"/>
        <v>44315</v>
      </c>
      <c r="AR173" s="21">
        <f t="shared" si="2"/>
        <v>44315</v>
      </c>
      <c r="AS173" s="19" t="str">
        <f t="shared" si="3"/>
        <v/>
      </c>
      <c r="AT173" s="19"/>
    </row>
    <row r="174" spans="1:46" ht="15.75" customHeight="1">
      <c r="A174" s="17">
        <v>3355898258</v>
      </c>
      <c r="B174" s="17"/>
      <c r="C174" s="17"/>
      <c r="D174" s="19">
        <v>44276.763194444444</v>
      </c>
      <c r="E174" s="17"/>
      <c r="F174" s="17"/>
      <c r="G174" s="17"/>
      <c r="H174" s="17"/>
      <c r="I174" s="17"/>
      <c r="J174" s="17"/>
      <c r="K174" s="17"/>
      <c r="L174" s="17"/>
      <c r="M174" s="19">
        <v>44144.529166666667</v>
      </c>
      <c r="N174" s="17"/>
      <c r="O174" s="17"/>
      <c r="P174" s="17"/>
      <c r="Q174" s="17"/>
      <c r="R174" s="17"/>
      <c r="S174" s="17" t="s">
        <v>16</v>
      </c>
      <c r="T174" s="17"/>
      <c r="U174" s="17"/>
      <c r="V174" s="17"/>
      <c r="W174" s="19">
        <v>44144.529166666667</v>
      </c>
      <c r="X174" s="17"/>
      <c r="Y174" s="17" t="s">
        <v>108</v>
      </c>
      <c r="Z174" s="17"/>
      <c r="AA174" s="20">
        <v>0</v>
      </c>
      <c r="AB174" s="17"/>
      <c r="AC174" s="17"/>
      <c r="AD174" s="17"/>
      <c r="AE174" s="17"/>
      <c r="AF174" s="17"/>
      <c r="AG174" s="17" t="s">
        <v>316</v>
      </c>
      <c r="AH174" s="17"/>
      <c r="AI174" s="17"/>
      <c r="AJ174" s="17"/>
      <c r="AK174" s="17"/>
      <c r="AL174" s="17"/>
      <c r="AM174" s="17"/>
      <c r="AN174" s="17"/>
      <c r="AO174" s="17"/>
      <c r="AP174" s="19">
        <f t="shared" si="0"/>
        <v>44144</v>
      </c>
      <c r="AQ174" s="19" t="str">
        <f t="shared" si="1"/>
        <v/>
      </c>
      <c r="AR174" s="11" t="str">
        <f t="shared" si="2"/>
        <v/>
      </c>
      <c r="AS174" s="19" t="str">
        <f t="shared" si="3"/>
        <v/>
      </c>
      <c r="AT174" s="19"/>
    </row>
    <row r="175" spans="1:46" ht="15.75" customHeight="1">
      <c r="A175" s="17">
        <v>3355898256</v>
      </c>
      <c r="B175" s="17"/>
      <c r="C175" s="17"/>
      <c r="D175" s="19">
        <v>44275.50277777778</v>
      </c>
      <c r="E175" s="17"/>
      <c r="F175" s="17"/>
      <c r="G175" s="17"/>
      <c r="H175" s="17"/>
      <c r="I175" s="17"/>
      <c r="J175" s="17"/>
      <c r="K175" s="17"/>
      <c r="L175" s="17"/>
      <c r="M175" s="19">
        <v>44144.529166666667</v>
      </c>
      <c r="N175" s="17"/>
      <c r="O175" s="17"/>
      <c r="P175" s="17"/>
      <c r="Q175" s="17"/>
      <c r="R175" s="17"/>
      <c r="S175" s="17" t="s">
        <v>256</v>
      </c>
      <c r="T175" s="17"/>
      <c r="U175" s="17"/>
      <c r="V175" s="17"/>
      <c r="W175" s="19">
        <v>44144.529166666667</v>
      </c>
      <c r="X175" s="17"/>
      <c r="Y175" s="17" t="s">
        <v>108</v>
      </c>
      <c r="Z175" s="17"/>
      <c r="AA175" s="20">
        <v>0</v>
      </c>
      <c r="AB175" s="17"/>
      <c r="AC175" s="17"/>
      <c r="AD175" s="17"/>
      <c r="AE175" s="17"/>
      <c r="AF175" s="17"/>
      <c r="AG175" s="17" t="s">
        <v>317</v>
      </c>
      <c r="AH175" s="17"/>
      <c r="AI175" s="17"/>
      <c r="AJ175" s="17"/>
      <c r="AK175" s="17" t="s">
        <v>112</v>
      </c>
      <c r="AL175" s="17"/>
      <c r="AM175" s="17"/>
      <c r="AN175" s="17"/>
      <c r="AO175" s="17"/>
      <c r="AP175" s="19">
        <f t="shared" si="0"/>
        <v>44144</v>
      </c>
      <c r="AQ175" s="19" t="str">
        <f t="shared" si="1"/>
        <v/>
      </c>
      <c r="AR175" s="11" t="str">
        <f t="shared" si="2"/>
        <v/>
      </c>
      <c r="AS175" s="19" t="str">
        <f t="shared" si="3"/>
        <v/>
      </c>
      <c r="AT175" s="19"/>
    </row>
    <row r="176" spans="1:46" ht="15.75" customHeight="1">
      <c r="A176" s="17">
        <v>3355898252</v>
      </c>
      <c r="B176" s="17"/>
      <c r="C176" s="17"/>
      <c r="D176" s="19">
        <v>44276.878472222219</v>
      </c>
      <c r="E176" s="17"/>
      <c r="F176" s="17"/>
      <c r="G176" s="17"/>
      <c r="H176" s="17"/>
      <c r="I176" s="17"/>
      <c r="J176" s="17"/>
      <c r="K176" s="17"/>
      <c r="L176" s="17"/>
      <c r="M176" s="19">
        <v>44144.529166666667</v>
      </c>
      <c r="N176" s="17"/>
      <c r="O176" s="17"/>
      <c r="P176" s="17"/>
      <c r="Q176" s="17"/>
      <c r="R176" s="17"/>
      <c r="S176" s="17"/>
      <c r="T176" s="17"/>
      <c r="U176" s="17"/>
      <c r="V176" s="17"/>
      <c r="W176" s="17"/>
      <c r="X176" s="17"/>
      <c r="Y176" s="17" t="s">
        <v>25</v>
      </c>
      <c r="Z176" s="17"/>
      <c r="AA176" s="20">
        <v>0</v>
      </c>
      <c r="AB176" s="17"/>
      <c r="AC176" s="17"/>
      <c r="AD176" s="17"/>
      <c r="AE176" s="17"/>
      <c r="AF176" s="17"/>
      <c r="AG176" s="17" t="s">
        <v>318</v>
      </c>
      <c r="AH176" s="17"/>
      <c r="AI176" s="17"/>
      <c r="AJ176" s="17"/>
      <c r="AK176" s="17"/>
      <c r="AL176" s="17"/>
      <c r="AM176" s="17"/>
      <c r="AN176" s="17"/>
      <c r="AO176" s="17"/>
      <c r="AP176" s="19">
        <f t="shared" si="0"/>
        <v>44144</v>
      </c>
      <c r="AQ176" s="19" t="str">
        <f t="shared" si="1"/>
        <v/>
      </c>
      <c r="AR176" s="11" t="str">
        <f t="shared" si="2"/>
        <v/>
      </c>
      <c r="AS176" s="19" t="str">
        <f t="shared" si="3"/>
        <v/>
      </c>
      <c r="AT176" s="19"/>
    </row>
    <row r="177" spans="1:46" ht="15.75" customHeight="1">
      <c r="A177" s="17">
        <v>3355898249</v>
      </c>
      <c r="B177" s="17"/>
      <c r="C177" s="17"/>
      <c r="D177" s="19">
        <v>44303.446527777778</v>
      </c>
      <c r="E177" s="17"/>
      <c r="F177" s="17"/>
      <c r="G177" s="17"/>
      <c r="H177" s="20">
        <v>0</v>
      </c>
      <c r="I177" s="20">
        <v>2</v>
      </c>
      <c r="J177" s="17"/>
      <c r="K177" s="17"/>
      <c r="L177" s="17"/>
      <c r="M177" s="19">
        <v>44144.529166666667</v>
      </c>
      <c r="N177" s="17"/>
      <c r="O177" s="17"/>
      <c r="P177" s="17"/>
      <c r="Q177" s="17"/>
      <c r="R177" s="17"/>
      <c r="S177" s="17" t="s">
        <v>16</v>
      </c>
      <c r="T177" s="19">
        <v>44168.125</v>
      </c>
      <c r="U177" s="17"/>
      <c r="V177" s="17"/>
      <c r="W177" s="19">
        <v>44144.529166666667</v>
      </c>
      <c r="X177" s="17"/>
      <c r="Y177" s="17" t="s">
        <v>108</v>
      </c>
      <c r="Z177" s="17"/>
      <c r="AA177" s="20">
        <v>0</v>
      </c>
      <c r="AB177" s="17"/>
      <c r="AC177" s="17"/>
      <c r="AD177" s="17"/>
      <c r="AE177" s="17"/>
      <c r="AF177" s="17"/>
      <c r="AG177" s="17" t="s">
        <v>319</v>
      </c>
      <c r="AH177" s="17"/>
      <c r="AI177" s="17"/>
      <c r="AJ177" s="17"/>
      <c r="AK177" s="17"/>
      <c r="AL177" s="17"/>
      <c r="AM177" s="17"/>
      <c r="AN177" s="17"/>
      <c r="AO177" s="17"/>
      <c r="AP177" s="19">
        <f t="shared" si="0"/>
        <v>44144</v>
      </c>
      <c r="AQ177" s="19">
        <f t="shared" si="1"/>
        <v>44168</v>
      </c>
      <c r="AR177" s="11" t="str">
        <f t="shared" si="2"/>
        <v/>
      </c>
      <c r="AS177" s="19" t="str">
        <f t="shared" si="3"/>
        <v/>
      </c>
      <c r="AT177" s="19"/>
    </row>
    <row r="178" spans="1:46" ht="15.75" customHeight="1">
      <c r="A178" s="17">
        <v>3355898248</v>
      </c>
      <c r="B178" s="17"/>
      <c r="C178" s="17"/>
      <c r="D178" s="19">
        <v>44275.433333333334</v>
      </c>
      <c r="E178" s="17"/>
      <c r="F178" s="17"/>
      <c r="G178" s="17"/>
      <c r="H178" s="17"/>
      <c r="I178" s="17"/>
      <c r="J178" s="17"/>
      <c r="K178" s="17"/>
      <c r="L178" s="17"/>
      <c r="M178" s="19">
        <v>44144.529166666667</v>
      </c>
      <c r="N178" s="17"/>
      <c r="O178" s="17"/>
      <c r="P178" s="17"/>
      <c r="Q178" s="17"/>
      <c r="R178" s="17"/>
      <c r="S178" s="17" t="s">
        <v>104</v>
      </c>
      <c r="T178" s="17"/>
      <c r="U178" s="17"/>
      <c r="V178" s="17"/>
      <c r="W178" s="19">
        <v>44144.529166666667</v>
      </c>
      <c r="X178" s="17"/>
      <c r="Y178" s="17" t="s">
        <v>25</v>
      </c>
      <c r="Z178" s="17"/>
      <c r="AA178" s="20">
        <v>0</v>
      </c>
      <c r="AB178" s="17"/>
      <c r="AC178" s="17"/>
      <c r="AD178" s="17"/>
      <c r="AE178" s="17"/>
      <c r="AF178" s="17"/>
      <c r="AG178" s="17" t="s">
        <v>320</v>
      </c>
      <c r="AH178" s="17"/>
      <c r="AI178" s="17"/>
      <c r="AJ178" s="17"/>
      <c r="AK178" s="17" t="s">
        <v>112</v>
      </c>
      <c r="AL178" s="17"/>
      <c r="AM178" s="17"/>
      <c r="AN178" s="17"/>
      <c r="AO178" s="17"/>
      <c r="AP178" s="19">
        <f t="shared" si="0"/>
        <v>44144</v>
      </c>
      <c r="AQ178" s="19" t="str">
        <f t="shared" si="1"/>
        <v/>
      </c>
      <c r="AR178" s="11" t="str">
        <f t="shared" si="2"/>
        <v/>
      </c>
      <c r="AS178" s="19" t="str">
        <f t="shared" si="3"/>
        <v/>
      </c>
      <c r="AT178" s="19"/>
    </row>
    <row r="179" spans="1:46" ht="15.75" customHeight="1">
      <c r="A179" s="17">
        <v>3355898246</v>
      </c>
      <c r="B179" s="17"/>
      <c r="C179" s="17"/>
      <c r="D179" s="19">
        <v>44276.563194444447</v>
      </c>
      <c r="E179" s="17"/>
      <c r="F179" s="17"/>
      <c r="G179" s="17"/>
      <c r="H179" s="17"/>
      <c r="I179" s="17"/>
      <c r="J179" s="17"/>
      <c r="K179" s="17"/>
      <c r="L179" s="17"/>
      <c r="M179" s="19">
        <v>44144.529166666667</v>
      </c>
      <c r="N179" s="17"/>
      <c r="O179" s="17"/>
      <c r="P179" s="17"/>
      <c r="Q179" s="17"/>
      <c r="R179" s="17"/>
      <c r="S179" s="17" t="s">
        <v>256</v>
      </c>
      <c r="T179" s="17"/>
      <c r="U179" s="17"/>
      <c r="V179" s="17"/>
      <c r="W179" s="19">
        <v>44144.529166666667</v>
      </c>
      <c r="X179" s="17"/>
      <c r="Y179" s="17" t="s">
        <v>108</v>
      </c>
      <c r="Z179" s="17"/>
      <c r="AA179" s="20">
        <v>0</v>
      </c>
      <c r="AB179" s="17"/>
      <c r="AC179" s="17"/>
      <c r="AD179" s="17"/>
      <c r="AE179" s="17"/>
      <c r="AF179" s="17"/>
      <c r="AG179" s="17" t="s">
        <v>321</v>
      </c>
      <c r="AH179" s="17"/>
      <c r="AI179" s="17"/>
      <c r="AJ179" s="17"/>
      <c r="AK179" s="17" t="s">
        <v>112</v>
      </c>
      <c r="AL179" s="17"/>
      <c r="AM179" s="17"/>
      <c r="AN179" s="17"/>
      <c r="AO179" s="17"/>
      <c r="AP179" s="19">
        <f t="shared" si="0"/>
        <v>44144</v>
      </c>
      <c r="AQ179" s="19" t="str">
        <f t="shared" si="1"/>
        <v/>
      </c>
      <c r="AR179" s="11" t="str">
        <f t="shared" si="2"/>
        <v/>
      </c>
      <c r="AS179" s="19" t="str">
        <f t="shared" si="3"/>
        <v/>
      </c>
      <c r="AT179" s="19"/>
    </row>
    <row r="180" spans="1:46" ht="15.75" customHeight="1">
      <c r="A180" s="17">
        <v>3355898245</v>
      </c>
      <c r="B180" s="17"/>
      <c r="C180" s="17"/>
      <c r="D180" s="19">
        <v>44277.904861111114</v>
      </c>
      <c r="E180" s="17"/>
      <c r="F180" s="17"/>
      <c r="G180" s="17"/>
      <c r="H180" s="17"/>
      <c r="I180" s="17"/>
      <c r="J180" s="17"/>
      <c r="K180" s="17"/>
      <c r="L180" s="17"/>
      <c r="M180" s="19">
        <v>44144.529166666667</v>
      </c>
      <c r="N180" s="17"/>
      <c r="O180" s="17"/>
      <c r="P180" s="17"/>
      <c r="Q180" s="17"/>
      <c r="R180" s="17"/>
      <c r="S180" s="17" t="s">
        <v>92</v>
      </c>
      <c r="T180" s="17"/>
      <c r="U180" s="17"/>
      <c r="V180" s="17"/>
      <c r="W180" s="19">
        <v>44144.529166666667</v>
      </c>
      <c r="X180" s="17"/>
      <c r="Y180" s="17" t="s">
        <v>25</v>
      </c>
      <c r="Z180" s="17"/>
      <c r="AA180" s="20">
        <v>0</v>
      </c>
      <c r="AB180" s="17"/>
      <c r="AC180" s="17"/>
      <c r="AD180" s="17"/>
      <c r="AE180" s="17"/>
      <c r="AF180" s="17"/>
      <c r="AG180" s="17" t="s">
        <v>322</v>
      </c>
      <c r="AH180" s="17"/>
      <c r="AI180" s="17"/>
      <c r="AJ180" s="17"/>
      <c r="AK180" s="17" t="s">
        <v>112</v>
      </c>
      <c r="AL180" s="17"/>
      <c r="AM180" s="17"/>
      <c r="AN180" s="17"/>
      <c r="AO180" s="17"/>
      <c r="AP180" s="19">
        <f t="shared" si="0"/>
        <v>44144</v>
      </c>
      <c r="AQ180" s="19" t="str">
        <f t="shared" si="1"/>
        <v/>
      </c>
      <c r="AR180" s="11" t="str">
        <f t="shared" si="2"/>
        <v/>
      </c>
      <c r="AS180" s="19" t="str">
        <f t="shared" si="3"/>
        <v/>
      </c>
      <c r="AT180" s="19"/>
    </row>
    <row r="181" spans="1:46" ht="15.75" customHeight="1">
      <c r="A181" s="17">
        <v>3355898243</v>
      </c>
      <c r="B181" s="17"/>
      <c r="C181" s="17"/>
      <c r="D181" s="19">
        <v>44275.697916666664</v>
      </c>
      <c r="E181" s="17"/>
      <c r="F181" s="17"/>
      <c r="G181" s="17"/>
      <c r="H181" s="17"/>
      <c r="I181" s="17"/>
      <c r="J181" s="17"/>
      <c r="K181" s="17"/>
      <c r="L181" s="17"/>
      <c r="M181" s="19">
        <v>44144.529166666667</v>
      </c>
      <c r="N181" s="17"/>
      <c r="O181" s="17"/>
      <c r="P181" s="17"/>
      <c r="Q181" s="17"/>
      <c r="R181" s="17"/>
      <c r="S181" s="17" t="s">
        <v>92</v>
      </c>
      <c r="T181" s="17"/>
      <c r="U181" s="17"/>
      <c r="V181" s="17"/>
      <c r="W181" s="19">
        <v>44144.529166666667</v>
      </c>
      <c r="X181" s="17"/>
      <c r="Y181" s="17" t="s">
        <v>25</v>
      </c>
      <c r="Z181" s="17"/>
      <c r="AA181" s="20">
        <v>0</v>
      </c>
      <c r="AB181" s="17"/>
      <c r="AC181" s="17"/>
      <c r="AD181" s="17"/>
      <c r="AE181" s="17"/>
      <c r="AF181" s="17"/>
      <c r="AG181" s="17" t="s">
        <v>323</v>
      </c>
      <c r="AH181" s="17"/>
      <c r="AI181" s="17"/>
      <c r="AJ181" s="17"/>
      <c r="AK181" s="17"/>
      <c r="AL181" s="17"/>
      <c r="AM181" s="17"/>
      <c r="AN181" s="17"/>
      <c r="AO181" s="17"/>
      <c r="AP181" s="19">
        <f t="shared" si="0"/>
        <v>44144</v>
      </c>
      <c r="AQ181" s="19" t="str">
        <f t="shared" si="1"/>
        <v/>
      </c>
      <c r="AR181" s="11" t="str">
        <f t="shared" si="2"/>
        <v/>
      </c>
      <c r="AS181" s="19" t="str">
        <f t="shared" si="3"/>
        <v/>
      </c>
      <c r="AT181" s="19"/>
    </row>
    <row r="182" spans="1:46" ht="15.75" customHeight="1">
      <c r="A182" s="17">
        <v>3355898241</v>
      </c>
      <c r="B182" s="17"/>
      <c r="C182" s="17"/>
      <c r="D182" s="19">
        <v>44277.308333333334</v>
      </c>
      <c r="E182" s="17"/>
      <c r="F182" s="17"/>
      <c r="G182" s="17"/>
      <c r="H182" s="17"/>
      <c r="I182" s="17"/>
      <c r="J182" s="17"/>
      <c r="K182" s="17"/>
      <c r="L182" s="17"/>
      <c r="M182" s="19">
        <v>44144.529166666667</v>
      </c>
      <c r="N182" s="17"/>
      <c r="O182" s="17"/>
      <c r="P182" s="17"/>
      <c r="Q182" s="17"/>
      <c r="R182" s="17"/>
      <c r="S182" s="17" t="s">
        <v>24</v>
      </c>
      <c r="T182" s="17"/>
      <c r="U182" s="17"/>
      <c r="V182" s="17"/>
      <c r="W182" s="19">
        <v>44144.529166666667</v>
      </c>
      <c r="X182" s="17"/>
      <c r="Y182" s="17" t="s">
        <v>108</v>
      </c>
      <c r="Z182" s="17"/>
      <c r="AA182" s="20">
        <v>0</v>
      </c>
      <c r="AB182" s="17"/>
      <c r="AC182" s="17"/>
      <c r="AD182" s="17"/>
      <c r="AE182" s="17"/>
      <c r="AF182" s="17"/>
      <c r="AG182" s="17" t="s">
        <v>324</v>
      </c>
      <c r="AH182" s="17"/>
      <c r="AI182" s="17"/>
      <c r="AJ182" s="17"/>
      <c r="AK182" s="17" t="s">
        <v>140</v>
      </c>
      <c r="AL182" s="17"/>
      <c r="AM182" s="17"/>
      <c r="AN182" s="17"/>
      <c r="AO182" s="17"/>
      <c r="AP182" s="19">
        <f t="shared" si="0"/>
        <v>44144</v>
      </c>
      <c r="AQ182" s="19" t="str">
        <f t="shared" si="1"/>
        <v/>
      </c>
      <c r="AR182" s="11" t="str">
        <f t="shared" si="2"/>
        <v/>
      </c>
      <c r="AS182" s="19" t="str">
        <f t="shared" si="3"/>
        <v/>
      </c>
      <c r="AT182" s="19"/>
    </row>
    <row r="183" spans="1:46" ht="15.75" customHeight="1">
      <c r="A183" s="17">
        <v>4074172842</v>
      </c>
      <c r="B183" s="17"/>
      <c r="C183" s="17"/>
      <c r="D183" s="19">
        <v>44348.431944444441</v>
      </c>
      <c r="E183" s="19">
        <v>44237.3125</v>
      </c>
      <c r="F183" s="17"/>
      <c r="G183" s="17"/>
      <c r="H183" s="20">
        <v>29</v>
      </c>
      <c r="I183" s="20">
        <v>40</v>
      </c>
      <c r="J183" s="17" t="s">
        <v>91</v>
      </c>
      <c r="K183" s="20">
        <v>10750</v>
      </c>
      <c r="L183" s="17"/>
      <c r="M183" s="19">
        <v>44229.40902777778</v>
      </c>
      <c r="N183" s="19">
        <v>44300.427083333336</v>
      </c>
      <c r="O183" s="17"/>
      <c r="P183" s="17"/>
      <c r="Q183" s="17"/>
      <c r="R183" s="17"/>
      <c r="S183" s="17" t="s">
        <v>26</v>
      </c>
      <c r="T183" s="19">
        <v>44348.416666666664</v>
      </c>
      <c r="U183" s="17"/>
      <c r="V183" s="17"/>
      <c r="W183" s="19">
        <v>44229.410416666666</v>
      </c>
      <c r="X183" s="17"/>
      <c r="Y183" s="17" t="s">
        <v>93</v>
      </c>
      <c r="Z183" s="17"/>
      <c r="AA183" s="20">
        <v>1</v>
      </c>
      <c r="AB183" s="17" t="s">
        <v>114</v>
      </c>
      <c r="AC183" s="17"/>
      <c r="AD183" s="17"/>
      <c r="AE183" s="19">
        <v>44348.416666666664</v>
      </c>
      <c r="AF183" s="17"/>
      <c r="AG183" s="17" t="s">
        <v>325</v>
      </c>
      <c r="AH183" s="17"/>
      <c r="AI183" s="20">
        <v>10750</v>
      </c>
      <c r="AJ183" s="17"/>
      <c r="AK183" s="17"/>
      <c r="AL183" s="17"/>
      <c r="AM183" s="17"/>
      <c r="AN183" s="17"/>
      <c r="AO183" s="20">
        <v>10750</v>
      </c>
      <c r="AP183" s="19">
        <f t="shared" si="0"/>
        <v>44229</v>
      </c>
      <c r="AQ183" s="19">
        <f t="shared" si="1"/>
        <v>44348</v>
      </c>
      <c r="AR183" s="21">
        <f t="shared" si="2"/>
        <v>44348</v>
      </c>
      <c r="AS183" s="19">
        <f t="shared" si="3"/>
        <v>44237</v>
      </c>
      <c r="AT183" s="19"/>
    </row>
    <row r="184" spans="1:46" ht="15.75" customHeight="1">
      <c r="A184" s="17">
        <v>3355889286</v>
      </c>
      <c r="B184" s="17"/>
      <c r="C184" s="17"/>
      <c r="D184" s="19">
        <v>44372.713888888888</v>
      </c>
      <c r="E184" s="17"/>
      <c r="F184" s="17"/>
      <c r="G184" s="17"/>
      <c r="H184" s="20">
        <v>12</v>
      </c>
      <c r="I184" s="20">
        <v>21</v>
      </c>
      <c r="J184" s="17" t="s">
        <v>91</v>
      </c>
      <c r="K184" s="17"/>
      <c r="L184" s="17"/>
      <c r="M184" s="19">
        <v>44144.529166666667</v>
      </c>
      <c r="N184" s="17"/>
      <c r="O184" s="17"/>
      <c r="P184" s="17"/>
      <c r="Q184" s="17"/>
      <c r="R184" s="17"/>
      <c r="S184" s="17" t="s">
        <v>92</v>
      </c>
      <c r="T184" s="19">
        <v>44372.713888888888</v>
      </c>
      <c r="U184" s="17"/>
      <c r="V184" s="17"/>
      <c r="W184" s="19">
        <v>44175.224305555559</v>
      </c>
      <c r="X184" s="17"/>
      <c r="Y184" s="17" t="s">
        <v>108</v>
      </c>
      <c r="Z184" s="17"/>
      <c r="AA184" s="20">
        <v>2</v>
      </c>
      <c r="AB184" s="17" t="s">
        <v>100</v>
      </c>
      <c r="AC184" s="17"/>
      <c r="AD184" s="17"/>
      <c r="AE184" s="19">
        <v>44372.713888888888</v>
      </c>
      <c r="AF184" s="17"/>
      <c r="AG184" s="17" t="s">
        <v>326</v>
      </c>
      <c r="AH184" s="17"/>
      <c r="AI184" s="17"/>
      <c r="AJ184" s="17"/>
      <c r="AK184" s="17" t="s">
        <v>140</v>
      </c>
      <c r="AL184" s="17"/>
      <c r="AM184" s="17"/>
      <c r="AN184" s="17"/>
      <c r="AO184" s="17"/>
      <c r="AP184" s="19">
        <f t="shared" si="0"/>
        <v>44144</v>
      </c>
      <c r="AQ184" s="19">
        <f t="shared" si="1"/>
        <v>44372</v>
      </c>
      <c r="AR184" s="21">
        <f t="shared" si="2"/>
        <v>44372</v>
      </c>
      <c r="AS184" s="19" t="str">
        <f t="shared" si="3"/>
        <v/>
      </c>
      <c r="AT184" s="19"/>
    </row>
    <row r="185" spans="1:46" ht="15.75" customHeight="1">
      <c r="A185" s="17">
        <v>3355889285</v>
      </c>
      <c r="B185" s="17"/>
      <c r="C185" s="17"/>
      <c r="D185" s="19">
        <v>44303.438194444447</v>
      </c>
      <c r="E185" s="17"/>
      <c r="F185" s="17" t="s">
        <v>103</v>
      </c>
      <c r="G185" s="17"/>
      <c r="H185" s="17"/>
      <c r="I185" s="17"/>
      <c r="J185" s="17" t="s">
        <v>91</v>
      </c>
      <c r="K185" s="17"/>
      <c r="L185" s="17"/>
      <c r="M185" s="19">
        <v>44144.529166666667</v>
      </c>
      <c r="N185" s="17"/>
      <c r="O185" s="17"/>
      <c r="P185" s="17"/>
      <c r="Q185" s="17"/>
      <c r="R185" s="17"/>
      <c r="S185" s="17" t="s">
        <v>24</v>
      </c>
      <c r="T185" s="17"/>
      <c r="U185" s="17"/>
      <c r="V185" s="17"/>
      <c r="W185" s="19">
        <v>44144.529166666667</v>
      </c>
      <c r="X185" s="17"/>
      <c r="Y185" s="17" t="s">
        <v>108</v>
      </c>
      <c r="Z185" s="17"/>
      <c r="AA185" s="20">
        <v>1</v>
      </c>
      <c r="AB185" s="17" t="s">
        <v>114</v>
      </c>
      <c r="AC185" s="17"/>
      <c r="AD185" s="17"/>
      <c r="AE185" s="17"/>
      <c r="AF185" s="17"/>
      <c r="AG185" s="17" t="s">
        <v>327</v>
      </c>
      <c r="AH185" s="17"/>
      <c r="AI185" s="17"/>
      <c r="AJ185" s="17"/>
      <c r="AK185" s="17" t="s">
        <v>140</v>
      </c>
      <c r="AL185" s="17"/>
      <c r="AM185" s="17"/>
      <c r="AN185" s="17"/>
      <c r="AO185" s="17"/>
      <c r="AP185" s="19">
        <f t="shared" si="0"/>
        <v>44144</v>
      </c>
      <c r="AQ185" s="19" t="str">
        <f t="shared" si="1"/>
        <v/>
      </c>
      <c r="AR185" s="11" t="str">
        <f t="shared" si="2"/>
        <v/>
      </c>
      <c r="AS185" s="19" t="str">
        <f t="shared" si="3"/>
        <v/>
      </c>
      <c r="AT185" s="19"/>
    </row>
    <row r="186" spans="1:46" ht="15.75" customHeight="1">
      <c r="A186" s="17">
        <v>3355889284</v>
      </c>
      <c r="B186" s="17"/>
      <c r="C186" s="17"/>
      <c r="D186" s="19">
        <v>44303.435416666667</v>
      </c>
      <c r="E186" s="17"/>
      <c r="F186" s="17"/>
      <c r="G186" s="17"/>
      <c r="H186" s="20">
        <v>0</v>
      </c>
      <c r="I186" s="20">
        <v>1</v>
      </c>
      <c r="J186" s="17" t="s">
        <v>91</v>
      </c>
      <c r="K186" s="17"/>
      <c r="L186" s="17"/>
      <c r="M186" s="19">
        <v>44144.529166666667</v>
      </c>
      <c r="N186" s="17"/>
      <c r="O186" s="17"/>
      <c r="P186" s="17"/>
      <c r="Q186" s="17"/>
      <c r="R186" s="17"/>
      <c r="S186" s="17" t="s">
        <v>256</v>
      </c>
      <c r="T186" s="19">
        <v>44172.083333333336</v>
      </c>
      <c r="U186" s="17"/>
      <c r="V186" s="17"/>
      <c r="W186" s="19">
        <v>44144.529166666667</v>
      </c>
      <c r="X186" s="17"/>
      <c r="Y186" s="17" t="s">
        <v>118</v>
      </c>
      <c r="Z186" s="17"/>
      <c r="AA186" s="20">
        <v>0</v>
      </c>
      <c r="AB186" s="17" t="s">
        <v>114</v>
      </c>
      <c r="AC186" s="17"/>
      <c r="AD186" s="17"/>
      <c r="AE186" s="17"/>
      <c r="AF186" s="17"/>
      <c r="AG186" s="17" t="s">
        <v>328</v>
      </c>
      <c r="AH186" s="17"/>
      <c r="AI186" s="17"/>
      <c r="AJ186" s="17"/>
      <c r="AK186" s="17" t="s">
        <v>112</v>
      </c>
      <c r="AL186" s="17"/>
      <c r="AM186" s="17"/>
      <c r="AN186" s="17"/>
      <c r="AO186" s="17"/>
      <c r="AP186" s="19">
        <f t="shared" si="0"/>
        <v>44144</v>
      </c>
      <c r="AQ186" s="19">
        <f t="shared" si="1"/>
        <v>44172</v>
      </c>
      <c r="AR186" s="11" t="str">
        <f t="shared" si="2"/>
        <v/>
      </c>
      <c r="AS186" s="19" t="str">
        <f t="shared" si="3"/>
        <v/>
      </c>
      <c r="AT186" s="19"/>
    </row>
    <row r="187" spans="1:46" ht="15.75" customHeight="1">
      <c r="A187" s="17">
        <v>3355889283</v>
      </c>
      <c r="B187" s="17"/>
      <c r="C187" s="17"/>
      <c r="D187" s="19">
        <v>44368.677083333336</v>
      </c>
      <c r="E187" s="17"/>
      <c r="F187" s="17" t="s">
        <v>103</v>
      </c>
      <c r="G187" s="17"/>
      <c r="H187" s="20">
        <v>9</v>
      </c>
      <c r="I187" s="20">
        <v>24</v>
      </c>
      <c r="J187" s="17" t="s">
        <v>91</v>
      </c>
      <c r="K187" s="17"/>
      <c r="L187" s="17"/>
      <c r="M187" s="19">
        <v>44144.529166666667</v>
      </c>
      <c r="N187" s="17"/>
      <c r="O187" s="17"/>
      <c r="P187" s="17"/>
      <c r="Q187" s="17"/>
      <c r="R187" s="17"/>
      <c r="S187" s="17" t="s">
        <v>104</v>
      </c>
      <c r="T187" s="19">
        <v>44368.677083333336</v>
      </c>
      <c r="U187" s="19">
        <v>44379.333333333336</v>
      </c>
      <c r="V187" s="17"/>
      <c r="W187" s="19">
        <v>44144.529166666667</v>
      </c>
      <c r="X187" s="17"/>
      <c r="Y187" s="17" t="s">
        <v>149</v>
      </c>
      <c r="Z187" s="17"/>
      <c r="AA187" s="20">
        <v>1</v>
      </c>
      <c r="AB187" s="17" t="s">
        <v>97</v>
      </c>
      <c r="AC187" s="17"/>
      <c r="AD187" s="17"/>
      <c r="AE187" s="19">
        <v>44368.563194444447</v>
      </c>
      <c r="AF187" s="17"/>
      <c r="AG187" s="17" t="s">
        <v>329</v>
      </c>
      <c r="AH187" s="17"/>
      <c r="AI187" s="17"/>
      <c r="AJ187" s="17"/>
      <c r="AK187" s="17" t="s">
        <v>112</v>
      </c>
      <c r="AL187" s="17"/>
      <c r="AM187" s="17"/>
      <c r="AN187" s="17"/>
      <c r="AO187" s="17"/>
      <c r="AP187" s="19">
        <f t="shared" si="0"/>
        <v>44144</v>
      </c>
      <c r="AQ187" s="19">
        <f t="shared" si="1"/>
        <v>44368</v>
      </c>
      <c r="AR187" s="21">
        <f t="shared" si="2"/>
        <v>44368</v>
      </c>
      <c r="AS187" s="19" t="str">
        <f t="shared" si="3"/>
        <v/>
      </c>
      <c r="AT187" s="19"/>
    </row>
    <row r="188" spans="1:46" ht="15.75" customHeight="1">
      <c r="A188" s="17">
        <v>3355889281</v>
      </c>
      <c r="B188" s="17"/>
      <c r="C188" s="17"/>
      <c r="D188" s="19">
        <v>44275.850694444445</v>
      </c>
      <c r="E188" s="17"/>
      <c r="F188" s="17"/>
      <c r="G188" s="17"/>
      <c r="H188" s="17"/>
      <c r="I188" s="17"/>
      <c r="J188" s="17"/>
      <c r="K188" s="17"/>
      <c r="L188" s="17"/>
      <c r="M188" s="19">
        <v>44144.529166666667</v>
      </c>
      <c r="N188" s="17"/>
      <c r="O188" s="17"/>
      <c r="P188" s="17"/>
      <c r="Q188" s="17"/>
      <c r="R188" s="17"/>
      <c r="S188" s="17"/>
      <c r="T188" s="17"/>
      <c r="U188" s="17"/>
      <c r="V188" s="17"/>
      <c r="W188" s="17"/>
      <c r="X188" s="17"/>
      <c r="Y188" s="17" t="s">
        <v>108</v>
      </c>
      <c r="Z188" s="17"/>
      <c r="AA188" s="20">
        <v>0</v>
      </c>
      <c r="AB188" s="17"/>
      <c r="AC188" s="17"/>
      <c r="AD188" s="17"/>
      <c r="AE188" s="17"/>
      <c r="AF188" s="17"/>
      <c r="AG188" s="17" t="s">
        <v>330</v>
      </c>
      <c r="AH188" s="17"/>
      <c r="AI188" s="17"/>
      <c r="AJ188" s="17"/>
      <c r="AK188" s="17" t="s">
        <v>140</v>
      </c>
      <c r="AL188" s="17"/>
      <c r="AM188" s="17"/>
      <c r="AN188" s="17"/>
      <c r="AO188" s="17"/>
      <c r="AP188" s="19">
        <f t="shared" si="0"/>
        <v>44144</v>
      </c>
      <c r="AQ188" s="19" t="str">
        <f t="shared" si="1"/>
        <v/>
      </c>
      <c r="AR188" s="11" t="str">
        <f t="shared" si="2"/>
        <v/>
      </c>
      <c r="AS188" s="19" t="str">
        <f t="shared" si="3"/>
        <v/>
      </c>
      <c r="AT188" s="19"/>
    </row>
    <row r="189" spans="1:46" ht="15.75" customHeight="1">
      <c r="A189" s="17">
        <v>3355889280</v>
      </c>
      <c r="B189" s="17"/>
      <c r="C189" s="17"/>
      <c r="D189" s="19">
        <v>44275.013194444444</v>
      </c>
      <c r="E189" s="17"/>
      <c r="F189" s="17"/>
      <c r="G189" s="17"/>
      <c r="H189" s="17"/>
      <c r="I189" s="17"/>
      <c r="J189" s="17"/>
      <c r="K189" s="17"/>
      <c r="L189" s="17"/>
      <c r="M189" s="19">
        <v>44144.529166666667</v>
      </c>
      <c r="N189" s="17"/>
      <c r="O189" s="17"/>
      <c r="P189" s="17"/>
      <c r="Q189" s="17"/>
      <c r="R189" s="17"/>
      <c r="S189" s="17" t="s">
        <v>16</v>
      </c>
      <c r="T189" s="17"/>
      <c r="U189" s="17"/>
      <c r="V189" s="17"/>
      <c r="W189" s="19">
        <v>44144.529166666667</v>
      </c>
      <c r="X189" s="17"/>
      <c r="Y189" s="17" t="s">
        <v>108</v>
      </c>
      <c r="Z189" s="17"/>
      <c r="AA189" s="20">
        <v>0</v>
      </c>
      <c r="AB189" s="17"/>
      <c r="AC189" s="17"/>
      <c r="AD189" s="17"/>
      <c r="AE189" s="17"/>
      <c r="AF189" s="17"/>
      <c r="AG189" s="17" t="s">
        <v>331</v>
      </c>
      <c r="AH189" s="17"/>
      <c r="AI189" s="17"/>
      <c r="AJ189" s="17"/>
      <c r="AK189" s="17" t="s">
        <v>112</v>
      </c>
      <c r="AL189" s="17"/>
      <c r="AM189" s="17"/>
      <c r="AN189" s="17"/>
      <c r="AO189" s="17"/>
      <c r="AP189" s="19">
        <f t="shared" si="0"/>
        <v>44144</v>
      </c>
      <c r="AQ189" s="19" t="str">
        <f t="shared" si="1"/>
        <v/>
      </c>
      <c r="AR189" s="11" t="str">
        <f t="shared" si="2"/>
        <v/>
      </c>
      <c r="AS189" s="19" t="str">
        <f t="shared" si="3"/>
        <v/>
      </c>
      <c r="AT189" s="19"/>
    </row>
    <row r="190" spans="1:46" ht="15.75" customHeight="1">
      <c r="A190" s="17">
        <v>4813604910</v>
      </c>
      <c r="B190" s="17"/>
      <c r="C190" s="17"/>
      <c r="D190" s="19">
        <v>44372.378472222219</v>
      </c>
      <c r="E190" s="19">
        <v>44286.54583333333</v>
      </c>
      <c r="F190" s="17" t="s">
        <v>117</v>
      </c>
      <c r="G190" s="17"/>
      <c r="H190" s="20">
        <v>21</v>
      </c>
      <c r="I190" s="20">
        <v>32</v>
      </c>
      <c r="J190" s="17" t="s">
        <v>91</v>
      </c>
      <c r="K190" s="20">
        <v>94000</v>
      </c>
      <c r="L190" s="17"/>
      <c r="M190" s="19">
        <v>44279.586805555555</v>
      </c>
      <c r="N190" s="17"/>
      <c r="O190" s="17"/>
      <c r="P190" s="17"/>
      <c r="Q190" s="17"/>
      <c r="R190" s="17"/>
      <c r="S190" s="17" t="s">
        <v>92</v>
      </c>
      <c r="T190" s="19">
        <v>44372.378472222219</v>
      </c>
      <c r="U190" s="17"/>
      <c r="V190" s="17"/>
      <c r="W190" s="19">
        <v>44279.588194444441</v>
      </c>
      <c r="X190" s="17"/>
      <c r="Y190" s="17" t="s">
        <v>96</v>
      </c>
      <c r="Z190" s="17" t="s">
        <v>24</v>
      </c>
      <c r="AA190" s="20">
        <v>1</v>
      </c>
      <c r="AB190" s="17" t="s">
        <v>94</v>
      </c>
      <c r="AC190" s="17"/>
      <c r="AD190" s="17"/>
      <c r="AE190" s="19">
        <v>44372.370138888888</v>
      </c>
      <c r="AF190" s="17"/>
      <c r="AG190" s="17" t="s">
        <v>332</v>
      </c>
      <c r="AH190" s="17" t="s">
        <v>128</v>
      </c>
      <c r="AI190" s="20">
        <v>94000</v>
      </c>
      <c r="AJ190" s="17"/>
      <c r="AK190" s="17"/>
      <c r="AL190" s="17"/>
      <c r="AM190" s="17"/>
      <c r="AN190" s="17"/>
      <c r="AO190" s="20">
        <v>94000</v>
      </c>
      <c r="AP190" s="19">
        <f t="shared" si="0"/>
        <v>44279</v>
      </c>
      <c r="AQ190" s="19">
        <f t="shared" si="1"/>
        <v>44372</v>
      </c>
      <c r="AR190" s="21">
        <f t="shared" si="2"/>
        <v>44372</v>
      </c>
      <c r="AS190" s="19">
        <f t="shared" si="3"/>
        <v>44286</v>
      </c>
      <c r="AT190" s="19"/>
    </row>
    <row r="191" spans="1:46" ht="15.75" customHeight="1">
      <c r="A191" s="17">
        <v>3355889278</v>
      </c>
      <c r="B191" s="17"/>
      <c r="C191" s="17"/>
      <c r="D191" s="19">
        <v>44275.289583333331</v>
      </c>
      <c r="E191" s="17"/>
      <c r="F191" s="17"/>
      <c r="G191" s="17"/>
      <c r="H191" s="17"/>
      <c r="I191" s="17"/>
      <c r="J191" s="17"/>
      <c r="K191" s="17"/>
      <c r="L191" s="17"/>
      <c r="M191" s="19">
        <v>44144.529166666667</v>
      </c>
      <c r="N191" s="17"/>
      <c r="O191" s="17"/>
      <c r="P191" s="17"/>
      <c r="Q191" s="17"/>
      <c r="R191" s="17"/>
      <c r="S191" s="17" t="s">
        <v>16</v>
      </c>
      <c r="T191" s="17"/>
      <c r="U191" s="17"/>
      <c r="V191" s="17"/>
      <c r="W191" s="19">
        <v>44144.529166666667</v>
      </c>
      <c r="X191" s="17"/>
      <c r="Y191" s="17" t="s">
        <v>108</v>
      </c>
      <c r="Z191" s="17"/>
      <c r="AA191" s="20">
        <v>0</v>
      </c>
      <c r="AB191" s="17"/>
      <c r="AC191" s="17"/>
      <c r="AD191" s="17"/>
      <c r="AE191" s="17"/>
      <c r="AF191" s="17"/>
      <c r="AG191" s="17" t="s">
        <v>333</v>
      </c>
      <c r="AH191" s="17"/>
      <c r="AI191" s="17"/>
      <c r="AJ191" s="17"/>
      <c r="AK191" s="17"/>
      <c r="AL191" s="17"/>
      <c r="AM191" s="17"/>
      <c r="AN191" s="17"/>
      <c r="AO191" s="17"/>
      <c r="AP191" s="19">
        <f t="shared" si="0"/>
        <v>44144</v>
      </c>
      <c r="AQ191" s="19" t="str">
        <f t="shared" si="1"/>
        <v/>
      </c>
      <c r="AR191" s="11" t="str">
        <f t="shared" si="2"/>
        <v/>
      </c>
      <c r="AS191" s="19" t="str">
        <f t="shared" si="3"/>
        <v/>
      </c>
      <c r="AT191" s="19"/>
    </row>
    <row r="192" spans="1:46" ht="15.75" customHeight="1">
      <c r="A192" s="17">
        <v>3355889276</v>
      </c>
      <c r="B192" s="17"/>
      <c r="C192" s="17"/>
      <c r="D192" s="19">
        <v>44303.438194444447</v>
      </c>
      <c r="E192" s="17"/>
      <c r="F192" s="17"/>
      <c r="G192" s="17"/>
      <c r="H192" s="20">
        <v>8</v>
      </c>
      <c r="I192" s="20">
        <v>13</v>
      </c>
      <c r="J192" s="17" t="s">
        <v>91</v>
      </c>
      <c r="K192" s="17"/>
      <c r="L192" s="17"/>
      <c r="M192" s="19">
        <v>44144.529166666667</v>
      </c>
      <c r="N192" s="17"/>
      <c r="O192" s="17"/>
      <c r="P192" s="17"/>
      <c r="Q192" s="17"/>
      <c r="R192" s="17"/>
      <c r="S192" s="17" t="s">
        <v>159</v>
      </c>
      <c r="T192" s="19">
        <v>44250.215277777781</v>
      </c>
      <c r="U192" s="17"/>
      <c r="V192" s="17"/>
      <c r="W192" s="19">
        <v>44257.400694444441</v>
      </c>
      <c r="X192" s="17"/>
      <c r="Y192" s="17" t="s">
        <v>149</v>
      </c>
      <c r="Z192" s="17"/>
      <c r="AA192" s="20">
        <v>4</v>
      </c>
      <c r="AB192" s="17" t="s">
        <v>114</v>
      </c>
      <c r="AC192" s="17"/>
      <c r="AD192" s="17"/>
      <c r="AE192" s="19">
        <v>44250.125</v>
      </c>
      <c r="AF192" s="17"/>
      <c r="AG192" s="17" t="s">
        <v>334</v>
      </c>
      <c r="AH192" s="17"/>
      <c r="AI192" s="17"/>
      <c r="AJ192" s="17"/>
      <c r="AK192" s="17" t="s">
        <v>99</v>
      </c>
      <c r="AL192" s="17"/>
      <c r="AM192" s="17"/>
      <c r="AN192" s="17"/>
      <c r="AO192" s="17"/>
      <c r="AP192" s="19">
        <f t="shared" si="0"/>
        <v>44144</v>
      </c>
      <c r="AQ192" s="19">
        <f t="shared" si="1"/>
        <v>44250</v>
      </c>
      <c r="AR192" s="21">
        <f t="shared" si="2"/>
        <v>44250</v>
      </c>
      <c r="AS192" s="19" t="str">
        <f t="shared" si="3"/>
        <v/>
      </c>
      <c r="AT192" s="19"/>
    </row>
    <row r="193" spans="1:46" ht="15.75" customHeight="1">
      <c r="A193" s="17">
        <v>3355889275</v>
      </c>
      <c r="B193" s="17"/>
      <c r="C193" s="17"/>
      <c r="D193" s="19">
        <v>44303.446527777778</v>
      </c>
      <c r="E193" s="17"/>
      <c r="F193" s="17" t="s">
        <v>103</v>
      </c>
      <c r="G193" s="17"/>
      <c r="H193" s="20">
        <v>2</v>
      </c>
      <c r="I193" s="20">
        <v>4</v>
      </c>
      <c r="J193" s="17" t="s">
        <v>91</v>
      </c>
      <c r="K193" s="17"/>
      <c r="L193" s="17"/>
      <c r="M193" s="19">
        <v>44144.529166666667</v>
      </c>
      <c r="N193" s="17"/>
      <c r="O193" s="17"/>
      <c r="P193" s="17"/>
      <c r="Q193" s="17"/>
      <c r="R193" s="17"/>
      <c r="S193" s="17" t="s">
        <v>104</v>
      </c>
      <c r="T193" s="19">
        <v>44217.333333333336</v>
      </c>
      <c r="U193" s="17"/>
      <c r="V193" s="17"/>
      <c r="W193" s="19">
        <v>44144.529166666667</v>
      </c>
      <c r="X193" s="17"/>
      <c r="Y193" s="17" t="s">
        <v>108</v>
      </c>
      <c r="Z193" s="17"/>
      <c r="AA193" s="20">
        <v>1</v>
      </c>
      <c r="AB193" s="17" t="s">
        <v>114</v>
      </c>
      <c r="AC193" s="17"/>
      <c r="AD193" s="17"/>
      <c r="AE193" s="19">
        <v>44203.555555555555</v>
      </c>
      <c r="AF193" s="17"/>
      <c r="AG193" s="17" t="s">
        <v>335</v>
      </c>
      <c r="AH193" s="17"/>
      <c r="AI193" s="17"/>
      <c r="AJ193" s="17"/>
      <c r="AK193" s="17"/>
      <c r="AL193" s="17"/>
      <c r="AM193" s="17"/>
      <c r="AN193" s="17"/>
      <c r="AO193" s="17"/>
      <c r="AP193" s="19">
        <f t="shared" si="0"/>
        <v>44144</v>
      </c>
      <c r="AQ193" s="19">
        <f t="shared" si="1"/>
        <v>44217</v>
      </c>
      <c r="AR193" s="21">
        <f t="shared" si="2"/>
        <v>44203</v>
      </c>
      <c r="AS193" s="19" t="str">
        <f t="shared" si="3"/>
        <v/>
      </c>
      <c r="AT193" s="19"/>
    </row>
    <row r="194" spans="1:46" ht="15.75" customHeight="1">
      <c r="A194" s="17">
        <v>3355889272</v>
      </c>
      <c r="B194" s="17"/>
      <c r="C194" s="17"/>
      <c r="D194" s="19">
        <v>44276.756944444445</v>
      </c>
      <c r="E194" s="17"/>
      <c r="F194" s="17"/>
      <c r="G194" s="17"/>
      <c r="H194" s="17"/>
      <c r="I194" s="17"/>
      <c r="J194" s="17"/>
      <c r="K194" s="17"/>
      <c r="L194" s="17"/>
      <c r="M194" s="19">
        <v>44144.529166666667</v>
      </c>
      <c r="N194" s="17"/>
      <c r="O194" s="17"/>
      <c r="P194" s="17"/>
      <c r="Q194" s="17"/>
      <c r="R194" s="17"/>
      <c r="S194" s="17" t="s">
        <v>24</v>
      </c>
      <c r="T194" s="17"/>
      <c r="U194" s="17"/>
      <c r="V194" s="17"/>
      <c r="W194" s="19">
        <v>44144.529166666667</v>
      </c>
      <c r="X194" s="17"/>
      <c r="Y194" s="17" t="s">
        <v>25</v>
      </c>
      <c r="Z194" s="17"/>
      <c r="AA194" s="20">
        <v>0</v>
      </c>
      <c r="AB194" s="17"/>
      <c r="AC194" s="17"/>
      <c r="AD194" s="17"/>
      <c r="AE194" s="17"/>
      <c r="AF194" s="17"/>
      <c r="AG194" s="17" t="s">
        <v>336</v>
      </c>
      <c r="AH194" s="17"/>
      <c r="AI194" s="17"/>
      <c r="AJ194" s="17"/>
      <c r="AK194" s="17" t="s">
        <v>112</v>
      </c>
      <c r="AL194" s="17"/>
      <c r="AM194" s="17"/>
      <c r="AN194" s="17"/>
      <c r="AO194" s="17"/>
      <c r="AP194" s="19">
        <f t="shared" si="0"/>
        <v>44144</v>
      </c>
      <c r="AQ194" s="19" t="str">
        <f t="shared" si="1"/>
        <v/>
      </c>
      <c r="AR194" s="11" t="str">
        <f t="shared" si="2"/>
        <v/>
      </c>
      <c r="AS194" s="19" t="str">
        <f t="shared" si="3"/>
        <v/>
      </c>
      <c r="AT194" s="19"/>
    </row>
    <row r="195" spans="1:46" ht="15.75" customHeight="1">
      <c r="A195" s="17">
        <v>3355889271</v>
      </c>
      <c r="B195" s="17"/>
      <c r="C195" s="17"/>
      <c r="D195" s="19">
        <v>44277.327777777777</v>
      </c>
      <c r="E195" s="17"/>
      <c r="F195" s="17"/>
      <c r="G195" s="17"/>
      <c r="H195" s="17"/>
      <c r="I195" s="17"/>
      <c r="J195" s="17"/>
      <c r="K195" s="17"/>
      <c r="L195" s="17"/>
      <c r="M195" s="19">
        <v>44144.529166666667</v>
      </c>
      <c r="N195" s="17"/>
      <c r="O195" s="17"/>
      <c r="P195" s="17"/>
      <c r="Q195" s="17"/>
      <c r="R195" s="17"/>
      <c r="S195" s="17" t="s">
        <v>92</v>
      </c>
      <c r="T195" s="17"/>
      <c r="U195" s="17"/>
      <c r="V195" s="17"/>
      <c r="W195" s="19">
        <v>44144.529166666667</v>
      </c>
      <c r="X195" s="17"/>
      <c r="Y195" s="17" t="s">
        <v>25</v>
      </c>
      <c r="Z195" s="17"/>
      <c r="AA195" s="20">
        <v>0</v>
      </c>
      <c r="AB195" s="17"/>
      <c r="AC195" s="17"/>
      <c r="AD195" s="17"/>
      <c r="AE195" s="17"/>
      <c r="AF195" s="17"/>
      <c r="AG195" s="17" t="s">
        <v>337</v>
      </c>
      <c r="AH195" s="17"/>
      <c r="AI195" s="17"/>
      <c r="AJ195" s="17"/>
      <c r="AK195" s="17"/>
      <c r="AL195" s="17"/>
      <c r="AM195" s="17"/>
      <c r="AN195" s="17"/>
      <c r="AO195" s="17"/>
      <c r="AP195" s="19">
        <f t="shared" si="0"/>
        <v>44144</v>
      </c>
      <c r="AQ195" s="19" t="str">
        <f t="shared" si="1"/>
        <v/>
      </c>
      <c r="AR195" s="11" t="str">
        <f t="shared" si="2"/>
        <v/>
      </c>
      <c r="AS195" s="19" t="str">
        <f t="shared" si="3"/>
        <v/>
      </c>
      <c r="AT195" s="19"/>
    </row>
    <row r="196" spans="1:46" ht="15.75" customHeight="1">
      <c r="A196" s="17">
        <v>3355878886</v>
      </c>
      <c r="B196" s="17"/>
      <c r="C196" s="17"/>
      <c r="D196" s="19">
        <v>44370.729861111111</v>
      </c>
      <c r="E196" s="17"/>
      <c r="F196" s="17"/>
      <c r="G196" s="17"/>
      <c r="H196" s="20">
        <v>28</v>
      </c>
      <c r="I196" s="20">
        <v>54</v>
      </c>
      <c r="J196" s="17" t="s">
        <v>91</v>
      </c>
      <c r="K196" s="17"/>
      <c r="L196" s="17"/>
      <c r="M196" s="19">
        <v>44144.529166666667</v>
      </c>
      <c r="N196" s="17"/>
      <c r="O196" s="17"/>
      <c r="P196" s="17"/>
      <c r="Q196" s="17"/>
      <c r="R196" s="17"/>
      <c r="S196" s="17" t="s">
        <v>104</v>
      </c>
      <c r="T196" s="19">
        <v>44370.729166666664</v>
      </c>
      <c r="U196" s="17"/>
      <c r="V196" s="17"/>
      <c r="W196" s="19">
        <v>44144.529166666667</v>
      </c>
      <c r="X196" s="17"/>
      <c r="Y196" s="17" t="s">
        <v>108</v>
      </c>
      <c r="Z196" s="17"/>
      <c r="AA196" s="20">
        <v>2</v>
      </c>
      <c r="AB196" s="17" t="s">
        <v>97</v>
      </c>
      <c r="AC196" s="17"/>
      <c r="AD196" s="17"/>
      <c r="AE196" s="19">
        <v>44370.729166666664</v>
      </c>
      <c r="AF196" s="17"/>
      <c r="AG196" s="17" t="s">
        <v>338</v>
      </c>
      <c r="AH196" s="17"/>
      <c r="AI196" s="17"/>
      <c r="AJ196" s="17"/>
      <c r="AK196" s="17" t="s">
        <v>112</v>
      </c>
      <c r="AL196" s="17"/>
      <c r="AM196" s="17"/>
      <c r="AN196" s="17"/>
      <c r="AO196" s="17"/>
      <c r="AP196" s="19">
        <f t="shared" si="0"/>
        <v>44144</v>
      </c>
      <c r="AQ196" s="19">
        <f t="shared" si="1"/>
        <v>44370</v>
      </c>
      <c r="AR196" s="21">
        <f t="shared" si="2"/>
        <v>44370</v>
      </c>
      <c r="AS196" s="19" t="str">
        <f t="shared" si="3"/>
        <v/>
      </c>
      <c r="AT196" s="19"/>
    </row>
    <row r="197" spans="1:46" ht="15.75" customHeight="1">
      <c r="A197" s="17">
        <v>3355878885</v>
      </c>
      <c r="B197" s="17"/>
      <c r="C197" s="17"/>
      <c r="D197" s="19">
        <v>44275.73333333333</v>
      </c>
      <c r="E197" s="17"/>
      <c r="F197" s="17"/>
      <c r="G197" s="17"/>
      <c r="H197" s="17"/>
      <c r="I197" s="17"/>
      <c r="J197" s="17"/>
      <c r="K197" s="17"/>
      <c r="L197" s="17"/>
      <c r="M197" s="19">
        <v>44144.529166666667</v>
      </c>
      <c r="N197" s="17"/>
      <c r="O197" s="17"/>
      <c r="P197" s="17"/>
      <c r="Q197" s="17"/>
      <c r="R197" s="17"/>
      <c r="S197" s="17" t="s">
        <v>92</v>
      </c>
      <c r="T197" s="17"/>
      <c r="U197" s="17"/>
      <c r="V197" s="17"/>
      <c r="W197" s="19">
        <v>44144.529166666667</v>
      </c>
      <c r="X197" s="17"/>
      <c r="Y197" s="17" t="s">
        <v>108</v>
      </c>
      <c r="Z197" s="17"/>
      <c r="AA197" s="20">
        <v>0</v>
      </c>
      <c r="AB197" s="17"/>
      <c r="AC197" s="17"/>
      <c r="AD197" s="17"/>
      <c r="AE197" s="17"/>
      <c r="AF197" s="17"/>
      <c r="AG197" s="17" t="s">
        <v>339</v>
      </c>
      <c r="AH197" s="17"/>
      <c r="AI197" s="17"/>
      <c r="AJ197" s="17"/>
      <c r="AK197" s="17"/>
      <c r="AL197" s="17"/>
      <c r="AM197" s="17"/>
      <c r="AN197" s="17"/>
      <c r="AO197" s="17"/>
      <c r="AP197" s="19">
        <f t="shared" si="0"/>
        <v>44144</v>
      </c>
      <c r="AQ197" s="19" t="str">
        <f t="shared" si="1"/>
        <v/>
      </c>
      <c r="AR197" s="11" t="str">
        <f t="shared" si="2"/>
        <v/>
      </c>
      <c r="AS197" s="19" t="str">
        <f t="shared" si="3"/>
        <v/>
      </c>
      <c r="AT197" s="19"/>
    </row>
    <row r="198" spans="1:46" ht="15.75" customHeight="1">
      <c r="A198" s="17">
        <v>3355878884</v>
      </c>
      <c r="B198" s="17"/>
      <c r="C198" s="17"/>
      <c r="D198" s="19">
        <v>44355.147916666669</v>
      </c>
      <c r="E198" s="17"/>
      <c r="F198" s="17"/>
      <c r="G198" s="17"/>
      <c r="H198" s="20">
        <v>22</v>
      </c>
      <c r="I198" s="20">
        <v>34</v>
      </c>
      <c r="J198" s="17" t="s">
        <v>91</v>
      </c>
      <c r="K198" s="20">
        <v>175000</v>
      </c>
      <c r="L198" s="17"/>
      <c r="M198" s="19">
        <v>44144.529166666667</v>
      </c>
      <c r="N198" s="17"/>
      <c r="O198" s="17"/>
      <c r="P198" s="17"/>
      <c r="Q198" s="17"/>
      <c r="R198" s="17"/>
      <c r="S198" s="17" t="s">
        <v>92</v>
      </c>
      <c r="T198" s="19">
        <v>44341.570833333331</v>
      </c>
      <c r="U198" s="17"/>
      <c r="V198" s="17"/>
      <c r="W198" s="19">
        <v>44144.529166666667</v>
      </c>
      <c r="X198" s="17"/>
      <c r="Y198" s="17" t="s">
        <v>108</v>
      </c>
      <c r="Z198" s="17"/>
      <c r="AA198" s="20">
        <v>2</v>
      </c>
      <c r="AB198" s="17" t="s">
        <v>100</v>
      </c>
      <c r="AC198" s="17"/>
      <c r="AD198" s="17"/>
      <c r="AE198" s="19">
        <v>44341.570833333331</v>
      </c>
      <c r="AF198" s="17"/>
      <c r="AG198" s="17" t="s">
        <v>340</v>
      </c>
      <c r="AH198" s="17"/>
      <c r="AI198" s="20">
        <v>175000</v>
      </c>
      <c r="AJ198" s="17"/>
      <c r="AK198" s="17"/>
      <c r="AL198" s="17"/>
      <c r="AM198" s="17"/>
      <c r="AN198" s="17"/>
      <c r="AO198" s="20">
        <v>175000</v>
      </c>
      <c r="AP198" s="19">
        <f t="shared" si="0"/>
        <v>44144</v>
      </c>
      <c r="AQ198" s="19">
        <f t="shared" si="1"/>
        <v>44341</v>
      </c>
      <c r="AR198" s="21">
        <f t="shared" si="2"/>
        <v>44341</v>
      </c>
      <c r="AS198" s="19" t="str">
        <f t="shared" si="3"/>
        <v/>
      </c>
      <c r="AT198" s="19"/>
    </row>
    <row r="199" spans="1:46" ht="15.75" customHeight="1">
      <c r="A199" s="17">
        <v>3355878883</v>
      </c>
      <c r="B199" s="17"/>
      <c r="C199" s="17"/>
      <c r="D199" s="19">
        <v>44276.678472222222</v>
      </c>
      <c r="E199" s="17"/>
      <c r="F199" s="17"/>
      <c r="G199" s="17"/>
      <c r="H199" s="17"/>
      <c r="I199" s="17"/>
      <c r="J199" s="17"/>
      <c r="K199" s="17"/>
      <c r="L199" s="17"/>
      <c r="M199" s="19">
        <v>44144.529166666667</v>
      </c>
      <c r="N199" s="17"/>
      <c r="O199" s="17"/>
      <c r="P199" s="17"/>
      <c r="Q199" s="17"/>
      <c r="R199" s="17"/>
      <c r="S199" s="17" t="s">
        <v>16</v>
      </c>
      <c r="T199" s="17"/>
      <c r="U199" s="17"/>
      <c r="V199" s="17"/>
      <c r="W199" s="19">
        <v>44144.529166666667</v>
      </c>
      <c r="X199" s="17"/>
      <c r="Y199" s="17" t="s">
        <v>108</v>
      </c>
      <c r="Z199" s="17"/>
      <c r="AA199" s="20">
        <v>0</v>
      </c>
      <c r="AB199" s="17"/>
      <c r="AC199" s="17"/>
      <c r="AD199" s="17"/>
      <c r="AE199" s="17"/>
      <c r="AF199" s="17"/>
      <c r="AG199" s="17" t="s">
        <v>341</v>
      </c>
      <c r="AH199" s="17"/>
      <c r="AI199" s="17"/>
      <c r="AJ199" s="17"/>
      <c r="AK199" s="17" t="s">
        <v>112</v>
      </c>
      <c r="AL199" s="17"/>
      <c r="AM199" s="17"/>
      <c r="AN199" s="17"/>
      <c r="AO199" s="17"/>
      <c r="AP199" s="19">
        <f t="shared" si="0"/>
        <v>44144</v>
      </c>
      <c r="AQ199" s="19" t="str">
        <f t="shared" si="1"/>
        <v/>
      </c>
      <c r="AR199" s="11" t="str">
        <f t="shared" si="2"/>
        <v/>
      </c>
      <c r="AS199" s="19" t="str">
        <f t="shared" si="3"/>
        <v/>
      </c>
      <c r="AT199" s="19"/>
    </row>
    <row r="200" spans="1:46" ht="15.75" customHeight="1">
      <c r="A200" s="17">
        <v>3355878882</v>
      </c>
      <c r="B200" s="17"/>
      <c r="C200" s="17"/>
      <c r="D200" s="19">
        <v>44303.435416666667</v>
      </c>
      <c r="E200" s="17"/>
      <c r="F200" s="17"/>
      <c r="G200" s="17"/>
      <c r="H200" s="17"/>
      <c r="I200" s="17"/>
      <c r="J200" s="17" t="s">
        <v>91</v>
      </c>
      <c r="K200" s="17"/>
      <c r="L200" s="17"/>
      <c r="M200" s="19">
        <v>44144.529166666667</v>
      </c>
      <c r="N200" s="17"/>
      <c r="O200" s="17"/>
      <c r="P200" s="17"/>
      <c r="Q200" s="17"/>
      <c r="R200" s="17"/>
      <c r="S200" s="17" t="s">
        <v>16</v>
      </c>
      <c r="T200" s="17"/>
      <c r="U200" s="17"/>
      <c r="V200" s="17"/>
      <c r="W200" s="19">
        <v>44144.529166666667</v>
      </c>
      <c r="X200" s="17"/>
      <c r="Y200" s="17" t="s">
        <v>108</v>
      </c>
      <c r="Z200" s="17"/>
      <c r="AA200" s="20">
        <v>3</v>
      </c>
      <c r="AB200" s="17" t="s">
        <v>114</v>
      </c>
      <c r="AC200" s="17"/>
      <c r="AD200" s="17"/>
      <c r="AE200" s="17"/>
      <c r="AF200" s="17"/>
      <c r="AG200" s="17" t="s">
        <v>342</v>
      </c>
      <c r="AH200" s="17"/>
      <c r="AI200" s="17"/>
      <c r="AJ200" s="17"/>
      <c r="AK200" s="17" t="s">
        <v>343</v>
      </c>
      <c r="AL200" s="17"/>
      <c r="AM200" s="17"/>
      <c r="AN200" s="17"/>
      <c r="AO200" s="17"/>
      <c r="AP200" s="19">
        <f t="shared" si="0"/>
        <v>44144</v>
      </c>
      <c r="AQ200" s="19" t="str">
        <f t="shared" si="1"/>
        <v/>
      </c>
      <c r="AR200" s="11" t="str">
        <f t="shared" si="2"/>
        <v/>
      </c>
      <c r="AS200" s="19" t="str">
        <f t="shared" si="3"/>
        <v/>
      </c>
      <c r="AT200" s="19"/>
    </row>
    <row r="201" spans="1:46" ht="15.75" customHeight="1">
      <c r="A201" s="17">
        <v>3355878881</v>
      </c>
      <c r="B201" s="17"/>
      <c r="C201" s="17"/>
      <c r="D201" s="19">
        <v>44275.887499999997</v>
      </c>
      <c r="E201" s="17"/>
      <c r="F201" s="17"/>
      <c r="G201" s="17"/>
      <c r="H201" s="17"/>
      <c r="I201" s="17"/>
      <c r="J201" s="17"/>
      <c r="K201" s="17"/>
      <c r="L201" s="17"/>
      <c r="M201" s="19">
        <v>44144.529166666667</v>
      </c>
      <c r="N201" s="17"/>
      <c r="O201" s="17"/>
      <c r="P201" s="17"/>
      <c r="Q201" s="17"/>
      <c r="R201" s="17"/>
      <c r="S201" s="17" t="s">
        <v>16</v>
      </c>
      <c r="T201" s="17"/>
      <c r="U201" s="17"/>
      <c r="V201" s="17"/>
      <c r="W201" s="19">
        <v>44144.529166666667</v>
      </c>
      <c r="X201" s="17"/>
      <c r="Y201" s="17" t="s">
        <v>108</v>
      </c>
      <c r="Z201" s="17"/>
      <c r="AA201" s="20">
        <v>0</v>
      </c>
      <c r="AB201" s="17"/>
      <c r="AC201" s="17"/>
      <c r="AD201" s="17"/>
      <c r="AE201" s="17"/>
      <c r="AF201" s="17"/>
      <c r="AG201" s="17" t="s">
        <v>344</v>
      </c>
      <c r="AH201" s="17"/>
      <c r="AI201" s="17"/>
      <c r="AJ201" s="17"/>
      <c r="AK201" s="17"/>
      <c r="AL201" s="17"/>
      <c r="AM201" s="17"/>
      <c r="AN201" s="17"/>
      <c r="AO201" s="17"/>
      <c r="AP201" s="19">
        <f t="shared" si="0"/>
        <v>44144</v>
      </c>
      <c r="AQ201" s="19" t="str">
        <f t="shared" si="1"/>
        <v/>
      </c>
      <c r="AR201" s="11" t="str">
        <f t="shared" si="2"/>
        <v/>
      </c>
      <c r="AS201" s="19" t="str">
        <f t="shared" si="3"/>
        <v/>
      </c>
      <c r="AT201" s="19"/>
    </row>
    <row r="202" spans="1:46" ht="15.75" customHeight="1">
      <c r="A202" s="17">
        <v>3355878880</v>
      </c>
      <c r="B202" s="17"/>
      <c r="C202" s="17"/>
      <c r="D202" s="19">
        <v>44276.027083333334</v>
      </c>
      <c r="E202" s="17"/>
      <c r="F202" s="17"/>
      <c r="G202" s="17"/>
      <c r="H202" s="17"/>
      <c r="I202" s="17"/>
      <c r="J202" s="17"/>
      <c r="K202" s="17"/>
      <c r="L202" s="17"/>
      <c r="M202" s="19">
        <v>44144.529166666667</v>
      </c>
      <c r="N202" s="17"/>
      <c r="O202" s="17"/>
      <c r="P202" s="17"/>
      <c r="Q202" s="17"/>
      <c r="R202" s="17"/>
      <c r="S202" s="17" t="s">
        <v>16</v>
      </c>
      <c r="T202" s="17"/>
      <c r="U202" s="17"/>
      <c r="V202" s="17"/>
      <c r="W202" s="19">
        <v>44144.529166666667</v>
      </c>
      <c r="X202" s="17"/>
      <c r="Y202" s="17" t="s">
        <v>108</v>
      </c>
      <c r="Z202" s="17"/>
      <c r="AA202" s="20">
        <v>0</v>
      </c>
      <c r="AB202" s="17"/>
      <c r="AC202" s="17"/>
      <c r="AD202" s="17"/>
      <c r="AE202" s="17"/>
      <c r="AF202" s="17"/>
      <c r="AG202" s="17" t="s">
        <v>345</v>
      </c>
      <c r="AH202" s="17"/>
      <c r="AI202" s="17"/>
      <c r="AJ202" s="17"/>
      <c r="AK202" s="17"/>
      <c r="AL202" s="17"/>
      <c r="AM202" s="17"/>
      <c r="AN202" s="17"/>
      <c r="AO202" s="17"/>
      <c r="AP202" s="19">
        <f t="shared" si="0"/>
        <v>44144</v>
      </c>
      <c r="AQ202" s="19" t="str">
        <f t="shared" si="1"/>
        <v/>
      </c>
      <c r="AR202" s="11" t="str">
        <f t="shared" si="2"/>
        <v/>
      </c>
      <c r="AS202" s="19" t="str">
        <f t="shared" si="3"/>
        <v/>
      </c>
      <c r="AT202" s="19"/>
    </row>
    <row r="203" spans="1:46" ht="15.75" customHeight="1">
      <c r="A203" s="17">
        <v>3355878879</v>
      </c>
      <c r="B203" s="17"/>
      <c r="C203" s="17"/>
      <c r="D203" s="19">
        <v>44275.500694444447</v>
      </c>
      <c r="E203" s="17"/>
      <c r="F203" s="17"/>
      <c r="G203" s="17"/>
      <c r="H203" s="17"/>
      <c r="I203" s="17"/>
      <c r="J203" s="17"/>
      <c r="K203" s="17"/>
      <c r="L203" s="17"/>
      <c r="M203" s="19">
        <v>44144.529166666667</v>
      </c>
      <c r="N203" s="17"/>
      <c r="O203" s="17"/>
      <c r="P203" s="17"/>
      <c r="Q203" s="17"/>
      <c r="R203" s="17"/>
      <c r="S203" s="17" t="s">
        <v>16</v>
      </c>
      <c r="T203" s="17"/>
      <c r="U203" s="17"/>
      <c r="V203" s="17"/>
      <c r="W203" s="19">
        <v>44144.529166666667</v>
      </c>
      <c r="X203" s="17"/>
      <c r="Y203" s="17" t="s">
        <v>108</v>
      </c>
      <c r="Z203" s="17"/>
      <c r="AA203" s="20">
        <v>0</v>
      </c>
      <c r="AB203" s="17"/>
      <c r="AC203" s="17"/>
      <c r="AD203" s="17"/>
      <c r="AE203" s="17"/>
      <c r="AF203" s="17"/>
      <c r="AG203" s="17" t="s">
        <v>346</v>
      </c>
      <c r="AH203" s="17"/>
      <c r="AI203" s="17"/>
      <c r="AJ203" s="17"/>
      <c r="AK203" s="17"/>
      <c r="AL203" s="17"/>
      <c r="AM203" s="17"/>
      <c r="AN203" s="17"/>
      <c r="AO203" s="17"/>
      <c r="AP203" s="19">
        <f t="shared" si="0"/>
        <v>44144</v>
      </c>
      <c r="AQ203" s="19" t="str">
        <f t="shared" si="1"/>
        <v/>
      </c>
      <c r="AR203" s="11" t="str">
        <f t="shared" si="2"/>
        <v/>
      </c>
      <c r="AS203" s="19" t="str">
        <f t="shared" si="3"/>
        <v/>
      </c>
      <c r="AT203" s="19"/>
    </row>
    <row r="204" spans="1:46" ht="15.75" customHeight="1">
      <c r="A204" s="17">
        <v>3355878878</v>
      </c>
      <c r="B204" s="17"/>
      <c r="C204" s="17"/>
      <c r="D204" s="19">
        <v>44274.773611111108</v>
      </c>
      <c r="E204" s="17"/>
      <c r="F204" s="17"/>
      <c r="G204" s="17"/>
      <c r="H204" s="17"/>
      <c r="I204" s="17"/>
      <c r="J204" s="17"/>
      <c r="K204" s="17"/>
      <c r="L204" s="17"/>
      <c r="M204" s="19">
        <v>44144.529166666667</v>
      </c>
      <c r="N204" s="17"/>
      <c r="O204" s="17"/>
      <c r="P204" s="17"/>
      <c r="Q204" s="17"/>
      <c r="R204" s="17"/>
      <c r="S204" s="17" t="s">
        <v>16</v>
      </c>
      <c r="T204" s="17"/>
      <c r="U204" s="17"/>
      <c r="V204" s="17"/>
      <c r="W204" s="19">
        <v>44144.529166666667</v>
      </c>
      <c r="X204" s="17"/>
      <c r="Y204" s="17" t="s">
        <v>108</v>
      </c>
      <c r="Z204" s="17"/>
      <c r="AA204" s="20">
        <v>0</v>
      </c>
      <c r="AB204" s="17"/>
      <c r="AC204" s="17"/>
      <c r="AD204" s="17"/>
      <c r="AE204" s="17"/>
      <c r="AF204" s="17"/>
      <c r="AG204" s="17" t="s">
        <v>316</v>
      </c>
      <c r="AH204" s="17"/>
      <c r="AI204" s="17"/>
      <c r="AJ204" s="17"/>
      <c r="AK204" s="17" t="s">
        <v>112</v>
      </c>
      <c r="AL204" s="17"/>
      <c r="AM204" s="17"/>
      <c r="AN204" s="17"/>
      <c r="AO204" s="17"/>
      <c r="AP204" s="19">
        <f t="shared" si="0"/>
        <v>44144</v>
      </c>
      <c r="AQ204" s="19" t="str">
        <f t="shared" si="1"/>
        <v/>
      </c>
      <c r="AR204" s="11" t="str">
        <f t="shared" si="2"/>
        <v/>
      </c>
      <c r="AS204" s="19" t="str">
        <f t="shared" si="3"/>
        <v/>
      </c>
      <c r="AT204" s="19"/>
    </row>
    <row r="205" spans="1:46" ht="15.75" customHeight="1">
      <c r="A205" s="17">
        <v>3355878877</v>
      </c>
      <c r="B205" s="17"/>
      <c r="C205" s="17"/>
      <c r="D205" s="19">
        <v>44276.077777777777</v>
      </c>
      <c r="E205" s="17"/>
      <c r="F205" s="17"/>
      <c r="G205" s="17"/>
      <c r="H205" s="17"/>
      <c r="I205" s="17"/>
      <c r="J205" s="17"/>
      <c r="K205" s="17"/>
      <c r="L205" s="17"/>
      <c r="M205" s="19">
        <v>44144.529166666667</v>
      </c>
      <c r="N205" s="17"/>
      <c r="O205" s="17"/>
      <c r="P205" s="17"/>
      <c r="Q205" s="17"/>
      <c r="R205" s="17"/>
      <c r="S205" s="17" t="s">
        <v>92</v>
      </c>
      <c r="T205" s="17"/>
      <c r="U205" s="17"/>
      <c r="V205" s="17"/>
      <c r="W205" s="19">
        <v>44144.529166666667</v>
      </c>
      <c r="X205" s="17"/>
      <c r="Y205" s="17" t="s">
        <v>108</v>
      </c>
      <c r="Z205" s="17"/>
      <c r="AA205" s="20">
        <v>0</v>
      </c>
      <c r="AB205" s="17"/>
      <c r="AC205" s="17"/>
      <c r="AD205" s="17"/>
      <c r="AE205" s="17"/>
      <c r="AF205" s="17"/>
      <c r="AG205" s="17" t="s">
        <v>347</v>
      </c>
      <c r="AH205" s="17"/>
      <c r="AI205" s="17"/>
      <c r="AJ205" s="17"/>
      <c r="AK205" s="17" t="s">
        <v>112</v>
      </c>
      <c r="AL205" s="17"/>
      <c r="AM205" s="17"/>
      <c r="AN205" s="17"/>
      <c r="AO205" s="17"/>
      <c r="AP205" s="19">
        <f t="shared" si="0"/>
        <v>44144</v>
      </c>
      <c r="AQ205" s="19" t="str">
        <f t="shared" si="1"/>
        <v/>
      </c>
      <c r="AR205" s="11" t="str">
        <f t="shared" si="2"/>
        <v/>
      </c>
      <c r="AS205" s="19" t="str">
        <f t="shared" si="3"/>
        <v/>
      </c>
      <c r="AT205" s="19"/>
    </row>
    <row r="206" spans="1:46" ht="15.75" customHeight="1">
      <c r="A206" s="17">
        <v>3355878876</v>
      </c>
      <c r="B206" s="17"/>
      <c r="C206" s="17"/>
      <c r="D206" s="19">
        <v>44277.667361111111</v>
      </c>
      <c r="E206" s="17"/>
      <c r="F206" s="17"/>
      <c r="G206" s="17"/>
      <c r="H206" s="17"/>
      <c r="I206" s="17"/>
      <c r="J206" s="17"/>
      <c r="K206" s="17"/>
      <c r="L206" s="17"/>
      <c r="M206" s="19">
        <v>44144.529166666667</v>
      </c>
      <c r="N206" s="17"/>
      <c r="O206" s="17"/>
      <c r="P206" s="17"/>
      <c r="Q206" s="17"/>
      <c r="R206" s="17"/>
      <c r="S206" s="17" t="s">
        <v>16</v>
      </c>
      <c r="T206" s="17"/>
      <c r="U206" s="17"/>
      <c r="V206" s="17"/>
      <c r="W206" s="19">
        <v>44144.529166666667</v>
      </c>
      <c r="X206" s="17"/>
      <c r="Y206" s="17" t="s">
        <v>108</v>
      </c>
      <c r="Z206" s="17"/>
      <c r="AA206" s="20">
        <v>0</v>
      </c>
      <c r="AB206" s="17"/>
      <c r="AC206" s="17"/>
      <c r="AD206" s="17"/>
      <c r="AE206" s="17"/>
      <c r="AF206" s="17"/>
      <c r="AG206" s="17" t="s">
        <v>348</v>
      </c>
      <c r="AH206" s="17"/>
      <c r="AI206" s="17"/>
      <c r="AJ206" s="17"/>
      <c r="AK206" s="17" t="s">
        <v>112</v>
      </c>
      <c r="AL206" s="17"/>
      <c r="AM206" s="17"/>
      <c r="AN206" s="17"/>
      <c r="AO206" s="17"/>
      <c r="AP206" s="19">
        <f t="shared" si="0"/>
        <v>44144</v>
      </c>
      <c r="AQ206" s="19" t="str">
        <f t="shared" si="1"/>
        <v/>
      </c>
      <c r="AR206" s="11" t="str">
        <f t="shared" si="2"/>
        <v/>
      </c>
      <c r="AS206" s="19" t="str">
        <f t="shared" si="3"/>
        <v/>
      </c>
      <c r="AT206" s="19"/>
    </row>
    <row r="207" spans="1:46" ht="15.75" customHeight="1">
      <c r="A207" s="17">
        <v>3355878875</v>
      </c>
      <c r="B207" s="17"/>
      <c r="C207" s="17"/>
      <c r="D207" s="19">
        <v>44303.435416666667</v>
      </c>
      <c r="E207" s="17"/>
      <c r="F207" s="17"/>
      <c r="G207" s="17"/>
      <c r="H207" s="20">
        <v>1</v>
      </c>
      <c r="I207" s="20">
        <v>2</v>
      </c>
      <c r="J207" s="17" t="s">
        <v>91</v>
      </c>
      <c r="K207" s="17"/>
      <c r="L207" s="17"/>
      <c r="M207" s="19">
        <v>44144.529166666667</v>
      </c>
      <c r="N207" s="17"/>
      <c r="O207" s="17"/>
      <c r="P207" s="17"/>
      <c r="Q207" s="17"/>
      <c r="R207" s="17"/>
      <c r="S207" s="17" t="s">
        <v>92</v>
      </c>
      <c r="T207" s="19">
        <v>44204.440972222219</v>
      </c>
      <c r="U207" s="17"/>
      <c r="V207" s="17"/>
      <c r="W207" s="19">
        <v>44144.529166666667</v>
      </c>
      <c r="X207" s="17"/>
      <c r="Y207" s="17" t="s">
        <v>108</v>
      </c>
      <c r="Z207" s="17"/>
      <c r="AA207" s="20">
        <v>2</v>
      </c>
      <c r="AB207" s="17" t="s">
        <v>114</v>
      </c>
      <c r="AC207" s="17"/>
      <c r="AD207" s="17"/>
      <c r="AE207" s="19">
        <v>44201.368055555555</v>
      </c>
      <c r="AF207" s="17"/>
      <c r="AG207" s="17" t="s">
        <v>349</v>
      </c>
      <c r="AH207" s="17"/>
      <c r="AI207" s="17"/>
      <c r="AJ207" s="17"/>
      <c r="AK207" s="17"/>
      <c r="AL207" s="17"/>
      <c r="AM207" s="17"/>
      <c r="AN207" s="17"/>
      <c r="AO207" s="17"/>
      <c r="AP207" s="19">
        <f t="shared" si="0"/>
        <v>44144</v>
      </c>
      <c r="AQ207" s="19">
        <f t="shared" si="1"/>
        <v>44204</v>
      </c>
      <c r="AR207" s="21">
        <f t="shared" si="2"/>
        <v>44201</v>
      </c>
      <c r="AS207" s="19" t="str">
        <f t="shared" si="3"/>
        <v/>
      </c>
      <c r="AT207" s="19"/>
    </row>
    <row r="208" spans="1:46" ht="15.75" customHeight="1">
      <c r="A208" s="17">
        <v>3355878874</v>
      </c>
      <c r="B208" s="17"/>
      <c r="C208" s="17"/>
      <c r="D208" s="19">
        <v>44275.351388888892</v>
      </c>
      <c r="E208" s="17"/>
      <c r="F208" s="17"/>
      <c r="G208" s="17"/>
      <c r="H208" s="17"/>
      <c r="I208" s="17"/>
      <c r="J208" s="17"/>
      <c r="K208" s="17"/>
      <c r="L208" s="17"/>
      <c r="M208" s="19">
        <v>44144.529166666667</v>
      </c>
      <c r="N208" s="17"/>
      <c r="O208" s="17"/>
      <c r="P208" s="17"/>
      <c r="Q208" s="17"/>
      <c r="R208" s="17"/>
      <c r="S208" s="17" t="s">
        <v>92</v>
      </c>
      <c r="T208" s="17"/>
      <c r="U208" s="17"/>
      <c r="V208" s="17"/>
      <c r="W208" s="19">
        <v>44144.529166666667</v>
      </c>
      <c r="X208" s="17"/>
      <c r="Y208" s="17" t="s">
        <v>108</v>
      </c>
      <c r="Z208" s="17"/>
      <c r="AA208" s="20">
        <v>0</v>
      </c>
      <c r="AB208" s="17"/>
      <c r="AC208" s="17"/>
      <c r="AD208" s="17"/>
      <c r="AE208" s="17"/>
      <c r="AF208" s="17"/>
      <c r="AG208" s="17" t="s">
        <v>350</v>
      </c>
      <c r="AH208" s="17"/>
      <c r="AI208" s="17"/>
      <c r="AJ208" s="17"/>
      <c r="AK208" s="17"/>
      <c r="AL208" s="17"/>
      <c r="AM208" s="17"/>
      <c r="AN208" s="17"/>
      <c r="AO208" s="17"/>
      <c r="AP208" s="19">
        <f t="shared" si="0"/>
        <v>44144</v>
      </c>
      <c r="AQ208" s="19" t="str">
        <f t="shared" si="1"/>
        <v/>
      </c>
      <c r="AR208" s="11" t="str">
        <f t="shared" si="2"/>
        <v/>
      </c>
      <c r="AS208" s="19" t="str">
        <f t="shared" si="3"/>
        <v/>
      </c>
      <c r="AT208" s="19"/>
    </row>
    <row r="209" spans="1:46" ht="15.75" customHeight="1">
      <c r="A209" s="17">
        <v>3355878872</v>
      </c>
      <c r="B209" s="17"/>
      <c r="C209" s="17"/>
      <c r="D209" s="19">
        <v>44275.247916666667</v>
      </c>
      <c r="E209" s="17"/>
      <c r="F209" s="17"/>
      <c r="G209" s="17"/>
      <c r="H209" s="17"/>
      <c r="I209" s="17"/>
      <c r="J209" s="17"/>
      <c r="K209" s="17"/>
      <c r="L209" s="17"/>
      <c r="M209" s="19">
        <v>44144.529166666667</v>
      </c>
      <c r="N209" s="17"/>
      <c r="O209" s="17"/>
      <c r="P209" s="17"/>
      <c r="Q209" s="17"/>
      <c r="R209" s="17"/>
      <c r="S209" s="17" t="s">
        <v>16</v>
      </c>
      <c r="T209" s="17"/>
      <c r="U209" s="17"/>
      <c r="V209" s="17"/>
      <c r="W209" s="19">
        <v>44144.529166666667</v>
      </c>
      <c r="X209" s="17"/>
      <c r="Y209" s="17" t="s">
        <v>108</v>
      </c>
      <c r="Z209" s="17"/>
      <c r="AA209" s="20">
        <v>0</v>
      </c>
      <c r="AB209" s="17"/>
      <c r="AC209" s="17"/>
      <c r="AD209" s="17"/>
      <c r="AE209" s="17"/>
      <c r="AF209" s="17"/>
      <c r="AG209" s="17" t="s">
        <v>351</v>
      </c>
      <c r="AH209" s="17"/>
      <c r="AI209" s="17"/>
      <c r="AJ209" s="17"/>
      <c r="AK209" s="17" t="s">
        <v>112</v>
      </c>
      <c r="AL209" s="17"/>
      <c r="AM209" s="17"/>
      <c r="AN209" s="17"/>
      <c r="AO209" s="17"/>
      <c r="AP209" s="19">
        <f t="shared" si="0"/>
        <v>44144</v>
      </c>
      <c r="AQ209" s="19" t="str">
        <f t="shared" si="1"/>
        <v/>
      </c>
      <c r="AR209" s="11" t="str">
        <f t="shared" si="2"/>
        <v/>
      </c>
      <c r="AS209" s="19" t="str">
        <f t="shared" si="3"/>
        <v/>
      </c>
      <c r="AT209" s="19"/>
    </row>
    <row r="210" spans="1:46" ht="15.75" customHeight="1">
      <c r="A210" s="17">
        <v>3355878871</v>
      </c>
      <c r="B210" s="17"/>
      <c r="C210" s="17"/>
      <c r="D210" s="19">
        <v>44276.173611111109</v>
      </c>
      <c r="E210" s="17"/>
      <c r="F210" s="17"/>
      <c r="G210" s="17"/>
      <c r="H210" s="17"/>
      <c r="I210" s="17"/>
      <c r="J210" s="17"/>
      <c r="K210" s="17"/>
      <c r="L210" s="17"/>
      <c r="M210" s="19">
        <v>44144.529166666667</v>
      </c>
      <c r="N210" s="17"/>
      <c r="O210" s="17"/>
      <c r="P210" s="17"/>
      <c r="Q210" s="17"/>
      <c r="R210" s="17"/>
      <c r="S210" s="17" t="s">
        <v>256</v>
      </c>
      <c r="T210" s="17"/>
      <c r="U210" s="17"/>
      <c r="V210" s="17"/>
      <c r="W210" s="19">
        <v>44144.529166666667</v>
      </c>
      <c r="X210" s="17"/>
      <c r="Y210" s="17" t="s">
        <v>25</v>
      </c>
      <c r="Z210" s="17"/>
      <c r="AA210" s="20">
        <v>0</v>
      </c>
      <c r="AB210" s="17"/>
      <c r="AC210" s="17"/>
      <c r="AD210" s="17"/>
      <c r="AE210" s="17"/>
      <c r="AF210" s="17"/>
      <c r="AG210" s="17" t="s">
        <v>352</v>
      </c>
      <c r="AH210" s="17"/>
      <c r="AI210" s="17"/>
      <c r="AJ210" s="17"/>
      <c r="AK210" s="17" t="s">
        <v>112</v>
      </c>
      <c r="AL210" s="17"/>
      <c r="AM210" s="17"/>
      <c r="AN210" s="17"/>
      <c r="AO210" s="17"/>
      <c r="AP210" s="19">
        <f t="shared" si="0"/>
        <v>44144</v>
      </c>
      <c r="AQ210" s="19" t="str">
        <f t="shared" si="1"/>
        <v/>
      </c>
      <c r="AR210" s="11" t="str">
        <f t="shared" si="2"/>
        <v/>
      </c>
      <c r="AS210" s="19" t="str">
        <f t="shared" si="3"/>
        <v/>
      </c>
      <c r="AT210" s="19"/>
    </row>
    <row r="211" spans="1:46" ht="15.75" customHeight="1">
      <c r="A211" s="17">
        <v>3521625018</v>
      </c>
      <c r="B211" s="17"/>
      <c r="C211" s="17"/>
      <c r="D211" s="19">
        <v>44304.098611111112</v>
      </c>
      <c r="E211" s="19">
        <v>44167.686111111114</v>
      </c>
      <c r="F211" s="17"/>
      <c r="G211" s="17"/>
      <c r="H211" s="20">
        <v>2</v>
      </c>
      <c r="I211" s="20">
        <v>3</v>
      </c>
      <c r="J211" s="17" t="s">
        <v>91</v>
      </c>
      <c r="K211" s="20">
        <v>297000</v>
      </c>
      <c r="L211" s="17"/>
      <c r="M211" s="19">
        <v>44160.420138888891</v>
      </c>
      <c r="N211" s="17"/>
      <c r="O211" s="17"/>
      <c r="P211" s="17"/>
      <c r="Q211" s="17"/>
      <c r="R211" s="17"/>
      <c r="S211" s="17" t="s">
        <v>24</v>
      </c>
      <c r="T211" s="19">
        <v>44166.633333333331</v>
      </c>
      <c r="U211" s="17"/>
      <c r="V211" s="17"/>
      <c r="W211" s="19">
        <v>44160.420138888891</v>
      </c>
      <c r="X211" s="17"/>
      <c r="Y211" s="17" t="s">
        <v>96</v>
      </c>
      <c r="Z211" s="17"/>
      <c r="AA211" s="20">
        <v>1</v>
      </c>
      <c r="AB211" s="17" t="s">
        <v>97</v>
      </c>
      <c r="AC211" s="17"/>
      <c r="AD211" s="17"/>
      <c r="AE211" s="19">
        <v>44166.633333333331</v>
      </c>
      <c r="AF211" s="17"/>
      <c r="AG211" s="17" t="s">
        <v>353</v>
      </c>
      <c r="AH211" s="17"/>
      <c r="AI211" s="20">
        <v>297000</v>
      </c>
      <c r="AJ211" s="17"/>
      <c r="AK211" s="17"/>
      <c r="AL211" s="17"/>
      <c r="AM211" s="17"/>
      <c r="AN211" s="17"/>
      <c r="AO211" s="20">
        <v>297000</v>
      </c>
      <c r="AP211" s="19">
        <f t="shared" si="0"/>
        <v>44160</v>
      </c>
      <c r="AQ211" s="19">
        <f t="shared" si="1"/>
        <v>44166</v>
      </c>
      <c r="AR211" s="21">
        <f t="shared" si="2"/>
        <v>44166</v>
      </c>
      <c r="AS211" s="19">
        <f t="shared" si="3"/>
        <v>44167</v>
      </c>
      <c r="AT211" s="19"/>
    </row>
    <row r="212" spans="1:46" ht="15.75" customHeight="1">
      <c r="A212" s="17">
        <v>3355875610</v>
      </c>
      <c r="B212" s="17"/>
      <c r="C212" s="17"/>
      <c r="D212" s="19">
        <v>44275.003472222219</v>
      </c>
      <c r="E212" s="17"/>
      <c r="F212" s="17"/>
      <c r="G212" s="17"/>
      <c r="H212" s="17"/>
      <c r="I212" s="17"/>
      <c r="J212" s="17" t="s">
        <v>91</v>
      </c>
      <c r="K212" s="17"/>
      <c r="L212" s="17"/>
      <c r="M212" s="19">
        <v>44144.529166666667</v>
      </c>
      <c r="N212" s="17"/>
      <c r="O212" s="17"/>
      <c r="P212" s="17"/>
      <c r="Q212" s="17"/>
      <c r="R212" s="17"/>
      <c r="S212" s="17" t="s">
        <v>26</v>
      </c>
      <c r="T212" s="17"/>
      <c r="U212" s="17"/>
      <c r="V212" s="17"/>
      <c r="W212" s="19">
        <v>44144.529166666667</v>
      </c>
      <c r="X212" s="17"/>
      <c r="Y212" s="17" t="s">
        <v>25</v>
      </c>
      <c r="Z212" s="17"/>
      <c r="AA212" s="20">
        <v>1</v>
      </c>
      <c r="AB212" s="17" t="s">
        <v>114</v>
      </c>
      <c r="AC212" s="17"/>
      <c r="AD212" s="17"/>
      <c r="AE212" s="17"/>
      <c r="AF212" s="17"/>
      <c r="AG212" s="17" t="s">
        <v>354</v>
      </c>
      <c r="AH212" s="17"/>
      <c r="AI212" s="17"/>
      <c r="AJ212" s="17"/>
      <c r="AK212" s="17"/>
      <c r="AL212" s="17"/>
      <c r="AM212" s="17"/>
      <c r="AN212" s="17"/>
      <c r="AO212" s="17"/>
      <c r="AP212" s="19">
        <f t="shared" si="0"/>
        <v>44144</v>
      </c>
      <c r="AQ212" s="19" t="str">
        <f t="shared" si="1"/>
        <v/>
      </c>
      <c r="AR212" s="11" t="str">
        <f t="shared" si="2"/>
        <v/>
      </c>
      <c r="AS212" s="19" t="str">
        <f t="shared" si="3"/>
        <v/>
      </c>
      <c r="AT212" s="19"/>
    </row>
    <row r="213" spans="1:46" ht="15.75" customHeight="1">
      <c r="A213" s="17">
        <v>3355875609</v>
      </c>
      <c r="B213" s="17"/>
      <c r="C213" s="17"/>
      <c r="D213" s="19">
        <v>44275.902777777781</v>
      </c>
      <c r="E213" s="17"/>
      <c r="F213" s="17"/>
      <c r="G213" s="17"/>
      <c r="H213" s="17"/>
      <c r="I213" s="17"/>
      <c r="J213" s="17"/>
      <c r="K213" s="17"/>
      <c r="L213" s="17"/>
      <c r="M213" s="19">
        <v>44144.529166666667</v>
      </c>
      <c r="N213" s="17"/>
      <c r="O213" s="17"/>
      <c r="P213" s="17"/>
      <c r="Q213" s="17"/>
      <c r="R213" s="17"/>
      <c r="S213" s="17" t="s">
        <v>16</v>
      </c>
      <c r="T213" s="17"/>
      <c r="U213" s="17"/>
      <c r="V213" s="17"/>
      <c r="W213" s="19">
        <v>44144.529166666667</v>
      </c>
      <c r="X213" s="17"/>
      <c r="Y213" s="17" t="s">
        <v>108</v>
      </c>
      <c r="Z213" s="17"/>
      <c r="AA213" s="20">
        <v>0</v>
      </c>
      <c r="AB213" s="17"/>
      <c r="AC213" s="17"/>
      <c r="AD213" s="17"/>
      <c r="AE213" s="17"/>
      <c r="AF213" s="17"/>
      <c r="AG213" s="17" t="s">
        <v>355</v>
      </c>
      <c r="AH213" s="17"/>
      <c r="AI213" s="17"/>
      <c r="AJ213" s="17"/>
      <c r="AK213" s="17" t="s">
        <v>112</v>
      </c>
      <c r="AL213" s="17"/>
      <c r="AM213" s="17"/>
      <c r="AN213" s="17"/>
      <c r="AO213" s="17"/>
      <c r="AP213" s="19">
        <f t="shared" si="0"/>
        <v>44144</v>
      </c>
      <c r="AQ213" s="19" t="str">
        <f t="shared" si="1"/>
        <v/>
      </c>
      <c r="AR213" s="11" t="str">
        <f t="shared" si="2"/>
        <v/>
      </c>
      <c r="AS213" s="19" t="str">
        <f t="shared" si="3"/>
        <v/>
      </c>
      <c r="AT213" s="19"/>
    </row>
    <row r="214" spans="1:46" ht="15.75" customHeight="1">
      <c r="A214" s="17">
        <v>4080742493</v>
      </c>
      <c r="B214" s="17"/>
      <c r="C214" s="17"/>
      <c r="D214" s="19">
        <v>44375.696527777778</v>
      </c>
      <c r="E214" s="19">
        <v>44235.169444444444</v>
      </c>
      <c r="F214" s="17" t="s">
        <v>117</v>
      </c>
      <c r="G214" s="17"/>
      <c r="H214" s="20">
        <v>49</v>
      </c>
      <c r="I214" s="20">
        <v>89</v>
      </c>
      <c r="J214" s="17" t="s">
        <v>91</v>
      </c>
      <c r="K214" s="20">
        <v>12000</v>
      </c>
      <c r="L214" s="17"/>
      <c r="M214" s="19">
        <v>44230.712500000001</v>
      </c>
      <c r="N214" s="17"/>
      <c r="O214" s="17"/>
      <c r="P214" s="17"/>
      <c r="Q214" s="17"/>
      <c r="R214" s="17"/>
      <c r="S214" s="17" t="s">
        <v>92</v>
      </c>
      <c r="T214" s="19">
        <v>44369.916666666664</v>
      </c>
      <c r="U214" s="19">
        <v>44376.354166666664</v>
      </c>
      <c r="V214" s="17"/>
      <c r="W214" s="19">
        <v>44230.713194444441</v>
      </c>
      <c r="X214" s="17"/>
      <c r="Y214" s="17" t="s">
        <v>93</v>
      </c>
      <c r="Z214" s="17"/>
      <c r="AA214" s="20">
        <v>1</v>
      </c>
      <c r="AB214" s="17" t="s">
        <v>97</v>
      </c>
      <c r="AC214" s="17"/>
      <c r="AD214" s="17"/>
      <c r="AE214" s="19">
        <v>44369.916666666664</v>
      </c>
      <c r="AF214" s="17"/>
      <c r="AG214" s="17" t="s">
        <v>356</v>
      </c>
      <c r="AH214" s="17"/>
      <c r="AI214" s="20">
        <v>12000</v>
      </c>
      <c r="AJ214" s="17"/>
      <c r="AK214" s="17"/>
      <c r="AL214" s="17"/>
      <c r="AM214" s="17"/>
      <c r="AN214" s="17"/>
      <c r="AO214" s="20">
        <v>12000</v>
      </c>
      <c r="AP214" s="19">
        <f t="shared" si="0"/>
        <v>44230</v>
      </c>
      <c r="AQ214" s="19">
        <f t="shared" si="1"/>
        <v>44369</v>
      </c>
      <c r="AR214" s="21">
        <f t="shared" si="2"/>
        <v>44369</v>
      </c>
      <c r="AS214" s="19">
        <f t="shared" si="3"/>
        <v>44235</v>
      </c>
      <c r="AT214" s="19"/>
    </row>
    <row r="215" spans="1:46" ht="15.75" customHeight="1">
      <c r="A215" s="17">
        <v>3355875607</v>
      </c>
      <c r="B215" s="17"/>
      <c r="C215" s="17"/>
      <c r="D215" s="19">
        <v>44276.105555555558</v>
      </c>
      <c r="E215" s="17"/>
      <c r="F215" s="17"/>
      <c r="G215" s="17"/>
      <c r="H215" s="17"/>
      <c r="I215" s="17"/>
      <c r="J215" s="17"/>
      <c r="K215" s="17"/>
      <c r="L215" s="17"/>
      <c r="M215" s="19">
        <v>44144.529166666667</v>
      </c>
      <c r="N215" s="17"/>
      <c r="O215" s="17"/>
      <c r="P215" s="17"/>
      <c r="Q215" s="17"/>
      <c r="R215" s="17"/>
      <c r="S215" s="17" t="s">
        <v>104</v>
      </c>
      <c r="T215" s="17"/>
      <c r="U215" s="17"/>
      <c r="V215" s="17"/>
      <c r="W215" s="19">
        <v>44144.529166666667</v>
      </c>
      <c r="X215" s="17"/>
      <c r="Y215" s="17" t="s">
        <v>25</v>
      </c>
      <c r="Z215" s="17"/>
      <c r="AA215" s="20">
        <v>0</v>
      </c>
      <c r="AB215" s="17"/>
      <c r="AC215" s="17"/>
      <c r="AD215" s="17"/>
      <c r="AE215" s="17"/>
      <c r="AF215" s="17"/>
      <c r="AG215" s="17" t="s">
        <v>357</v>
      </c>
      <c r="AH215" s="17"/>
      <c r="AI215" s="17"/>
      <c r="AJ215" s="17"/>
      <c r="AK215" s="17" t="s">
        <v>112</v>
      </c>
      <c r="AL215" s="17"/>
      <c r="AM215" s="17"/>
      <c r="AN215" s="17"/>
      <c r="AO215" s="17"/>
      <c r="AP215" s="19">
        <f t="shared" si="0"/>
        <v>44144</v>
      </c>
      <c r="AQ215" s="19" t="str">
        <f t="shared" si="1"/>
        <v/>
      </c>
      <c r="AR215" s="11" t="str">
        <f t="shared" si="2"/>
        <v/>
      </c>
      <c r="AS215" s="19" t="str">
        <f t="shared" si="3"/>
        <v/>
      </c>
      <c r="AT215" s="19"/>
    </row>
    <row r="216" spans="1:46" ht="15.75" customHeight="1">
      <c r="A216" s="17">
        <v>3355875605</v>
      </c>
      <c r="B216" s="17"/>
      <c r="C216" s="17"/>
      <c r="D216" s="19">
        <v>44275.886111111111</v>
      </c>
      <c r="E216" s="17"/>
      <c r="F216" s="17"/>
      <c r="G216" s="17"/>
      <c r="H216" s="17"/>
      <c r="I216" s="17"/>
      <c r="J216" s="17"/>
      <c r="K216" s="17"/>
      <c r="L216" s="17"/>
      <c r="M216" s="19">
        <v>44144.529166666667</v>
      </c>
      <c r="N216" s="17"/>
      <c r="O216" s="17"/>
      <c r="P216" s="17"/>
      <c r="Q216" s="17"/>
      <c r="R216" s="17"/>
      <c r="S216" s="17" t="s">
        <v>16</v>
      </c>
      <c r="T216" s="17"/>
      <c r="U216" s="17"/>
      <c r="V216" s="17"/>
      <c r="W216" s="19">
        <v>44144.529166666667</v>
      </c>
      <c r="X216" s="17"/>
      <c r="Y216" s="17" t="s">
        <v>108</v>
      </c>
      <c r="Z216" s="17"/>
      <c r="AA216" s="20">
        <v>0</v>
      </c>
      <c r="AB216" s="17"/>
      <c r="AC216" s="17"/>
      <c r="AD216" s="17"/>
      <c r="AE216" s="17"/>
      <c r="AF216" s="17"/>
      <c r="AG216" s="17" t="s">
        <v>358</v>
      </c>
      <c r="AH216" s="17"/>
      <c r="AI216" s="17"/>
      <c r="AJ216" s="17"/>
      <c r="AK216" s="17" t="s">
        <v>112</v>
      </c>
      <c r="AL216" s="17"/>
      <c r="AM216" s="17"/>
      <c r="AN216" s="17"/>
      <c r="AO216" s="17"/>
      <c r="AP216" s="19">
        <f t="shared" si="0"/>
        <v>44144</v>
      </c>
      <c r="AQ216" s="19" t="str">
        <f t="shared" si="1"/>
        <v/>
      </c>
      <c r="AR216" s="11" t="str">
        <f t="shared" si="2"/>
        <v/>
      </c>
      <c r="AS216" s="19" t="str">
        <f t="shared" si="3"/>
        <v/>
      </c>
      <c r="AT216" s="19"/>
    </row>
    <row r="217" spans="1:46" ht="15.75" customHeight="1">
      <c r="A217" s="17">
        <v>3355865261</v>
      </c>
      <c r="B217" s="17"/>
      <c r="C217" s="17"/>
      <c r="D217" s="19">
        <v>44303.438194444447</v>
      </c>
      <c r="E217" s="19">
        <v>44145.497916666667</v>
      </c>
      <c r="F217" s="17"/>
      <c r="G217" s="17"/>
      <c r="H217" s="17"/>
      <c r="I217" s="17"/>
      <c r="J217" s="17" t="s">
        <v>91</v>
      </c>
      <c r="K217" s="20">
        <v>121000</v>
      </c>
      <c r="L217" s="17"/>
      <c r="M217" s="19">
        <v>44144.529166666667</v>
      </c>
      <c r="N217" s="17"/>
      <c r="O217" s="17"/>
      <c r="P217" s="17"/>
      <c r="Q217" s="17"/>
      <c r="R217" s="17"/>
      <c r="S217" s="17"/>
      <c r="T217" s="17"/>
      <c r="U217" s="17"/>
      <c r="V217" s="17"/>
      <c r="W217" s="17"/>
      <c r="X217" s="17"/>
      <c r="Y217" s="17" t="s">
        <v>96</v>
      </c>
      <c r="Z217" s="17"/>
      <c r="AA217" s="20">
        <v>0</v>
      </c>
      <c r="AB217" s="17" t="s">
        <v>114</v>
      </c>
      <c r="AC217" s="17"/>
      <c r="AD217" s="17"/>
      <c r="AE217" s="17"/>
      <c r="AF217" s="17"/>
      <c r="AG217" s="17" t="s">
        <v>359</v>
      </c>
      <c r="AH217" s="17"/>
      <c r="AI217" s="20">
        <v>121000</v>
      </c>
      <c r="AJ217" s="17"/>
      <c r="AK217" s="17"/>
      <c r="AL217" s="17"/>
      <c r="AM217" s="17"/>
      <c r="AN217" s="17"/>
      <c r="AO217" s="20">
        <v>121000</v>
      </c>
      <c r="AP217" s="19">
        <f t="shared" si="0"/>
        <v>44144</v>
      </c>
      <c r="AQ217" s="19" t="str">
        <f t="shared" si="1"/>
        <v/>
      </c>
      <c r="AR217" s="11" t="str">
        <f t="shared" si="2"/>
        <v/>
      </c>
      <c r="AS217" s="19">
        <f t="shared" si="3"/>
        <v>44145</v>
      </c>
      <c r="AT217" s="19"/>
    </row>
    <row r="218" spans="1:46" ht="15.75" customHeight="1">
      <c r="A218" s="17">
        <v>3355875602</v>
      </c>
      <c r="B218" s="17"/>
      <c r="C218" s="17"/>
      <c r="D218" s="19">
        <v>44275.357638888891</v>
      </c>
      <c r="E218" s="17"/>
      <c r="F218" s="17"/>
      <c r="G218" s="17"/>
      <c r="H218" s="17"/>
      <c r="I218" s="17"/>
      <c r="J218" s="17"/>
      <c r="K218" s="17"/>
      <c r="L218" s="17"/>
      <c r="M218" s="19">
        <v>44144.529166666667</v>
      </c>
      <c r="N218" s="17"/>
      <c r="O218" s="17"/>
      <c r="P218" s="17"/>
      <c r="Q218" s="17"/>
      <c r="R218" s="17"/>
      <c r="S218" s="17" t="s">
        <v>92</v>
      </c>
      <c r="T218" s="17"/>
      <c r="U218" s="17"/>
      <c r="V218" s="17"/>
      <c r="W218" s="19">
        <v>44144.529166666667</v>
      </c>
      <c r="X218" s="17"/>
      <c r="Y218" s="17" t="s">
        <v>108</v>
      </c>
      <c r="Z218" s="17"/>
      <c r="AA218" s="20">
        <v>0</v>
      </c>
      <c r="AB218" s="17"/>
      <c r="AC218" s="17"/>
      <c r="AD218" s="17"/>
      <c r="AE218" s="17"/>
      <c r="AF218" s="17"/>
      <c r="AG218" s="17" t="s">
        <v>360</v>
      </c>
      <c r="AH218" s="17"/>
      <c r="AI218" s="17"/>
      <c r="AJ218" s="17"/>
      <c r="AK218" s="17"/>
      <c r="AL218" s="17"/>
      <c r="AM218" s="17"/>
      <c r="AN218" s="17"/>
      <c r="AO218" s="17"/>
      <c r="AP218" s="19">
        <f t="shared" si="0"/>
        <v>44144</v>
      </c>
      <c r="AQ218" s="19" t="str">
        <f t="shared" si="1"/>
        <v/>
      </c>
      <c r="AR218" s="11" t="str">
        <f t="shared" si="2"/>
        <v/>
      </c>
      <c r="AS218" s="19" t="str">
        <f t="shared" si="3"/>
        <v/>
      </c>
      <c r="AT218" s="19"/>
    </row>
    <row r="219" spans="1:46" ht="15.75" customHeight="1">
      <c r="A219" s="17">
        <v>3355875601</v>
      </c>
      <c r="B219" s="17"/>
      <c r="C219" s="17"/>
      <c r="D219" s="19">
        <v>44277.993750000001</v>
      </c>
      <c r="E219" s="17"/>
      <c r="F219" s="17"/>
      <c r="G219" s="17"/>
      <c r="H219" s="17"/>
      <c r="I219" s="17"/>
      <c r="J219" s="17"/>
      <c r="K219" s="17"/>
      <c r="L219" s="17"/>
      <c r="M219" s="19">
        <v>44144.529166666667</v>
      </c>
      <c r="N219" s="17"/>
      <c r="O219" s="17"/>
      <c r="P219" s="17"/>
      <c r="Q219" s="17"/>
      <c r="R219" s="17"/>
      <c r="S219" s="17" t="s">
        <v>16</v>
      </c>
      <c r="T219" s="17"/>
      <c r="U219" s="17"/>
      <c r="V219" s="17"/>
      <c r="W219" s="19">
        <v>44144.529166666667</v>
      </c>
      <c r="X219" s="17"/>
      <c r="Y219" s="17" t="s">
        <v>25</v>
      </c>
      <c r="Z219" s="17"/>
      <c r="AA219" s="20">
        <v>0</v>
      </c>
      <c r="AB219" s="17"/>
      <c r="AC219" s="17"/>
      <c r="AD219" s="17"/>
      <c r="AE219" s="17"/>
      <c r="AF219" s="17"/>
      <c r="AG219" s="17" t="s">
        <v>361</v>
      </c>
      <c r="AH219" s="17"/>
      <c r="AI219" s="17"/>
      <c r="AJ219" s="17"/>
      <c r="AK219" s="17"/>
      <c r="AL219" s="17"/>
      <c r="AM219" s="17"/>
      <c r="AN219" s="17"/>
      <c r="AO219" s="17"/>
      <c r="AP219" s="19">
        <f t="shared" si="0"/>
        <v>44144</v>
      </c>
      <c r="AQ219" s="19" t="str">
        <f t="shared" si="1"/>
        <v/>
      </c>
      <c r="AR219" s="11" t="str">
        <f t="shared" si="2"/>
        <v/>
      </c>
      <c r="AS219" s="19" t="str">
        <f t="shared" si="3"/>
        <v/>
      </c>
      <c r="AT219" s="19"/>
    </row>
    <row r="220" spans="1:46" ht="15.75" customHeight="1">
      <c r="A220" s="17">
        <v>3355875599</v>
      </c>
      <c r="B220" s="17"/>
      <c r="C220" s="17"/>
      <c r="D220" s="19">
        <v>44274.828472222223</v>
      </c>
      <c r="E220" s="17"/>
      <c r="F220" s="17"/>
      <c r="G220" s="17"/>
      <c r="H220" s="17"/>
      <c r="I220" s="17"/>
      <c r="J220" s="17"/>
      <c r="K220" s="17"/>
      <c r="L220" s="17"/>
      <c r="M220" s="19">
        <v>44144.529166666667</v>
      </c>
      <c r="N220" s="17"/>
      <c r="O220" s="17"/>
      <c r="P220" s="17"/>
      <c r="Q220" s="17"/>
      <c r="R220" s="17"/>
      <c r="S220" s="17" t="s">
        <v>92</v>
      </c>
      <c r="T220" s="17"/>
      <c r="U220" s="17"/>
      <c r="V220" s="17"/>
      <c r="W220" s="19">
        <v>44144.529166666667</v>
      </c>
      <c r="X220" s="17"/>
      <c r="Y220" s="17" t="s">
        <v>108</v>
      </c>
      <c r="Z220" s="17"/>
      <c r="AA220" s="20">
        <v>0</v>
      </c>
      <c r="AB220" s="17"/>
      <c r="AC220" s="17"/>
      <c r="AD220" s="17"/>
      <c r="AE220" s="17"/>
      <c r="AF220" s="17"/>
      <c r="AG220" s="17" t="s">
        <v>362</v>
      </c>
      <c r="AH220" s="17"/>
      <c r="AI220" s="17"/>
      <c r="AJ220" s="17"/>
      <c r="AK220" s="17"/>
      <c r="AL220" s="17"/>
      <c r="AM220" s="17"/>
      <c r="AN220" s="17"/>
      <c r="AO220" s="17"/>
      <c r="AP220" s="19">
        <f t="shared" si="0"/>
        <v>44144</v>
      </c>
      <c r="AQ220" s="19" t="str">
        <f t="shared" si="1"/>
        <v/>
      </c>
      <c r="AR220" s="11" t="str">
        <f t="shared" si="2"/>
        <v/>
      </c>
      <c r="AS220" s="19" t="str">
        <f t="shared" si="3"/>
        <v/>
      </c>
      <c r="AT220" s="19"/>
    </row>
    <row r="221" spans="1:46" ht="15.75" customHeight="1">
      <c r="A221" s="17">
        <v>3355865150</v>
      </c>
      <c r="B221" s="17"/>
      <c r="C221" s="17"/>
      <c r="D221" s="19">
        <v>44304.088888888888</v>
      </c>
      <c r="E221" s="17"/>
      <c r="F221" s="17"/>
      <c r="G221" s="17"/>
      <c r="H221" s="17"/>
      <c r="I221" s="17"/>
      <c r="J221" s="17" t="s">
        <v>91</v>
      </c>
      <c r="K221" s="17"/>
      <c r="L221" s="17"/>
      <c r="M221" s="19">
        <v>44144.529166666667</v>
      </c>
      <c r="N221" s="17"/>
      <c r="O221" s="17"/>
      <c r="P221" s="17"/>
      <c r="Q221" s="17"/>
      <c r="R221" s="17"/>
      <c r="S221" s="17" t="s">
        <v>92</v>
      </c>
      <c r="T221" s="17"/>
      <c r="U221" s="17"/>
      <c r="V221" s="17"/>
      <c r="W221" s="19">
        <v>44144.529166666667</v>
      </c>
      <c r="X221" s="17"/>
      <c r="Y221" s="17" t="s">
        <v>108</v>
      </c>
      <c r="Z221" s="17"/>
      <c r="AA221" s="20">
        <v>0</v>
      </c>
      <c r="AB221" s="17" t="s">
        <v>100</v>
      </c>
      <c r="AC221" s="17"/>
      <c r="AD221" s="17"/>
      <c r="AE221" s="17"/>
      <c r="AF221" s="17"/>
      <c r="AG221" s="17" t="s">
        <v>363</v>
      </c>
      <c r="AH221" s="17"/>
      <c r="AI221" s="17"/>
      <c r="AJ221" s="17"/>
      <c r="AK221" s="17"/>
      <c r="AL221" s="17"/>
      <c r="AM221" s="17"/>
      <c r="AN221" s="17"/>
      <c r="AO221" s="17"/>
      <c r="AP221" s="19">
        <f t="shared" si="0"/>
        <v>44144</v>
      </c>
      <c r="AQ221" s="19" t="str">
        <f t="shared" si="1"/>
        <v/>
      </c>
      <c r="AR221" s="11" t="str">
        <f t="shared" si="2"/>
        <v/>
      </c>
      <c r="AS221" s="19" t="str">
        <f t="shared" si="3"/>
        <v/>
      </c>
      <c r="AT221" s="19"/>
    </row>
    <row r="222" spans="1:46" ht="15.75" customHeight="1">
      <c r="A222" s="17">
        <v>3355865147</v>
      </c>
      <c r="B222" s="17"/>
      <c r="C222" s="17"/>
      <c r="D222" s="19">
        <v>44276.783333333333</v>
      </c>
      <c r="E222" s="17"/>
      <c r="F222" s="17"/>
      <c r="G222" s="17"/>
      <c r="H222" s="17"/>
      <c r="I222" s="17"/>
      <c r="J222" s="17"/>
      <c r="K222" s="17"/>
      <c r="L222" s="17"/>
      <c r="M222" s="19">
        <v>44144.529166666667</v>
      </c>
      <c r="N222" s="17"/>
      <c r="O222" s="17"/>
      <c r="P222" s="17"/>
      <c r="Q222" s="17"/>
      <c r="R222" s="17"/>
      <c r="S222" s="17" t="s">
        <v>104</v>
      </c>
      <c r="T222" s="17"/>
      <c r="U222" s="17"/>
      <c r="V222" s="17"/>
      <c r="W222" s="19">
        <v>44144.529166666667</v>
      </c>
      <c r="X222" s="17"/>
      <c r="Y222" s="17" t="s">
        <v>25</v>
      </c>
      <c r="Z222" s="17"/>
      <c r="AA222" s="20">
        <v>0</v>
      </c>
      <c r="AB222" s="17"/>
      <c r="AC222" s="17"/>
      <c r="AD222" s="17"/>
      <c r="AE222" s="17"/>
      <c r="AF222" s="17"/>
      <c r="AG222" s="17" t="s">
        <v>364</v>
      </c>
      <c r="AH222" s="17"/>
      <c r="AI222" s="17"/>
      <c r="AJ222" s="17"/>
      <c r="AK222" s="17" t="s">
        <v>112</v>
      </c>
      <c r="AL222" s="17"/>
      <c r="AM222" s="17"/>
      <c r="AN222" s="17"/>
      <c r="AO222" s="17"/>
      <c r="AP222" s="19">
        <f t="shared" si="0"/>
        <v>44144</v>
      </c>
      <c r="AQ222" s="19" t="str">
        <f t="shared" si="1"/>
        <v/>
      </c>
      <c r="AR222" s="11" t="str">
        <f t="shared" si="2"/>
        <v/>
      </c>
      <c r="AS222" s="19" t="str">
        <f t="shared" si="3"/>
        <v/>
      </c>
      <c r="AT222" s="19"/>
    </row>
    <row r="223" spans="1:46" ht="15.75" customHeight="1">
      <c r="A223" s="17">
        <v>3355865146</v>
      </c>
      <c r="B223" s="17"/>
      <c r="C223" s="17"/>
      <c r="D223" s="19">
        <v>44276.652777777781</v>
      </c>
      <c r="E223" s="17"/>
      <c r="F223" s="17"/>
      <c r="G223" s="17"/>
      <c r="H223" s="17"/>
      <c r="I223" s="17"/>
      <c r="J223" s="17"/>
      <c r="K223" s="17"/>
      <c r="L223" s="17"/>
      <c r="M223" s="19">
        <v>44144.529166666667</v>
      </c>
      <c r="N223" s="17"/>
      <c r="O223" s="17"/>
      <c r="P223" s="17"/>
      <c r="Q223" s="17"/>
      <c r="R223" s="17"/>
      <c r="S223" s="17" t="s">
        <v>16</v>
      </c>
      <c r="T223" s="17"/>
      <c r="U223" s="17"/>
      <c r="V223" s="17"/>
      <c r="W223" s="19">
        <v>44144.529166666667</v>
      </c>
      <c r="X223" s="17"/>
      <c r="Y223" s="17" t="s">
        <v>108</v>
      </c>
      <c r="Z223" s="17"/>
      <c r="AA223" s="20">
        <v>0</v>
      </c>
      <c r="AB223" s="17"/>
      <c r="AC223" s="17"/>
      <c r="AD223" s="17"/>
      <c r="AE223" s="17"/>
      <c r="AF223" s="17"/>
      <c r="AG223" s="17" t="s">
        <v>365</v>
      </c>
      <c r="AH223" s="17"/>
      <c r="AI223" s="17"/>
      <c r="AJ223" s="17"/>
      <c r="AK223" s="17" t="s">
        <v>112</v>
      </c>
      <c r="AL223" s="17"/>
      <c r="AM223" s="17"/>
      <c r="AN223" s="17"/>
      <c r="AO223" s="17"/>
      <c r="AP223" s="19">
        <f t="shared" si="0"/>
        <v>44144</v>
      </c>
      <c r="AQ223" s="19" t="str">
        <f t="shared" si="1"/>
        <v/>
      </c>
      <c r="AR223" s="11" t="str">
        <f t="shared" si="2"/>
        <v/>
      </c>
      <c r="AS223" s="19" t="str">
        <f t="shared" si="3"/>
        <v/>
      </c>
      <c r="AT223" s="19"/>
    </row>
    <row r="224" spans="1:46" ht="15.75" customHeight="1">
      <c r="A224" s="17">
        <v>3355865145</v>
      </c>
      <c r="B224" s="17"/>
      <c r="C224" s="17"/>
      <c r="D224" s="19">
        <v>44303.43472222222</v>
      </c>
      <c r="E224" s="17"/>
      <c r="F224" s="17"/>
      <c r="G224" s="17"/>
      <c r="H224" s="17"/>
      <c r="I224" s="17"/>
      <c r="J224" s="17" t="s">
        <v>91</v>
      </c>
      <c r="K224" s="17"/>
      <c r="L224" s="17"/>
      <c r="M224" s="19">
        <v>44144.529166666667</v>
      </c>
      <c r="N224" s="17"/>
      <c r="O224" s="17"/>
      <c r="P224" s="17"/>
      <c r="Q224" s="17"/>
      <c r="R224" s="17"/>
      <c r="S224" s="17" t="s">
        <v>26</v>
      </c>
      <c r="T224" s="17"/>
      <c r="U224" s="17"/>
      <c r="V224" s="17"/>
      <c r="W224" s="19">
        <v>44144.529166666667</v>
      </c>
      <c r="X224" s="17"/>
      <c r="Y224" s="17" t="s">
        <v>108</v>
      </c>
      <c r="Z224" s="17"/>
      <c r="AA224" s="20">
        <v>1</v>
      </c>
      <c r="AB224" s="17" t="s">
        <v>114</v>
      </c>
      <c r="AC224" s="17"/>
      <c r="AD224" s="17"/>
      <c r="AE224" s="17"/>
      <c r="AF224" s="17"/>
      <c r="AG224" s="17" t="s">
        <v>366</v>
      </c>
      <c r="AH224" s="17"/>
      <c r="AI224" s="17"/>
      <c r="AJ224" s="17"/>
      <c r="AK224" s="17" t="s">
        <v>343</v>
      </c>
      <c r="AL224" s="17"/>
      <c r="AM224" s="17"/>
      <c r="AN224" s="17"/>
      <c r="AO224" s="17"/>
      <c r="AP224" s="19">
        <f t="shared" si="0"/>
        <v>44144</v>
      </c>
      <c r="AQ224" s="19" t="str">
        <f t="shared" si="1"/>
        <v/>
      </c>
      <c r="AR224" s="11" t="str">
        <f t="shared" si="2"/>
        <v/>
      </c>
      <c r="AS224" s="19" t="str">
        <f t="shared" si="3"/>
        <v/>
      </c>
      <c r="AT224" s="19"/>
    </row>
    <row r="225" spans="1:46" ht="15.75" customHeight="1">
      <c r="A225" s="17">
        <v>3355865143</v>
      </c>
      <c r="B225" s="17"/>
      <c r="C225" s="17"/>
      <c r="D225" s="19">
        <v>44314.488888888889</v>
      </c>
      <c r="E225" s="17"/>
      <c r="F225" s="17"/>
      <c r="G225" s="17"/>
      <c r="H225" s="20">
        <v>2</v>
      </c>
      <c r="I225" s="20">
        <v>3</v>
      </c>
      <c r="J225" s="17" t="s">
        <v>91</v>
      </c>
      <c r="K225" s="17"/>
      <c r="L225" s="17"/>
      <c r="M225" s="19">
        <v>44144.529166666667</v>
      </c>
      <c r="N225" s="17"/>
      <c r="O225" s="17"/>
      <c r="P225" s="17"/>
      <c r="Q225" s="17"/>
      <c r="R225" s="17"/>
      <c r="S225" s="17" t="s">
        <v>16</v>
      </c>
      <c r="T225" s="19">
        <v>44258.643750000003</v>
      </c>
      <c r="U225" s="17"/>
      <c r="V225" s="17"/>
      <c r="W225" s="19">
        <v>44144.529166666667</v>
      </c>
      <c r="X225" s="17"/>
      <c r="Y225" s="17" t="s">
        <v>108</v>
      </c>
      <c r="Z225" s="17"/>
      <c r="AA225" s="20">
        <v>3</v>
      </c>
      <c r="AB225" s="17" t="s">
        <v>114</v>
      </c>
      <c r="AC225" s="17"/>
      <c r="AD225" s="17"/>
      <c r="AE225" s="19">
        <v>44258.643750000003</v>
      </c>
      <c r="AF225" s="17"/>
      <c r="AG225" s="17" t="s">
        <v>367</v>
      </c>
      <c r="AH225" s="17"/>
      <c r="AI225" s="17"/>
      <c r="AJ225" s="17"/>
      <c r="AK225" s="17"/>
      <c r="AL225" s="17"/>
      <c r="AM225" s="17"/>
      <c r="AN225" s="17"/>
      <c r="AO225" s="17"/>
      <c r="AP225" s="19">
        <f t="shared" si="0"/>
        <v>44144</v>
      </c>
      <c r="AQ225" s="19">
        <f t="shared" si="1"/>
        <v>44258</v>
      </c>
      <c r="AR225" s="21">
        <f t="shared" si="2"/>
        <v>44258</v>
      </c>
      <c r="AS225" s="19" t="str">
        <f t="shared" si="3"/>
        <v/>
      </c>
      <c r="AT225" s="19"/>
    </row>
    <row r="226" spans="1:46" ht="15.75" customHeight="1">
      <c r="A226" s="17">
        <v>3355865142</v>
      </c>
      <c r="B226" s="17"/>
      <c r="C226" s="17"/>
      <c r="D226" s="19">
        <v>44276.103472222225</v>
      </c>
      <c r="E226" s="17"/>
      <c r="F226" s="17"/>
      <c r="G226" s="17"/>
      <c r="H226" s="17"/>
      <c r="I226" s="17"/>
      <c r="J226" s="17" t="s">
        <v>91</v>
      </c>
      <c r="K226" s="17"/>
      <c r="L226" s="17"/>
      <c r="M226" s="19">
        <v>44144.529166666667</v>
      </c>
      <c r="N226" s="17"/>
      <c r="O226" s="17"/>
      <c r="P226" s="17"/>
      <c r="Q226" s="17"/>
      <c r="R226" s="17"/>
      <c r="S226" s="17" t="s">
        <v>26</v>
      </c>
      <c r="T226" s="17"/>
      <c r="U226" s="17"/>
      <c r="V226" s="17"/>
      <c r="W226" s="19">
        <v>44144.529166666667</v>
      </c>
      <c r="X226" s="17"/>
      <c r="Y226" s="17" t="s">
        <v>25</v>
      </c>
      <c r="Z226" s="17"/>
      <c r="AA226" s="20">
        <v>1</v>
      </c>
      <c r="AB226" s="17" t="s">
        <v>114</v>
      </c>
      <c r="AC226" s="17"/>
      <c r="AD226" s="17"/>
      <c r="AE226" s="17"/>
      <c r="AF226" s="17"/>
      <c r="AG226" s="17" t="s">
        <v>368</v>
      </c>
      <c r="AH226" s="17"/>
      <c r="AI226" s="17"/>
      <c r="AJ226" s="17"/>
      <c r="AK226" s="17"/>
      <c r="AL226" s="17"/>
      <c r="AM226" s="17"/>
      <c r="AN226" s="17"/>
      <c r="AO226" s="17"/>
      <c r="AP226" s="19">
        <f t="shared" si="0"/>
        <v>44144</v>
      </c>
      <c r="AQ226" s="19" t="str">
        <f t="shared" si="1"/>
        <v/>
      </c>
      <c r="AR226" s="11" t="str">
        <f t="shared" si="2"/>
        <v/>
      </c>
      <c r="AS226" s="19" t="str">
        <f t="shared" si="3"/>
        <v/>
      </c>
      <c r="AT226" s="19"/>
    </row>
    <row r="227" spans="1:46" ht="15.75" customHeight="1">
      <c r="A227" s="17">
        <v>3355865141</v>
      </c>
      <c r="B227" s="17"/>
      <c r="C227" s="17"/>
      <c r="D227" s="19">
        <v>44371.44027777778</v>
      </c>
      <c r="E227" s="17"/>
      <c r="F227" s="17"/>
      <c r="G227" s="17"/>
      <c r="H227" s="20">
        <v>116</v>
      </c>
      <c r="I227" s="20">
        <v>198</v>
      </c>
      <c r="J227" s="17" t="s">
        <v>91</v>
      </c>
      <c r="K227" s="17"/>
      <c r="L227" s="17"/>
      <c r="M227" s="19">
        <v>44144.529166666667</v>
      </c>
      <c r="N227" s="17"/>
      <c r="O227" s="17"/>
      <c r="P227" s="17"/>
      <c r="Q227" s="17"/>
      <c r="R227" s="17"/>
      <c r="S227" s="17" t="s">
        <v>92</v>
      </c>
      <c r="T227" s="19">
        <v>44371.439583333333</v>
      </c>
      <c r="U227" s="17"/>
      <c r="V227" s="17"/>
      <c r="W227" s="19">
        <v>44144.529166666667</v>
      </c>
      <c r="X227" s="17"/>
      <c r="Y227" s="17" t="s">
        <v>108</v>
      </c>
      <c r="Z227" s="17"/>
      <c r="AA227" s="20">
        <v>2</v>
      </c>
      <c r="AB227" s="17" t="s">
        <v>100</v>
      </c>
      <c r="AC227" s="17"/>
      <c r="AD227" s="17"/>
      <c r="AE227" s="19">
        <v>44371.439583333333</v>
      </c>
      <c r="AF227" s="17"/>
      <c r="AG227" s="17" t="s">
        <v>369</v>
      </c>
      <c r="AH227" s="17"/>
      <c r="AI227" s="17"/>
      <c r="AJ227" s="17"/>
      <c r="AK227" s="17" t="s">
        <v>99</v>
      </c>
      <c r="AL227" s="17"/>
      <c r="AM227" s="17"/>
      <c r="AN227" s="17"/>
      <c r="AO227" s="17"/>
      <c r="AP227" s="19">
        <f t="shared" si="0"/>
        <v>44144</v>
      </c>
      <c r="AQ227" s="19">
        <f t="shared" si="1"/>
        <v>44371</v>
      </c>
      <c r="AR227" s="21">
        <f t="shared" si="2"/>
        <v>44371</v>
      </c>
      <c r="AS227" s="19" t="str">
        <f t="shared" si="3"/>
        <v/>
      </c>
      <c r="AT227" s="19"/>
    </row>
    <row r="228" spans="1:46" ht="15.75" customHeight="1">
      <c r="A228" s="17">
        <v>3355865140</v>
      </c>
      <c r="B228" s="17"/>
      <c r="C228" s="17"/>
      <c r="D228" s="19">
        <v>44277.007638888892</v>
      </c>
      <c r="E228" s="17"/>
      <c r="F228" s="17"/>
      <c r="G228" s="17"/>
      <c r="H228" s="17"/>
      <c r="I228" s="17"/>
      <c r="J228" s="17"/>
      <c r="K228" s="17"/>
      <c r="L228" s="17"/>
      <c r="M228" s="19">
        <v>44144.529166666667</v>
      </c>
      <c r="N228" s="17"/>
      <c r="O228" s="17"/>
      <c r="P228" s="17"/>
      <c r="Q228" s="17"/>
      <c r="R228" s="17"/>
      <c r="S228" s="17" t="s">
        <v>24</v>
      </c>
      <c r="T228" s="17"/>
      <c r="U228" s="17"/>
      <c r="V228" s="17"/>
      <c r="W228" s="19">
        <v>44144.529166666667</v>
      </c>
      <c r="X228" s="17"/>
      <c r="Y228" s="17" t="s">
        <v>108</v>
      </c>
      <c r="Z228" s="17"/>
      <c r="AA228" s="20">
        <v>0</v>
      </c>
      <c r="AB228" s="17"/>
      <c r="AC228" s="17"/>
      <c r="AD228" s="17"/>
      <c r="AE228" s="17"/>
      <c r="AF228" s="17"/>
      <c r="AG228" s="17" t="s">
        <v>370</v>
      </c>
      <c r="AH228" s="17"/>
      <c r="AI228" s="17"/>
      <c r="AJ228" s="17"/>
      <c r="AK228" s="17" t="s">
        <v>140</v>
      </c>
      <c r="AL228" s="17"/>
      <c r="AM228" s="17"/>
      <c r="AN228" s="17"/>
      <c r="AO228" s="17"/>
      <c r="AP228" s="19">
        <f t="shared" si="0"/>
        <v>44144</v>
      </c>
      <c r="AQ228" s="19" t="str">
        <f t="shared" si="1"/>
        <v/>
      </c>
      <c r="AR228" s="11" t="str">
        <f t="shared" si="2"/>
        <v/>
      </c>
      <c r="AS228" s="19" t="str">
        <f t="shared" si="3"/>
        <v/>
      </c>
      <c r="AT228" s="19"/>
    </row>
    <row r="229" spans="1:46" ht="15.75" customHeight="1">
      <c r="A229" s="17">
        <v>3355865139</v>
      </c>
      <c r="B229" s="17"/>
      <c r="C229" s="17"/>
      <c r="D229" s="19">
        <v>44278.01666666667</v>
      </c>
      <c r="E229" s="17"/>
      <c r="F229" s="17"/>
      <c r="G229" s="17"/>
      <c r="H229" s="17"/>
      <c r="I229" s="17"/>
      <c r="J229" s="17"/>
      <c r="K229" s="17"/>
      <c r="L229" s="17"/>
      <c r="M229" s="19">
        <v>44144.529166666667</v>
      </c>
      <c r="N229" s="17"/>
      <c r="O229" s="17"/>
      <c r="P229" s="17"/>
      <c r="Q229" s="17"/>
      <c r="R229" s="17"/>
      <c r="S229" s="17" t="s">
        <v>104</v>
      </c>
      <c r="T229" s="17"/>
      <c r="U229" s="17"/>
      <c r="V229" s="17"/>
      <c r="W229" s="19">
        <v>44144.529166666667</v>
      </c>
      <c r="X229" s="17"/>
      <c r="Y229" s="17" t="s">
        <v>25</v>
      </c>
      <c r="Z229" s="17"/>
      <c r="AA229" s="20">
        <v>0</v>
      </c>
      <c r="AB229" s="17"/>
      <c r="AC229" s="17"/>
      <c r="AD229" s="17"/>
      <c r="AE229" s="17"/>
      <c r="AF229" s="17"/>
      <c r="AG229" s="17" t="s">
        <v>371</v>
      </c>
      <c r="AH229" s="17"/>
      <c r="AI229" s="17"/>
      <c r="AJ229" s="17"/>
      <c r="AK229" s="17" t="s">
        <v>112</v>
      </c>
      <c r="AL229" s="17"/>
      <c r="AM229" s="17"/>
      <c r="AN229" s="17"/>
      <c r="AO229" s="17"/>
      <c r="AP229" s="19">
        <f t="shared" si="0"/>
        <v>44144</v>
      </c>
      <c r="AQ229" s="19" t="str">
        <f t="shared" si="1"/>
        <v/>
      </c>
      <c r="AR229" s="11" t="str">
        <f t="shared" si="2"/>
        <v/>
      </c>
      <c r="AS229" s="19" t="str">
        <f t="shared" si="3"/>
        <v/>
      </c>
      <c r="AT229" s="19"/>
    </row>
    <row r="230" spans="1:46" ht="15.75" customHeight="1">
      <c r="A230" s="17">
        <v>3355865138</v>
      </c>
      <c r="B230" s="17"/>
      <c r="C230" s="17"/>
      <c r="D230" s="19">
        <v>44369.727777777778</v>
      </c>
      <c r="E230" s="17"/>
      <c r="F230" s="17"/>
      <c r="G230" s="17"/>
      <c r="H230" s="20">
        <v>8</v>
      </c>
      <c r="I230" s="20">
        <v>11</v>
      </c>
      <c r="J230" s="17" t="s">
        <v>91</v>
      </c>
      <c r="K230" s="17"/>
      <c r="L230" s="17"/>
      <c r="M230" s="19">
        <v>44144.529166666667</v>
      </c>
      <c r="N230" s="17"/>
      <c r="O230" s="17"/>
      <c r="P230" s="17" t="s">
        <v>372</v>
      </c>
      <c r="Q230" s="17"/>
      <c r="R230" s="17"/>
      <c r="S230" s="17" t="s">
        <v>159</v>
      </c>
      <c r="T230" s="19">
        <v>44369.727083333331</v>
      </c>
      <c r="U230" s="17"/>
      <c r="V230" s="17"/>
      <c r="W230" s="19">
        <v>44242.263194444444</v>
      </c>
      <c r="X230" s="17"/>
      <c r="Y230" s="17" t="s">
        <v>108</v>
      </c>
      <c r="Z230" s="17"/>
      <c r="AA230" s="20">
        <v>3</v>
      </c>
      <c r="AB230" s="17" t="s">
        <v>114</v>
      </c>
      <c r="AC230" s="17"/>
      <c r="AD230" s="17"/>
      <c r="AE230" s="19">
        <v>44369.727083333331</v>
      </c>
      <c r="AF230" s="17"/>
      <c r="AG230" s="17" t="s">
        <v>373</v>
      </c>
      <c r="AH230" s="17"/>
      <c r="AI230" s="17"/>
      <c r="AJ230" s="17"/>
      <c r="AK230" s="17"/>
      <c r="AL230" s="17"/>
      <c r="AM230" s="17"/>
      <c r="AN230" s="17"/>
      <c r="AO230" s="17"/>
      <c r="AP230" s="19">
        <f t="shared" si="0"/>
        <v>44144</v>
      </c>
      <c r="AQ230" s="19">
        <f t="shared" si="1"/>
        <v>44369</v>
      </c>
      <c r="AR230" s="21">
        <f t="shared" si="2"/>
        <v>44369</v>
      </c>
      <c r="AS230" s="19" t="str">
        <f t="shared" si="3"/>
        <v/>
      </c>
      <c r="AT230" s="19"/>
    </row>
    <row r="231" spans="1:46" ht="15.75" customHeight="1">
      <c r="A231" s="17">
        <v>3355862537</v>
      </c>
      <c r="B231" s="17"/>
      <c r="C231" s="17"/>
      <c r="D231" s="19">
        <v>44275</v>
      </c>
      <c r="E231" s="17"/>
      <c r="F231" s="17"/>
      <c r="G231" s="17"/>
      <c r="H231" s="17"/>
      <c r="I231" s="17"/>
      <c r="J231" s="17"/>
      <c r="K231" s="17"/>
      <c r="L231" s="17"/>
      <c r="M231" s="19">
        <v>44144.529166666667</v>
      </c>
      <c r="N231" s="17"/>
      <c r="O231" s="17"/>
      <c r="P231" s="17"/>
      <c r="Q231" s="17"/>
      <c r="R231" s="17"/>
      <c r="S231" s="17" t="s">
        <v>16</v>
      </c>
      <c r="T231" s="17"/>
      <c r="U231" s="17"/>
      <c r="V231" s="17"/>
      <c r="W231" s="19">
        <v>44144.529166666667</v>
      </c>
      <c r="X231" s="17"/>
      <c r="Y231" s="17" t="s">
        <v>108</v>
      </c>
      <c r="Z231" s="17"/>
      <c r="AA231" s="20">
        <v>0</v>
      </c>
      <c r="AB231" s="17"/>
      <c r="AC231" s="17"/>
      <c r="AD231" s="17"/>
      <c r="AE231" s="17"/>
      <c r="AF231" s="17"/>
      <c r="AG231" s="17" t="s">
        <v>374</v>
      </c>
      <c r="AH231" s="17"/>
      <c r="AI231" s="17"/>
      <c r="AJ231" s="17"/>
      <c r="AK231" s="17"/>
      <c r="AL231" s="17"/>
      <c r="AM231" s="17"/>
      <c r="AN231" s="17"/>
      <c r="AO231" s="17"/>
      <c r="AP231" s="19">
        <f t="shared" si="0"/>
        <v>44144</v>
      </c>
      <c r="AQ231" s="19" t="str">
        <f t="shared" si="1"/>
        <v/>
      </c>
      <c r="AR231" s="11" t="str">
        <f t="shared" si="2"/>
        <v/>
      </c>
      <c r="AS231" s="19" t="str">
        <f t="shared" si="3"/>
        <v/>
      </c>
      <c r="AT231" s="19"/>
    </row>
    <row r="232" spans="1:46" ht="15.75" customHeight="1">
      <c r="A232" s="17">
        <v>3355862534</v>
      </c>
      <c r="B232" s="17"/>
      <c r="C232" s="17"/>
      <c r="D232" s="19">
        <v>44277.170138888891</v>
      </c>
      <c r="E232" s="17"/>
      <c r="F232" s="17"/>
      <c r="G232" s="17"/>
      <c r="H232" s="17"/>
      <c r="I232" s="17"/>
      <c r="J232" s="17"/>
      <c r="K232" s="17"/>
      <c r="L232" s="17"/>
      <c r="M232" s="19">
        <v>44144.529166666667</v>
      </c>
      <c r="N232" s="17"/>
      <c r="O232" s="17"/>
      <c r="P232" s="17"/>
      <c r="Q232" s="17"/>
      <c r="R232" s="17"/>
      <c r="S232" s="17" t="s">
        <v>24</v>
      </c>
      <c r="T232" s="17"/>
      <c r="U232" s="17"/>
      <c r="V232" s="17"/>
      <c r="W232" s="19">
        <v>44144.529166666667</v>
      </c>
      <c r="X232" s="17"/>
      <c r="Y232" s="17" t="s">
        <v>108</v>
      </c>
      <c r="Z232" s="17"/>
      <c r="AA232" s="20">
        <v>0</v>
      </c>
      <c r="AB232" s="17"/>
      <c r="AC232" s="17"/>
      <c r="AD232" s="17"/>
      <c r="AE232" s="17"/>
      <c r="AF232" s="17"/>
      <c r="AG232" s="17" t="s">
        <v>375</v>
      </c>
      <c r="AH232" s="17"/>
      <c r="AI232" s="17"/>
      <c r="AJ232" s="17"/>
      <c r="AK232" s="17" t="s">
        <v>140</v>
      </c>
      <c r="AL232" s="17"/>
      <c r="AM232" s="17"/>
      <c r="AN232" s="17"/>
      <c r="AO232" s="17"/>
      <c r="AP232" s="19">
        <f t="shared" si="0"/>
        <v>44144</v>
      </c>
      <c r="AQ232" s="19" t="str">
        <f t="shared" si="1"/>
        <v/>
      </c>
      <c r="AR232" s="11" t="str">
        <f t="shared" si="2"/>
        <v/>
      </c>
      <c r="AS232" s="19" t="str">
        <f t="shared" si="3"/>
        <v/>
      </c>
      <c r="AT232" s="19"/>
    </row>
    <row r="233" spans="1:46" ht="15.75" customHeight="1">
      <c r="A233" s="17">
        <v>3355862533</v>
      </c>
      <c r="B233" s="17"/>
      <c r="C233" s="17"/>
      <c r="D233" s="19">
        <v>44304.098611111112</v>
      </c>
      <c r="E233" s="17"/>
      <c r="F233" s="17"/>
      <c r="G233" s="17"/>
      <c r="H233" s="20">
        <v>3</v>
      </c>
      <c r="I233" s="20">
        <v>6</v>
      </c>
      <c r="J233" s="17" t="s">
        <v>91</v>
      </c>
      <c r="K233" s="17"/>
      <c r="L233" s="17"/>
      <c r="M233" s="19">
        <v>44144.529166666667</v>
      </c>
      <c r="N233" s="17"/>
      <c r="O233" s="17"/>
      <c r="P233" s="17"/>
      <c r="Q233" s="17"/>
      <c r="R233" s="17"/>
      <c r="S233" s="17" t="s">
        <v>16</v>
      </c>
      <c r="T233" s="19">
        <v>44180.083333333336</v>
      </c>
      <c r="U233" s="17"/>
      <c r="V233" s="17"/>
      <c r="W233" s="19">
        <v>44144.529166666667</v>
      </c>
      <c r="X233" s="17"/>
      <c r="Y233" s="17" t="s">
        <v>108</v>
      </c>
      <c r="Z233" s="17"/>
      <c r="AA233" s="20">
        <v>1</v>
      </c>
      <c r="AB233" s="17" t="s">
        <v>114</v>
      </c>
      <c r="AC233" s="17"/>
      <c r="AD233" s="17"/>
      <c r="AE233" s="19">
        <v>44155.291666666664</v>
      </c>
      <c r="AF233" s="17"/>
      <c r="AG233" s="17" t="s">
        <v>376</v>
      </c>
      <c r="AH233" s="17"/>
      <c r="AI233" s="17"/>
      <c r="AJ233" s="17"/>
      <c r="AK233" s="17" t="s">
        <v>112</v>
      </c>
      <c r="AL233" s="17"/>
      <c r="AM233" s="17"/>
      <c r="AN233" s="17"/>
      <c r="AO233" s="17"/>
      <c r="AP233" s="19">
        <f t="shared" si="0"/>
        <v>44144</v>
      </c>
      <c r="AQ233" s="19">
        <f t="shared" si="1"/>
        <v>44180</v>
      </c>
      <c r="AR233" s="21">
        <f t="shared" si="2"/>
        <v>44155</v>
      </c>
      <c r="AS233" s="19" t="str">
        <f t="shared" si="3"/>
        <v/>
      </c>
      <c r="AT233" s="19"/>
    </row>
    <row r="234" spans="1:46" ht="15.75" customHeight="1">
      <c r="A234" s="17">
        <v>3355862529</v>
      </c>
      <c r="B234" s="17"/>
      <c r="C234" s="17"/>
      <c r="D234" s="19">
        <v>44306.188888888886</v>
      </c>
      <c r="E234" s="17"/>
      <c r="F234" s="17"/>
      <c r="G234" s="17"/>
      <c r="H234" s="17"/>
      <c r="I234" s="17"/>
      <c r="J234" s="17"/>
      <c r="K234" s="17"/>
      <c r="L234" s="17"/>
      <c r="M234" s="19">
        <v>44144.529166666667</v>
      </c>
      <c r="N234" s="17"/>
      <c r="O234" s="17"/>
      <c r="P234" s="17"/>
      <c r="Q234" s="17"/>
      <c r="R234" s="17"/>
      <c r="S234" s="17" t="s">
        <v>16</v>
      </c>
      <c r="T234" s="17"/>
      <c r="U234" s="17"/>
      <c r="V234" s="17"/>
      <c r="W234" s="19">
        <v>44144.529166666667</v>
      </c>
      <c r="X234" s="17"/>
      <c r="Y234" s="17" t="s">
        <v>108</v>
      </c>
      <c r="Z234" s="17"/>
      <c r="AA234" s="20">
        <v>0</v>
      </c>
      <c r="AB234" s="17"/>
      <c r="AC234" s="17"/>
      <c r="AD234" s="17"/>
      <c r="AE234" s="17"/>
      <c r="AF234" s="17"/>
      <c r="AG234" s="17" t="s">
        <v>377</v>
      </c>
      <c r="AH234" s="17"/>
      <c r="AI234" s="17"/>
      <c r="AJ234" s="17"/>
      <c r="AK234" s="17"/>
      <c r="AL234" s="17"/>
      <c r="AM234" s="17"/>
      <c r="AN234" s="17"/>
      <c r="AO234" s="17"/>
      <c r="AP234" s="19">
        <f t="shared" si="0"/>
        <v>44144</v>
      </c>
      <c r="AQ234" s="19" t="str">
        <f t="shared" si="1"/>
        <v/>
      </c>
      <c r="AR234" s="11" t="str">
        <f t="shared" si="2"/>
        <v/>
      </c>
      <c r="AS234" s="19" t="str">
        <f t="shared" si="3"/>
        <v/>
      </c>
      <c r="AT234" s="19"/>
    </row>
    <row r="235" spans="1:46" ht="15.75" customHeight="1">
      <c r="A235" s="17">
        <v>3355862528</v>
      </c>
      <c r="B235" s="17"/>
      <c r="C235" s="17"/>
      <c r="D235" s="19">
        <v>44369.475694444445</v>
      </c>
      <c r="E235" s="17"/>
      <c r="F235" s="17"/>
      <c r="G235" s="17"/>
      <c r="H235" s="20">
        <v>39</v>
      </c>
      <c r="I235" s="20">
        <v>64</v>
      </c>
      <c r="J235" s="17" t="s">
        <v>91</v>
      </c>
      <c r="K235" s="20">
        <v>97500</v>
      </c>
      <c r="L235" s="17"/>
      <c r="M235" s="19">
        <v>44144.529166666667</v>
      </c>
      <c r="N235" s="17"/>
      <c r="O235" s="17"/>
      <c r="P235" s="17"/>
      <c r="Q235" s="17"/>
      <c r="R235" s="17"/>
      <c r="S235" s="17" t="s">
        <v>92</v>
      </c>
      <c r="T235" s="19">
        <v>44363.743055555555</v>
      </c>
      <c r="U235" s="17"/>
      <c r="V235" s="17"/>
      <c r="W235" s="19">
        <v>44277.272916666669</v>
      </c>
      <c r="X235" s="17"/>
      <c r="Y235" s="17" t="s">
        <v>19</v>
      </c>
      <c r="Z235" s="17"/>
      <c r="AA235" s="20">
        <v>4</v>
      </c>
      <c r="AB235" s="17" t="s">
        <v>114</v>
      </c>
      <c r="AC235" s="17"/>
      <c r="AD235" s="17"/>
      <c r="AE235" s="19">
        <v>44363.743055555555</v>
      </c>
      <c r="AF235" s="17"/>
      <c r="AG235" s="17" t="s">
        <v>378</v>
      </c>
      <c r="AH235" s="17"/>
      <c r="AI235" s="20">
        <v>97500</v>
      </c>
      <c r="AJ235" s="17"/>
      <c r="AK235" s="17"/>
      <c r="AL235" s="17"/>
      <c r="AM235" s="17"/>
      <c r="AN235" s="17"/>
      <c r="AO235" s="20">
        <v>97500</v>
      </c>
      <c r="AP235" s="19">
        <f t="shared" si="0"/>
        <v>44144</v>
      </c>
      <c r="AQ235" s="19">
        <f t="shared" si="1"/>
        <v>44363</v>
      </c>
      <c r="AR235" s="21">
        <f t="shared" si="2"/>
        <v>44363</v>
      </c>
      <c r="AS235" s="19" t="str">
        <f t="shared" si="3"/>
        <v/>
      </c>
      <c r="AT235" s="19"/>
    </row>
    <row r="236" spans="1:46" ht="15.75" customHeight="1">
      <c r="A236" s="17">
        <v>5280623661</v>
      </c>
      <c r="B236" s="17"/>
      <c r="C236" s="17"/>
      <c r="D236" s="19">
        <v>44361.19027777778</v>
      </c>
      <c r="E236" s="19">
        <v>44333.270138888889</v>
      </c>
      <c r="F236" s="17"/>
      <c r="G236" s="23">
        <v>44319</v>
      </c>
      <c r="H236" s="20">
        <v>11</v>
      </c>
      <c r="I236" s="20">
        <v>20</v>
      </c>
      <c r="J236" s="17" t="s">
        <v>91</v>
      </c>
      <c r="K236" s="20">
        <v>5000</v>
      </c>
      <c r="L236" s="17"/>
      <c r="M236" s="19">
        <v>44333.269444444442</v>
      </c>
      <c r="N236" s="17"/>
      <c r="O236" s="17"/>
      <c r="P236" s="17"/>
      <c r="Q236" s="17"/>
      <c r="R236" s="17"/>
      <c r="S236" s="17" t="s">
        <v>92</v>
      </c>
      <c r="T236" s="19">
        <v>44341.5</v>
      </c>
      <c r="U236" s="17"/>
      <c r="V236" s="17"/>
      <c r="W236" s="19">
        <v>44333.270138888889</v>
      </c>
      <c r="X236" s="17"/>
      <c r="Y236" s="17" t="s">
        <v>93</v>
      </c>
      <c r="Z236" s="17"/>
      <c r="AA236" s="20">
        <v>0</v>
      </c>
      <c r="AB236" s="17" t="s">
        <v>114</v>
      </c>
      <c r="AC236" s="17"/>
      <c r="AD236" s="17"/>
      <c r="AE236" s="19">
        <v>44341.5</v>
      </c>
      <c r="AF236" s="17"/>
      <c r="AG236" s="17" t="s">
        <v>379</v>
      </c>
      <c r="AH236" s="17"/>
      <c r="AI236" s="20">
        <v>5000</v>
      </c>
      <c r="AJ236" s="17"/>
      <c r="AK236" s="17"/>
      <c r="AL236" s="17"/>
      <c r="AM236" s="17"/>
      <c r="AN236" s="17"/>
      <c r="AO236" s="20">
        <v>5000</v>
      </c>
      <c r="AP236" s="19">
        <f t="shared" si="0"/>
        <v>44333</v>
      </c>
      <c r="AQ236" s="19">
        <f t="shared" si="1"/>
        <v>44341</v>
      </c>
      <c r="AR236" s="21">
        <f t="shared" si="2"/>
        <v>44341</v>
      </c>
      <c r="AS236" s="19">
        <f t="shared" si="3"/>
        <v>44333</v>
      </c>
      <c r="AT236" s="19"/>
    </row>
    <row r="237" spans="1:46" ht="15.75" customHeight="1">
      <c r="A237" s="17">
        <v>3355862519</v>
      </c>
      <c r="B237" s="17"/>
      <c r="C237" s="17"/>
      <c r="D237" s="19">
        <v>44276.73333333333</v>
      </c>
      <c r="E237" s="17"/>
      <c r="F237" s="17"/>
      <c r="G237" s="17"/>
      <c r="H237" s="17"/>
      <c r="I237" s="17"/>
      <c r="J237" s="17"/>
      <c r="K237" s="17"/>
      <c r="L237" s="17"/>
      <c r="M237" s="19">
        <v>44144.529166666667</v>
      </c>
      <c r="N237" s="17"/>
      <c r="O237" s="17"/>
      <c r="P237" s="17"/>
      <c r="Q237" s="17"/>
      <c r="R237" s="17"/>
      <c r="S237" s="17" t="s">
        <v>92</v>
      </c>
      <c r="T237" s="17"/>
      <c r="U237" s="17"/>
      <c r="V237" s="17"/>
      <c r="W237" s="19">
        <v>44144.529166666667</v>
      </c>
      <c r="X237" s="17"/>
      <c r="Y237" s="17" t="s">
        <v>108</v>
      </c>
      <c r="Z237" s="17"/>
      <c r="AA237" s="20">
        <v>0</v>
      </c>
      <c r="AB237" s="17"/>
      <c r="AC237" s="17"/>
      <c r="AD237" s="17"/>
      <c r="AE237" s="17"/>
      <c r="AF237" s="17"/>
      <c r="AG237" s="17" t="s">
        <v>380</v>
      </c>
      <c r="AH237" s="17"/>
      <c r="AI237" s="17"/>
      <c r="AJ237" s="17"/>
      <c r="AK237" s="17" t="s">
        <v>112</v>
      </c>
      <c r="AL237" s="17"/>
      <c r="AM237" s="17"/>
      <c r="AN237" s="17"/>
      <c r="AO237" s="17"/>
      <c r="AP237" s="19">
        <f t="shared" si="0"/>
        <v>44144</v>
      </c>
      <c r="AQ237" s="19" t="str">
        <f t="shared" si="1"/>
        <v/>
      </c>
      <c r="AR237" s="11" t="str">
        <f t="shared" si="2"/>
        <v/>
      </c>
      <c r="AS237" s="19" t="str">
        <f t="shared" si="3"/>
        <v/>
      </c>
      <c r="AT237" s="19"/>
    </row>
    <row r="238" spans="1:46" ht="15.75" customHeight="1">
      <c r="A238" s="17">
        <v>3355862517</v>
      </c>
      <c r="B238" s="17"/>
      <c r="C238" s="17"/>
      <c r="D238" s="19">
        <v>44275.143750000003</v>
      </c>
      <c r="E238" s="17"/>
      <c r="F238" s="17"/>
      <c r="G238" s="17"/>
      <c r="H238" s="17"/>
      <c r="I238" s="17"/>
      <c r="J238" s="17"/>
      <c r="K238" s="17"/>
      <c r="L238" s="17"/>
      <c r="M238" s="19">
        <v>44144.529166666667</v>
      </c>
      <c r="N238" s="17"/>
      <c r="O238" s="17"/>
      <c r="P238" s="17"/>
      <c r="Q238" s="17"/>
      <c r="R238" s="17"/>
      <c r="S238" s="17" t="s">
        <v>256</v>
      </c>
      <c r="T238" s="17"/>
      <c r="U238" s="17"/>
      <c r="V238" s="17"/>
      <c r="W238" s="19">
        <v>44144.529166666667</v>
      </c>
      <c r="X238" s="17"/>
      <c r="Y238" s="17" t="s">
        <v>108</v>
      </c>
      <c r="Z238" s="17"/>
      <c r="AA238" s="20">
        <v>0</v>
      </c>
      <c r="AB238" s="17"/>
      <c r="AC238" s="17"/>
      <c r="AD238" s="17"/>
      <c r="AE238" s="17"/>
      <c r="AF238" s="17"/>
      <c r="AG238" s="17" t="s">
        <v>381</v>
      </c>
      <c r="AH238" s="17"/>
      <c r="AI238" s="17"/>
      <c r="AJ238" s="17"/>
      <c r="AK238" s="17" t="s">
        <v>343</v>
      </c>
      <c r="AL238" s="17"/>
      <c r="AM238" s="17"/>
      <c r="AN238" s="17"/>
      <c r="AO238" s="17"/>
      <c r="AP238" s="19">
        <f t="shared" si="0"/>
        <v>44144</v>
      </c>
      <c r="AQ238" s="19" t="str">
        <f t="shared" si="1"/>
        <v/>
      </c>
      <c r="AR238" s="11" t="str">
        <f t="shared" si="2"/>
        <v/>
      </c>
      <c r="AS238" s="19" t="str">
        <f t="shared" si="3"/>
        <v/>
      </c>
      <c r="AT238" s="19"/>
    </row>
    <row r="239" spans="1:46" ht="15.75" customHeight="1">
      <c r="A239" s="17">
        <v>3355858643</v>
      </c>
      <c r="B239" s="17"/>
      <c r="C239" s="17"/>
      <c r="D239" s="19">
        <v>44277.044444444444</v>
      </c>
      <c r="E239" s="17"/>
      <c r="F239" s="17"/>
      <c r="G239" s="17"/>
      <c r="H239" s="17"/>
      <c r="I239" s="17"/>
      <c r="J239" s="17"/>
      <c r="K239" s="17"/>
      <c r="L239" s="17"/>
      <c r="M239" s="19">
        <v>44144.529166666667</v>
      </c>
      <c r="N239" s="17"/>
      <c r="O239" s="17"/>
      <c r="P239" s="17"/>
      <c r="Q239" s="17"/>
      <c r="R239" s="17"/>
      <c r="S239" s="17" t="s">
        <v>16</v>
      </c>
      <c r="T239" s="17"/>
      <c r="U239" s="17"/>
      <c r="V239" s="17"/>
      <c r="W239" s="19">
        <v>44144.529166666667</v>
      </c>
      <c r="X239" s="17"/>
      <c r="Y239" s="17" t="s">
        <v>108</v>
      </c>
      <c r="Z239" s="17"/>
      <c r="AA239" s="20">
        <v>0</v>
      </c>
      <c r="AB239" s="17"/>
      <c r="AC239" s="17"/>
      <c r="AD239" s="17"/>
      <c r="AE239" s="17"/>
      <c r="AF239" s="17"/>
      <c r="AG239" s="17" t="s">
        <v>382</v>
      </c>
      <c r="AH239" s="17"/>
      <c r="AI239" s="17"/>
      <c r="AJ239" s="17"/>
      <c r="AK239" s="17"/>
      <c r="AL239" s="17"/>
      <c r="AM239" s="17"/>
      <c r="AN239" s="17"/>
      <c r="AO239" s="17"/>
      <c r="AP239" s="19">
        <f t="shared" si="0"/>
        <v>44144</v>
      </c>
      <c r="AQ239" s="19" t="str">
        <f t="shared" si="1"/>
        <v/>
      </c>
      <c r="AR239" s="11" t="str">
        <f t="shared" si="2"/>
        <v/>
      </c>
      <c r="AS239" s="19" t="str">
        <f t="shared" si="3"/>
        <v/>
      </c>
      <c r="AT239" s="19"/>
    </row>
    <row r="240" spans="1:46" ht="15.75" customHeight="1">
      <c r="A240" s="17">
        <v>3355858642</v>
      </c>
      <c r="B240" s="17"/>
      <c r="C240" s="17"/>
      <c r="D240" s="19">
        <v>44276.939583333333</v>
      </c>
      <c r="E240" s="17"/>
      <c r="F240" s="17"/>
      <c r="G240" s="17"/>
      <c r="H240" s="17"/>
      <c r="I240" s="17"/>
      <c r="J240" s="17"/>
      <c r="K240" s="17"/>
      <c r="L240" s="17"/>
      <c r="M240" s="19">
        <v>44144.529166666667</v>
      </c>
      <c r="N240" s="17"/>
      <c r="O240" s="17"/>
      <c r="P240" s="17"/>
      <c r="Q240" s="17"/>
      <c r="R240" s="17"/>
      <c r="S240" s="17"/>
      <c r="T240" s="17"/>
      <c r="U240" s="17"/>
      <c r="V240" s="17"/>
      <c r="W240" s="17"/>
      <c r="X240" s="17"/>
      <c r="Y240" s="17" t="s">
        <v>108</v>
      </c>
      <c r="Z240" s="17"/>
      <c r="AA240" s="20">
        <v>0</v>
      </c>
      <c r="AB240" s="17"/>
      <c r="AC240" s="17"/>
      <c r="AD240" s="17"/>
      <c r="AE240" s="17"/>
      <c r="AF240" s="17"/>
      <c r="AG240" s="17" t="s">
        <v>383</v>
      </c>
      <c r="AH240" s="17"/>
      <c r="AI240" s="17"/>
      <c r="AJ240" s="17"/>
      <c r="AK240" s="17" t="s">
        <v>194</v>
      </c>
      <c r="AL240" s="17"/>
      <c r="AM240" s="17"/>
      <c r="AN240" s="17"/>
      <c r="AO240" s="17"/>
      <c r="AP240" s="19">
        <f t="shared" si="0"/>
        <v>44144</v>
      </c>
      <c r="AQ240" s="19" t="str">
        <f t="shared" si="1"/>
        <v/>
      </c>
      <c r="AR240" s="11" t="str">
        <f t="shared" si="2"/>
        <v/>
      </c>
      <c r="AS240" s="19" t="str">
        <f t="shared" si="3"/>
        <v/>
      </c>
      <c r="AT240" s="19"/>
    </row>
    <row r="241" spans="1:46" ht="15.75" customHeight="1">
      <c r="A241" s="17">
        <v>3355858641</v>
      </c>
      <c r="B241" s="17"/>
      <c r="C241" s="17"/>
      <c r="D241" s="19">
        <v>44278.013194444444</v>
      </c>
      <c r="E241" s="17"/>
      <c r="F241" s="17"/>
      <c r="G241" s="17"/>
      <c r="H241" s="17"/>
      <c r="I241" s="17"/>
      <c r="J241" s="17"/>
      <c r="K241" s="17"/>
      <c r="L241" s="17"/>
      <c r="M241" s="19">
        <v>44144.529166666667</v>
      </c>
      <c r="N241" s="17"/>
      <c r="O241" s="17"/>
      <c r="P241" s="17"/>
      <c r="Q241" s="17"/>
      <c r="R241" s="17"/>
      <c r="S241" s="17" t="s">
        <v>16</v>
      </c>
      <c r="T241" s="17"/>
      <c r="U241" s="17"/>
      <c r="V241" s="17"/>
      <c r="W241" s="19">
        <v>44144.529166666667</v>
      </c>
      <c r="X241" s="17"/>
      <c r="Y241" s="17" t="s">
        <v>108</v>
      </c>
      <c r="Z241" s="17"/>
      <c r="AA241" s="20">
        <v>0</v>
      </c>
      <c r="AB241" s="17"/>
      <c r="AC241" s="17"/>
      <c r="AD241" s="17"/>
      <c r="AE241" s="17"/>
      <c r="AF241" s="17"/>
      <c r="AG241" s="17" t="s">
        <v>384</v>
      </c>
      <c r="AH241" s="17"/>
      <c r="AI241" s="17"/>
      <c r="AJ241" s="17"/>
      <c r="AK241" s="17" t="s">
        <v>112</v>
      </c>
      <c r="AL241" s="17"/>
      <c r="AM241" s="17"/>
      <c r="AN241" s="17"/>
      <c r="AO241" s="17"/>
      <c r="AP241" s="19">
        <f t="shared" si="0"/>
        <v>44144</v>
      </c>
      <c r="AQ241" s="19" t="str">
        <f t="shared" si="1"/>
        <v/>
      </c>
      <c r="AR241" s="11" t="str">
        <f t="shared" si="2"/>
        <v/>
      </c>
      <c r="AS241" s="19" t="str">
        <f t="shared" si="3"/>
        <v/>
      </c>
      <c r="AT241" s="19"/>
    </row>
    <row r="242" spans="1:46" ht="15.75" customHeight="1">
      <c r="A242" s="17">
        <v>3355858640</v>
      </c>
      <c r="B242" s="17"/>
      <c r="C242" s="17"/>
      <c r="D242" s="19">
        <v>44276.929861111108</v>
      </c>
      <c r="E242" s="17"/>
      <c r="F242" s="17"/>
      <c r="G242" s="17"/>
      <c r="H242" s="17"/>
      <c r="I242" s="17"/>
      <c r="J242" s="17"/>
      <c r="K242" s="17"/>
      <c r="L242" s="17"/>
      <c r="M242" s="19">
        <v>44144.529166666667</v>
      </c>
      <c r="N242" s="17"/>
      <c r="O242" s="17"/>
      <c r="P242" s="17"/>
      <c r="Q242" s="17"/>
      <c r="R242" s="17"/>
      <c r="S242" s="17" t="s">
        <v>24</v>
      </c>
      <c r="T242" s="17"/>
      <c r="U242" s="17"/>
      <c r="V242" s="17"/>
      <c r="W242" s="19">
        <v>44144.529166666667</v>
      </c>
      <c r="X242" s="17"/>
      <c r="Y242" s="17" t="s">
        <v>108</v>
      </c>
      <c r="Z242" s="17"/>
      <c r="AA242" s="20">
        <v>0</v>
      </c>
      <c r="AB242" s="17"/>
      <c r="AC242" s="17"/>
      <c r="AD242" s="17"/>
      <c r="AE242" s="17"/>
      <c r="AF242" s="17"/>
      <c r="AG242" s="17" t="s">
        <v>385</v>
      </c>
      <c r="AH242" s="17"/>
      <c r="AI242" s="17"/>
      <c r="AJ242" s="17"/>
      <c r="AK242" s="17" t="s">
        <v>140</v>
      </c>
      <c r="AL242" s="17"/>
      <c r="AM242" s="17"/>
      <c r="AN242" s="17"/>
      <c r="AO242" s="17"/>
      <c r="AP242" s="19">
        <f t="shared" si="0"/>
        <v>44144</v>
      </c>
      <c r="AQ242" s="19" t="str">
        <f t="shared" si="1"/>
        <v/>
      </c>
      <c r="AR242" s="11" t="str">
        <f t="shared" si="2"/>
        <v/>
      </c>
      <c r="AS242" s="19" t="str">
        <f t="shared" si="3"/>
        <v/>
      </c>
      <c r="AT242" s="19"/>
    </row>
    <row r="243" spans="1:46" ht="15.75" customHeight="1">
      <c r="A243" s="17">
        <v>3355858639</v>
      </c>
      <c r="B243" s="17"/>
      <c r="C243" s="17"/>
      <c r="D243" s="19">
        <v>44277.225694444445</v>
      </c>
      <c r="E243" s="17"/>
      <c r="F243" s="17"/>
      <c r="G243" s="17"/>
      <c r="H243" s="17"/>
      <c r="I243" s="17"/>
      <c r="J243" s="17"/>
      <c r="K243" s="17"/>
      <c r="L243" s="17"/>
      <c r="M243" s="19">
        <v>44144.529166666667</v>
      </c>
      <c r="N243" s="17"/>
      <c r="O243" s="17"/>
      <c r="P243" s="17"/>
      <c r="Q243" s="17"/>
      <c r="R243" s="17"/>
      <c r="S243" s="17"/>
      <c r="T243" s="17"/>
      <c r="U243" s="17"/>
      <c r="V243" s="17"/>
      <c r="W243" s="17"/>
      <c r="X243" s="17"/>
      <c r="Y243" s="17" t="s">
        <v>108</v>
      </c>
      <c r="Z243" s="17"/>
      <c r="AA243" s="20">
        <v>0</v>
      </c>
      <c r="AB243" s="17"/>
      <c r="AC243" s="17"/>
      <c r="AD243" s="17"/>
      <c r="AE243" s="17"/>
      <c r="AF243" s="17"/>
      <c r="AG243" s="17" t="s">
        <v>386</v>
      </c>
      <c r="AH243" s="17"/>
      <c r="AI243" s="17"/>
      <c r="AJ243" s="17"/>
      <c r="AK243" s="17"/>
      <c r="AL243" s="17"/>
      <c r="AM243" s="17"/>
      <c r="AN243" s="17"/>
      <c r="AO243" s="17"/>
      <c r="AP243" s="19">
        <f t="shared" si="0"/>
        <v>44144</v>
      </c>
      <c r="AQ243" s="19" t="str">
        <f t="shared" si="1"/>
        <v/>
      </c>
      <c r="AR243" s="11" t="str">
        <f t="shared" si="2"/>
        <v/>
      </c>
      <c r="AS243" s="19" t="str">
        <f t="shared" si="3"/>
        <v/>
      </c>
      <c r="AT243" s="19"/>
    </row>
    <row r="244" spans="1:46" ht="15.75" customHeight="1">
      <c r="A244" s="17">
        <v>3355858638</v>
      </c>
      <c r="B244" s="17"/>
      <c r="C244" s="17"/>
      <c r="D244" s="19">
        <v>44277.137499999997</v>
      </c>
      <c r="E244" s="17"/>
      <c r="F244" s="17"/>
      <c r="G244" s="17"/>
      <c r="H244" s="17"/>
      <c r="I244" s="17"/>
      <c r="J244" s="17"/>
      <c r="K244" s="17"/>
      <c r="L244" s="17"/>
      <c r="M244" s="19">
        <v>44144.529166666667</v>
      </c>
      <c r="N244" s="17"/>
      <c r="O244" s="17"/>
      <c r="P244" s="17"/>
      <c r="Q244" s="17"/>
      <c r="R244" s="17"/>
      <c r="S244" s="17" t="s">
        <v>16</v>
      </c>
      <c r="T244" s="17"/>
      <c r="U244" s="17"/>
      <c r="V244" s="17"/>
      <c r="W244" s="19">
        <v>44144.529166666667</v>
      </c>
      <c r="X244" s="17"/>
      <c r="Y244" s="17" t="s">
        <v>108</v>
      </c>
      <c r="Z244" s="17"/>
      <c r="AA244" s="20">
        <v>0</v>
      </c>
      <c r="AB244" s="17"/>
      <c r="AC244" s="17"/>
      <c r="AD244" s="17"/>
      <c r="AE244" s="17"/>
      <c r="AF244" s="17"/>
      <c r="AG244" s="17" t="s">
        <v>387</v>
      </c>
      <c r="AH244" s="17"/>
      <c r="AI244" s="17"/>
      <c r="AJ244" s="17"/>
      <c r="AK244" s="17"/>
      <c r="AL244" s="17"/>
      <c r="AM244" s="17"/>
      <c r="AN244" s="17"/>
      <c r="AO244" s="17"/>
      <c r="AP244" s="19">
        <f t="shared" si="0"/>
        <v>44144</v>
      </c>
      <c r="AQ244" s="19" t="str">
        <f t="shared" si="1"/>
        <v/>
      </c>
      <c r="AR244" s="11" t="str">
        <f t="shared" si="2"/>
        <v/>
      </c>
      <c r="AS244" s="19" t="str">
        <f t="shared" si="3"/>
        <v/>
      </c>
      <c r="AT244" s="19"/>
    </row>
    <row r="245" spans="1:46" ht="15.75" customHeight="1">
      <c r="A245" s="17">
        <v>3355858637</v>
      </c>
      <c r="B245" s="17"/>
      <c r="C245" s="17"/>
      <c r="D245" s="19">
        <v>44274.863194444442</v>
      </c>
      <c r="E245" s="17"/>
      <c r="F245" s="17"/>
      <c r="G245" s="17"/>
      <c r="H245" s="17"/>
      <c r="I245" s="17"/>
      <c r="J245" s="17"/>
      <c r="K245" s="17"/>
      <c r="L245" s="17"/>
      <c r="M245" s="19">
        <v>44144.529166666667</v>
      </c>
      <c r="N245" s="17"/>
      <c r="O245" s="17"/>
      <c r="P245" s="17"/>
      <c r="Q245" s="17"/>
      <c r="R245" s="17"/>
      <c r="S245" s="17" t="s">
        <v>16</v>
      </c>
      <c r="T245" s="17"/>
      <c r="U245" s="17"/>
      <c r="V245" s="17"/>
      <c r="W245" s="19">
        <v>44144.529166666667</v>
      </c>
      <c r="X245" s="17"/>
      <c r="Y245" s="17" t="s">
        <v>108</v>
      </c>
      <c r="Z245" s="17"/>
      <c r="AA245" s="20">
        <v>0</v>
      </c>
      <c r="AB245" s="17"/>
      <c r="AC245" s="17"/>
      <c r="AD245" s="17"/>
      <c r="AE245" s="17"/>
      <c r="AF245" s="17"/>
      <c r="AG245" s="17" t="s">
        <v>361</v>
      </c>
      <c r="AH245" s="17"/>
      <c r="AI245" s="17"/>
      <c r="AJ245" s="17"/>
      <c r="AK245" s="17"/>
      <c r="AL245" s="17"/>
      <c r="AM245" s="17"/>
      <c r="AN245" s="17"/>
      <c r="AO245" s="17"/>
      <c r="AP245" s="19">
        <f t="shared" si="0"/>
        <v>44144</v>
      </c>
      <c r="AQ245" s="19" t="str">
        <f t="shared" si="1"/>
        <v/>
      </c>
      <c r="AR245" s="11" t="str">
        <f t="shared" si="2"/>
        <v/>
      </c>
      <c r="AS245" s="19" t="str">
        <f t="shared" si="3"/>
        <v/>
      </c>
      <c r="AT245" s="19"/>
    </row>
    <row r="246" spans="1:46" ht="15.75" customHeight="1">
      <c r="A246" s="17">
        <v>3355858636</v>
      </c>
      <c r="B246" s="17"/>
      <c r="C246" s="17"/>
      <c r="D246" s="19">
        <v>44276.690972222219</v>
      </c>
      <c r="E246" s="17"/>
      <c r="F246" s="17"/>
      <c r="G246" s="17"/>
      <c r="H246" s="17"/>
      <c r="I246" s="17"/>
      <c r="J246" s="17"/>
      <c r="K246" s="17"/>
      <c r="L246" s="17"/>
      <c r="M246" s="19">
        <v>44144.529166666667</v>
      </c>
      <c r="N246" s="17"/>
      <c r="O246" s="17"/>
      <c r="P246" s="17"/>
      <c r="Q246" s="17"/>
      <c r="R246" s="17"/>
      <c r="S246" s="17" t="s">
        <v>16</v>
      </c>
      <c r="T246" s="17"/>
      <c r="U246" s="17"/>
      <c r="V246" s="17"/>
      <c r="W246" s="19">
        <v>44144.529166666667</v>
      </c>
      <c r="X246" s="17"/>
      <c r="Y246" s="17" t="s">
        <v>108</v>
      </c>
      <c r="Z246" s="17"/>
      <c r="AA246" s="20">
        <v>0</v>
      </c>
      <c r="AB246" s="17"/>
      <c r="AC246" s="17"/>
      <c r="AD246" s="17"/>
      <c r="AE246" s="17"/>
      <c r="AF246" s="17"/>
      <c r="AG246" s="17" t="s">
        <v>388</v>
      </c>
      <c r="AH246" s="17"/>
      <c r="AI246" s="17"/>
      <c r="AJ246" s="17"/>
      <c r="AK246" s="17" t="s">
        <v>112</v>
      </c>
      <c r="AL246" s="17"/>
      <c r="AM246" s="17"/>
      <c r="AN246" s="17"/>
      <c r="AO246" s="17"/>
      <c r="AP246" s="19">
        <f t="shared" si="0"/>
        <v>44144</v>
      </c>
      <c r="AQ246" s="19" t="str">
        <f t="shared" si="1"/>
        <v/>
      </c>
      <c r="AR246" s="11" t="str">
        <f t="shared" si="2"/>
        <v/>
      </c>
      <c r="AS246" s="19" t="str">
        <f t="shared" si="3"/>
        <v/>
      </c>
      <c r="AT246" s="19"/>
    </row>
    <row r="247" spans="1:46" ht="15.75" customHeight="1">
      <c r="A247" s="17">
        <v>3355858634</v>
      </c>
      <c r="B247" s="17"/>
      <c r="C247" s="17"/>
      <c r="D247" s="19">
        <v>44275.847222222219</v>
      </c>
      <c r="E247" s="17"/>
      <c r="F247" s="17"/>
      <c r="G247" s="17"/>
      <c r="H247" s="17"/>
      <c r="I247" s="17"/>
      <c r="J247" s="17"/>
      <c r="K247" s="17"/>
      <c r="L247" s="17"/>
      <c r="M247" s="19">
        <v>44144.529166666667</v>
      </c>
      <c r="N247" s="17"/>
      <c r="O247" s="17"/>
      <c r="P247" s="17"/>
      <c r="Q247" s="17"/>
      <c r="R247" s="17"/>
      <c r="S247" s="17" t="s">
        <v>16</v>
      </c>
      <c r="T247" s="17"/>
      <c r="U247" s="17"/>
      <c r="V247" s="17"/>
      <c r="W247" s="19">
        <v>44144.529166666667</v>
      </c>
      <c r="X247" s="17"/>
      <c r="Y247" s="17" t="s">
        <v>108</v>
      </c>
      <c r="Z247" s="17"/>
      <c r="AA247" s="20">
        <v>0</v>
      </c>
      <c r="AB247" s="17"/>
      <c r="AC247" s="17"/>
      <c r="AD247" s="17"/>
      <c r="AE247" s="17"/>
      <c r="AF247" s="17"/>
      <c r="AG247" s="17" t="s">
        <v>389</v>
      </c>
      <c r="AH247" s="17"/>
      <c r="AI247" s="17"/>
      <c r="AJ247" s="17"/>
      <c r="AK247" s="17" t="s">
        <v>112</v>
      </c>
      <c r="AL247" s="17"/>
      <c r="AM247" s="17"/>
      <c r="AN247" s="17"/>
      <c r="AO247" s="17"/>
      <c r="AP247" s="19">
        <f t="shared" si="0"/>
        <v>44144</v>
      </c>
      <c r="AQ247" s="19" t="str">
        <f t="shared" si="1"/>
        <v/>
      </c>
      <c r="AR247" s="11" t="str">
        <f t="shared" si="2"/>
        <v/>
      </c>
      <c r="AS247" s="19" t="str">
        <f t="shared" si="3"/>
        <v/>
      </c>
      <c r="AT247" s="19"/>
    </row>
    <row r="248" spans="1:46" ht="15.75" customHeight="1">
      <c r="A248" s="17">
        <v>3355858633</v>
      </c>
      <c r="B248" s="17"/>
      <c r="C248" s="17"/>
      <c r="D248" s="19">
        <v>44276.281944444447</v>
      </c>
      <c r="E248" s="17"/>
      <c r="F248" s="17"/>
      <c r="G248" s="17"/>
      <c r="H248" s="17"/>
      <c r="I248" s="17"/>
      <c r="J248" s="17"/>
      <c r="K248" s="17"/>
      <c r="L248" s="17"/>
      <c r="M248" s="19">
        <v>44144.529166666667</v>
      </c>
      <c r="N248" s="17"/>
      <c r="O248" s="17"/>
      <c r="P248" s="17"/>
      <c r="Q248" s="17"/>
      <c r="R248" s="17"/>
      <c r="S248" s="17" t="s">
        <v>16</v>
      </c>
      <c r="T248" s="17"/>
      <c r="U248" s="17"/>
      <c r="V248" s="17"/>
      <c r="W248" s="19">
        <v>44144.529166666667</v>
      </c>
      <c r="X248" s="17"/>
      <c r="Y248" s="17" t="s">
        <v>25</v>
      </c>
      <c r="Z248" s="17"/>
      <c r="AA248" s="20">
        <v>0</v>
      </c>
      <c r="AB248" s="17"/>
      <c r="AC248" s="17"/>
      <c r="AD248" s="17"/>
      <c r="AE248" s="17"/>
      <c r="AF248" s="17"/>
      <c r="AG248" s="17" t="s">
        <v>390</v>
      </c>
      <c r="AH248" s="17"/>
      <c r="AI248" s="17"/>
      <c r="AJ248" s="17"/>
      <c r="AK248" s="17"/>
      <c r="AL248" s="17"/>
      <c r="AM248" s="17"/>
      <c r="AN248" s="17"/>
      <c r="AO248" s="17"/>
      <c r="AP248" s="19">
        <f t="shared" si="0"/>
        <v>44144</v>
      </c>
      <c r="AQ248" s="19" t="str">
        <f t="shared" si="1"/>
        <v/>
      </c>
      <c r="AR248" s="11" t="str">
        <f t="shared" si="2"/>
        <v/>
      </c>
      <c r="AS248" s="19" t="str">
        <f t="shared" si="3"/>
        <v/>
      </c>
      <c r="AT248" s="19"/>
    </row>
    <row r="249" spans="1:46" ht="15.75" customHeight="1">
      <c r="A249" s="17">
        <v>3355858632</v>
      </c>
      <c r="B249" s="17"/>
      <c r="C249" s="17"/>
      <c r="D249" s="19">
        <v>44276.643055555556</v>
      </c>
      <c r="E249" s="17"/>
      <c r="F249" s="17"/>
      <c r="G249" s="17"/>
      <c r="H249" s="17"/>
      <c r="I249" s="17"/>
      <c r="J249" s="17"/>
      <c r="K249" s="17"/>
      <c r="L249" s="17"/>
      <c r="M249" s="19">
        <v>44144.529166666667</v>
      </c>
      <c r="N249" s="17"/>
      <c r="O249" s="17"/>
      <c r="P249" s="17"/>
      <c r="Q249" s="17"/>
      <c r="R249" s="17"/>
      <c r="S249" s="17" t="s">
        <v>24</v>
      </c>
      <c r="T249" s="17"/>
      <c r="U249" s="17"/>
      <c r="V249" s="17"/>
      <c r="W249" s="19">
        <v>44144.529166666667</v>
      </c>
      <c r="X249" s="17"/>
      <c r="Y249" s="17" t="s">
        <v>25</v>
      </c>
      <c r="Z249" s="17"/>
      <c r="AA249" s="20">
        <v>0</v>
      </c>
      <c r="AB249" s="17"/>
      <c r="AC249" s="17"/>
      <c r="AD249" s="17"/>
      <c r="AE249" s="17"/>
      <c r="AF249" s="17"/>
      <c r="AG249" s="17" t="s">
        <v>391</v>
      </c>
      <c r="AH249" s="17"/>
      <c r="AI249" s="17"/>
      <c r="AJ249" s="17"/>
      <c r="AK249" s="17" t="s">
        <v>140</v>
      </c>
      <c r="AL249" s="17"/>
      <c r="AM249" s="17"/>
      <c r="AN249" s="17"/>
      <c r="AO249" s="17"/>
      <c r="AP249" s="19">
        <f t="shared" si="0"/>
        <v>44144</v>
      </c>
      <c r="AQ249" s="19" t="str">
        <f t="shared" si="1"/>
        <v/>
      </c>
      <c r="AR249" s="11" t="str">
        <f t="shared" si="2"/>
        <v/>
      </c>
      <c r="AS249" s="19" t="str">
        <f t="shared" si="3"/>
        <v/>
      </c>
      <c r="AT249" s="19"/>
    </row>
    <row r="250" spans="1:46" ht="15.75" customHeight="1">
      <c r="A250" s="17">
        <v>3355858631</v>
      </c>
      <c r="B250" s="17"/>
      <c r="C250" s="17"/>
      <c r="D250" s="19">
        <v>44274.607638888891</v>
      </c>
      <c r="E250" s="17"/>
      <c r="F250" s="17"/>
      <c r="G250" s="17"/>
      <c r="H250" s="17"/>
      <c r="I250" s="17"/>
      <c r="J250" s="17" t="s">
        <v>91</v>
      </c>
      <c r="K250" s="17"/>
      <c r="L250" s="17"/>
      <c r="M250" s="19">
        <v>44144.529166666667</v>
      </c>
      <c r="N250" s="17"/>
      <c r="O250" s="17"/>
      <c r="P250" s="17"/>
      <c r="Q250" s="17"/>
      <c r="R250" s="17"/>
      <c r="S250" s="17" t="s">
        <v>26</v>
      </c>
      <c r="T250" s="17"/>
      <c r="U250" s="17"/>
      <c r="V250" s="17"/>
      <c r="W250" s="19">
        <v>44144.529166666667</v>
      </c>
      <c r="X250" s="17"/>
      <c r="Y250" s="17" t="s">
        <v>25</v>
      </c>
      <c r="Z250" s="17"/>
      <c r="AA250" s="20">
        <v>1</v>
      </c>
      <c r="AB250" s="17" t="s">
        <v>114</v>
      </c>
      <c r="AC250" s="17"/>
      <c r="AD250" s="17"/>
      <c r="AE250" s="17"/>
      <c r="AF250" s="17"/>
      <c r="AG250" s="17" t="s">
        <v>392</v>
      </c>
      <c r="AH250" s="17"/>
      <c r="AI250" s="17"/>
      <c r="AJ250" s="17"/>
      <c r="AK250" s="17"/>
      <c r="AL250" s="17"/>
      <c r="AM250" s="17"/>
      <c r="AN250" s="17"/>
      <c r="AO250" s="17"/>
      <c r="AP250" s="19">
        <f t="shared" si="0"/>
        <v>44144</v>
      </c>
      <c r="AQ250" s="19" t="str">
        <f t="shared" si="1"/>
        <v/>
      </c>
      <c r="AR250" s="11" t="str">
        <f t="shared" si="2"/>
        <v/>
      </c>
      <c r="AS250" s="19" t="str">
        <f t="shared" si="3"/>
        <v/>
      </c>
      <c r="AT250" s="19"/>
    </row>
    <row r="251" spans="1:46" ht="15.75" customHeight="1">
      <c r="A251" s="17">
        <v>3355858630</v>
      </c>
      <c r="B251" s="17"/>
      <c r="C251" s="17"/>
      <c r="D251" s="19">
        <v>44303.438194444447</v>
      </c>
      <c r="E251" s="17"/>
      <c r="F251" s="17"/>
      <c r="G251" s="17"/>
      <c r="H251" s="20">
        <v>2</v>
      </c>
      <c r="I251" s="20">
        <v>2</v>
      </c>
      <c r="J251" s="17" t="s">
        <v>91</v>
      </c>
      <c r="K251" s="17"/>
      <c r="L251" s="17"/>
      <c r="M251" s="19">
        <v>44144.529166666667</v>
      </c>
      <c r="N251" s="17"/>
      <c r="O251" s="17"/>
      <c r="P251" s="17"/>
      <c r="Q251" s="17"/>
      <c r="R251" s="17"/>
      <c r="S251" s="17" t="s">
        <v>92</v>
      </c>
      <c r="T251" s="19">
        <v>44258.117361111108</v>
      </c>
      <c r="U251" s="17"/>
      <c r="V251" s="17"/>
      <c r="W251" s="19">
        <v>44145.182638888888</v>
      </c>
      <c r="X251" s="17"/>
      <c r="Y251" s="17" t="s">
        <v>108</v>
      </c>
      <c r="Z251" s="17"/>
      <c r="AA251" s="20">
        <v>1</v>
      </c>
      <c r="AB251" s="17" t="s">
        <v>100</v>
      </c>
      <c r="AC251" s="17"/>
      <c r="AD251" s="17"/>
      <c r="AE251" s="19">
        <v>44258.117361111108</v>
      </c>
      <c r="AF251" s="17"/>
      <c r="AG251" s="17" t="s">
        <v>393</v>
      </c>
      <c r="AH251" s="17"/>
      <c r="AI251" s="17"/>
      <c r="AJ251" s="17"/>
      <c r="AK251" s="17"/>
      <c r="AL251" s="17"/>
      <c r="AM251" s="17"/>
      <c r="AN251" s="17"/>
      <c r="AO251" s="17"/>
      <c r="AP251" s="19">
        <f t="shared" si="0"/>
        <v>44144</v>
      </c>
      <c r="AQ251" s="19">
        <f t="shared" si="1"/>
        <v>44258</v>
      </c>
      <c r="AR251" s="21">
        <f t="shared" si="2"/>
        <v>44258</v>
      </c>
      <c r="AS251" s="19" t="str">
        <f t="shared" si="3"/>
        <v/>
      </c>
      <c r="AT251" s="19"/>
    </row>
    <row r="252" spans="1:46" ht="15.75" customHeight="1">
      <c r="A252" s="17">
        <v>3355858629</v>
      </c>
      <c r="B252" s="17"/>
      <c r="C252" s="17"/>
      <c r="D252" s="19">
        <v>44275.798611111109</v>
      </c>
      <c r="E252" s="17"/>
      <c r="F252" s="17"/>
      <c r="G252" s="17"/>
      <c r="H252" s="17"/>
      <c r="I252" s="17"/>
      <c r="J252" s="17"/>
      <c r="K252" s="17"/>
      <c r="L252" s="17"/>
      <c r="M252" s="19">
        <v>44144.529166666667</v>
      </c>
      <c r="N252" s="17"/>
      <c r="O252" s="17"/>
      <c r="P252" s="17"/>
      <c r="Q252" s="17"/>
      <c r="R252" s="17"/>
      <c r="S252" s="17" t="s">
        <v>92</v>
      </c>
      <c r="T252" s="17"/>
      <c r="U252" s="17"/>
      <c r="V252" s="17"/>
      <c r="W252" s="19">
        <v>44144.529166666667</v>
      </c>
      <c r="X252" s="17"/>
      <c r="Y252" s="17" t="s">
        <v>25</v>
      </c>
      <c r="Z252" s="17"/>
      <c r="AA252" s="20">
        <v>0</v>
      </c>
      <c r="AB252" s="17"/>
      <c r="AC252" s="17"/>
      <c r="AD252" s="17"/>
      <c r="AE252" s="17"/>
      <c r="AF252" s="17"/>
      <c r="AG252" s="17" t="s">
        <v>394</v>
      </c>
      <c r="AH252" s="17"/>
      <c r="AI252" s="17"/>
      <c r="AJ252" s="17"/>
      <c r="AK252" s="17"/>
      <c r="AL252" s="17"/>
      <c r="AM252" s="17"/>
      <c r="AN252" s="17"/>
      <c r="AO252" s="17"/>
      <c r="AP252" s="19">
        <f t="shared" si="0"/>
        <v>44144</v>
      </c>
      <c r="AQ252" s="19" t="str">
        <f t="shared" si="1"/>
        <v/>
      </c>
      <c r="AR252" s="11" t="str">
        <f t="shared" si="2"/>
        <v/>
      </c>
      <c r="AS252" s="19" t="str">
        <f t="shared" si="3"/>
        <v/>
      </c>
      <c r="AT252" s="19"/>
    </row>
    <row r="253" spans="1:46" ht="15.75" customHeight="1">
      <c r="A253" s="17">
        <v>3355858628</v>
      </c>
      <c r="B253" s="17"/>
      <c r="C253" s="17"/>
      <c r="D253" s="19">
        <v>44276.890277777777</v>
      </c>
      <c r="E253" s="17"/>
      <c r="F253" s="17"/>
      <c r="G253" s="17"/>
      <c r="H253" s="17"/>
      <c r="I253" s="17"/>
      <c r="J253" s="17"/>
      <c r="K253" s="17"/>
      <c r="L253" s="17"/>
      <c r="M253" s="19">
        <v>44144.529166666667</v>
      </c>
      <c r="N253" s="17"/>
      <c r="O253" s="17"/>
      <c r="P253" s="17"/>
      <c r="Q253" s="17"/>
      <c r="R253" s="17"/>
      <c r="S253" s="17" t="s">
        <v>24</v>
      </c>
      <c r="T253" s="17"/>
      <c r="U253" s="17"/>
      <c r="V253" s="17"/>
      <c r="W253" s="19">
        <v>44144.529166666667</v>
      </c>
      <c r="X253" s="17"/>
      <c r="Y253" s="17" t="s">
        <v>108</v>
      </c>
      <c r="Z253" s="17"/>
      <c r="AA253" s="20">
        <v>0</v>
      </c>
      <c r="AB253" s="17"/>
      <c r="AC253" s="17"/>
      <c r="AD253" s="17"/>
      <c r="AE253" s="17"/>
      <c r="AF253" s="17"/>
      <c r="AG253" s="17" t="s">
        <v>395</v>
      </c>
      <c r="AH253" s="17"/>
      <c r="AI253" s="17"/>
      <c r="AJ253" s="17"/>
      <c r="AK253" s="17" t="s">
        <v>140</v>
      </c>
      <c r="AL253" s="17"/>
      <c r="AM253" s="17"/>
      <c r="AN253" s="17"/>
      <c r="AO253" s="17"/>
      <c r="AP253" s="19">
        <f t="shared" si="0"/>
        <v>44144</v>
      </c>
      <c r="AQ253" s="19" t="str">
        <f t="shared" si="1"/>
        <v/>
      </c>
      <c r="AR253" s="11" t="str">
        <f t="shared" si="2"/>
        <v/>
      </c>
      <c r="AS253" s="19" t="str">
        <f t="shared" si="3"/>
        <v/>
      </c>
      <c r="AT253" s="19"/>
    </row>
    <row r="254" spans="1:46" ht="15.75" customHeight="1">
      <c r="A254" s="17">
        <v>3355858627</v>
      </c>
      <c r="B254" s="17"/>
      <c r="C254" s="17"/>
      <c r="D254" s="19">
        <v>44277.27847222222</v>
      </c>
      <c r="E254" s="17"/>
      <c r="F254" s="17"/>
      <c r="G254" s="17"/>
      <c r="H254" s="17"/>
      <c r="I254" s="17"/>
      <c r="J254" s="17"/>
      <c r="K254" s="17"/>
      <c r="L254" s="17"/>
      <c r="M254" s="19">
        <v>44144.529166666667</v>
      </c>
      <c r="N254" s="17"/>
      <c r="O254" s="17"/>
      <c r="P254" s="17"/>
      <c r="Q254" s="17"/>
      <c r="R254" s="17"/>
      <c r="S254" s="17" t="s">
        <v>24</v>
      </c>
      <c r="T254" s="17"/>
      <c r="U254" s="17"/>
      <c r="V254" s="17"/>
      <c r="W254" s="19">
        <v>44144.529166666667</v>
      </c>
      <c r="X254" s="17"/>
      <c r="Y254" s="17" t="s">
        <v>25</v>
      </c>
      <c r="Z254" s="17"/>
      <c r="AA254" s="20">
        <v>0</v>
      </c>
      <c r="AB254" s="17"/>
      <c r="AC254" s="17"/>
      <c r="AD254" s="17"/>
      <c r="AE254" s="17"/>
      <c r="AF254" s="17"/>
      <c r="AG254" s="17" t="s">
        <v>396</v>
      </c>
      <c r="AH254" s="17"/>
      <c r="AI254" s="17"/>
      <c r="AJ254" s="17"/>
      <c r="AK254" s="17" t="s">
        <v>140</v>
      </c>
      <c r="AL254" s="17"/>
      <c r="AM254" s="17"/>
      <c r="AN254" s="17"/>
      <c r="AO254" s="17"/>
      <c r="AP254" s="19">
        <f t="shared" si="0"/>
        <v>44144</v>
      </c>
      <c r="AQ254" s="19" t="str">
        <f t="shared" si="1"/>
        <v/>
      </c>
      <c r="AR254" s="11" t="str">
        <f t="shared" si="2"/>
        <v/>
      </c>
      <c r="AS254" s="19" t="str">
        <f t="shared" si="3"/>
        <v/>
      </c>
      <c r="AT254" s="19"/>
    </row>
    <row r="255" spans="1:46" ht="15.75" customHeight="1">
      <c r="A255" s="17">
        <v>3355858626</v>
      </c>
      <c r="B255" s="17"/>
      <c r="C255" s="17"/>
      <c r="D255" s="19">
        <v>44278.044444444444</v>
      </c>
      <c r="E255" s="17"/>
      <c r="F255" s="17"/>
      <c r="G255" s="17"/>
      <c r="H255" s="17"/>
      <c r="I255" s="17"/>
      <c r="J255" s="17"/>
      <c r="K255" s="17"/>
      <c r="L255" s="17"/>
      <c r="M255" s="19">
        <v>44144.529166666667</v>
      </c>
      <c r="N255" s="17"/>
      <c r="O255" s="17"/>
      <c r="P255" s="17"/>
      <c r="Q255" s="17"/>
      <c r="R255" s="17"/>
      <c r="S255" s="17" t="s">
        <v>92</v>
      </c>
      <c r="T255" s="17"/>
      <c r="U255" s="17"/>
      <c r="V255" s="17"/>
      <c r="W255" s="19">
        <v>44144.529166666667</v>
      </c>
      <c r="X255" s="17"/>
      <c r="Y255" s="17" t="s">
        <v>25</v>
      </c>
      <c r="Z255" s="17"/>
      <c r="AA255" s="20">
        <v>0</v>
      </c>
      <c r="AB255" s="17"/>
      <c r="AC255" s="17"/>
      <c r="AD255" s="17"/>
      <c r="AE255" s="17"/>
      <c r="AF255" s="17"/>
      <c r="AG255" s="17" t="s">
        <v>397</v>
      </c>
      <c r="AH255" s="17"/>
      <c r="AI255" s="17"/>
      <c r="AJ255" s="17"/>
      <c r="AK255" s="17" t="s">
        <v>112</v>
      </c>
      <c r="AL255" s="17"/>
      <c r="AM255" s="17"/>
      <c r="AN255" s="17"/>
      <c r="AO255" s="17"/>
      <c r="AP255" s="19">
        <f t="shared" si="0"/>
        <v>44144</v>
      </c>
      <c r="AQ255" s="19" t="str">
        <f t="shared" si="1"/>
        <v/>
      </c>
      <c r="AR255" s="11" t="str">
        <f t="shared" si="2"/>
        <v/>
      </c>
      <c r="AS255" s="19" t="str">
        <f t="shared" si="3"/>
        <v/>
      </c>
      <c r="AT255" s="19"/>
    </row>
    <row r="256" spans="1:46" ht="15.75" customHeight="1">
      <c r="A256" s="17">
        <v>3355858625</v>
      </c>
      <c r="B256" s="17"/>
      <c r="C256" s="17"/>
      <c r="D256" s="19">
        <v>44274.915277777778</v>
      </c>
      <c r="E256" s="17"/>
      <c r="F256" s="17"/>
      <c r="G256" s="17"/>
      <c r="H256" s="17"/>
      <c r="I256" s="17"/>
      <c r="J256" s="17"/>
      <c r="K256" s="17"/>
      <c r="L256" s="17"/>
      <c r="M256" s="19">
        <v>44144.529166666667</v>
      </c>
      <c r="N256" s="17"/>
      <c r="O256" s="17"/>
      <c r="P256" s="17"/>
      <c r="Q256" s="17"/>
      <c r="R256" s="17"/>
      <c r="S256" s="17" t="s">
        <v>92</v>
      </c>
      <c r="T256" s="17"/>
      <c r="U256" s="17"/>
      <c r="V256" s="17"/>
      <c r="W256" s="19">
        <v>44144.529166666667</v>
      </c>
      <c r="X256" s="17"/>
      <c r="Y256" s="17" t="s">
        <v>108</v>
      </c>
      <c r="Z256" s="17"/>
      <c r="AA256" s="20">
        <v>0</v>
      </c>
      <c r="AB256" s="17"/>
      <c r="AC256" s="17"/>
      <c r="AD256" s="17"/>
      <c r="AE256" s="17"/>
      <c r="AF256" s="17"/>
      <c r="AG256" s="17" t="s">
        <v>398</v>
      </c>
      <c r="AH256" s="17"/>
      <c r="AI256" s="17"/>
      <c r="AJ256" s="17"/>
      <c r="AK256" s="17" t="s">
        <v>343</v>
      </c>
      <c r="AL256" s="17"/>
      <c r="AM256" s="17"/>
      <c r="AN256" s="17"/>
      <c r="AO256" s="17"/>
      <c r="AP256" s="19">
        <f t="shared" si="0"/>
        <v>44144</v>
      </c>
      <c r="AQ256" s="19" t="str">
        <f t="shared" si="1"/>
        <v/>
      </c>
      <c r="AR256" s="11" t="str">
        <f t="shared" si="2"/>
        <v/>
      </c>
      <c r="AS256" s="19" t="str">
        <f t="shared" si="3"/>
        <v/>
      </c>
      <c r="AT256" s="19"/>
    </row>
    <row r="257" spans="1:46" ht="15.75" customHeight="1">
      <c r="A257" s="17">
        <v>3355855833</v>
      </c>
      <c r="B257" s="17"/>
      <c r="C257" s="17"/>
      <c r="D257" s="19">
        <v>44304.088888888888</v>
      </c>
      <c r="E257" s="17"/>
      <c r="F257" s="17" t="s">
        <v>103</v>
      </c>
      <c r="G257" s="17"/>
      <c r="H257" s="20">
        <v>1</v>
      </c>
      <c r="I257" s="20">
        <v>1</v>
      </c>
      <c r="J257" s="17" t="s">
        <v>91</v>
      </c>
      <c r="K257" s="20">
        <v>300000</v>
      </c>
      <c r="L257" s="17"/>
      <c r="M257" s="19">
        <v>44144.529166666667</v>
      </c>
      <c r="N257" s="17"/>
      <c r="O257" s="17"/>
      <c r="P257" s="17"/>
      <c r="Q257" s="17"/>
      <c r="R257" s="17"/>
      <c r="S257" s="17" t="s">
        <v>16</v>
      </c>
      <c r="T257" s="19">
        <v>44187.227777777778</v>
      </c>
      <c r="U257" s="17"/>
      <c r="V257" s="17"/>
      <c r="W257" s="19">
        <v>44144.529166666667</v>
      </c>
      <c r="X257" s="17"/>
      <c r="Y257" s="17" t="s">
        <v>108</v>
      </c>
      <c r="Z257" s="17"/>
      <c r="AA257" s="20">
        <v>1</v>
      </c>
      <c r="AB257" s="17" t="s">
        <v>114</v>
      </c>
      <c r="AC257" s="17"/>
      <c r="AD257" s="17"/>
      <c r="AE257" s="19">
        <v>44187.227777777778</v>
      </c>
      <c r="AF257" s="17"/>
      <c r="AG257" s="17" t="s">
        <v>399</v>
      </c>
      <c r="AH257" s="17"/>
      <c r="AI257" s="20">
        <v>300000</v>
      </c>
      <c r="AJ257" s="17"/>
      <c r="AK257" s="17"/>
      <c r="AL257" s="17"/>
      <c r="AM257" s="17"/>
      <c r="AN257" s="17"/>
      <c r="AO257" s="20">
        <v>300000</v>
      </c>
      <c r="AP257" s="19">
        <f t="shared" ref="AP257:AP306" si="4">IF(M257="", "",DATE(YEAR(M257), MONTH(M257), DAY(M257)))</f>
        <v>44144</v>
      </c>
      <c r="AQ257" s="19">
        <f t="shared" ref="AQ257:AQ306" si="5">IF(T257="", "", DATE(YEAR(T257), MONTH(T257), DAY(T257)))</f>
        <v>44187</v>
      </c>
      <c r="AR257" s="21">
        <f t="shared" ref="AR257:AR306" si="6">IF(AE257="", "",DATE(YEAR(AE257), MONTH(AE257), DAY(AE257)))</f>
        <v>44187</v>
      </c>
      <c r="AS257" s="19" t="str">
        <f t="shared" ref="AS257:AS306" si="7">IF(E257="","",DATE(YEAR(E257), MONTH(E257), DAY(E257)))</f>
        <v/>
      </c>
      <c r="AT257" s="19"/>
    </row>
    <row r="258" spans="1:46" ht="15.75" customHeight="1">
      <c r="A258" s="17">
        <v>3355855832</v>
      </c>
      <c r="B258" s="17"/>
      <c r="C258" s="17"/>
      <c r="D258" s="19">
        <v>44274.775000000001</v>
      </c>
      <c r="E258" s="17"/>
      <c r="F258" s="17"/>
      <c r="G258" s="17"/>
      <c r="H258" s="17"/>
      <c r="I258" s="17"/>
      <c r="J258" s="17"/>
      <c r="K258" s="17"/>
      <c r="L258" s="17"/>
      <c r="M258" s="19">
        <v>44144.529166666667</v>
      </c>
      <c r="N258" s="17"/>
      <c r="O258" s="17"/>
      <c r="P258" s="17"/>
      <c r="Q258" s="17"/>
      <c r="R258" s="17"/>
      <c r="S258" s="17" t="s">
        <v>24</v>
      </c>
      <c r="T258" s="17"/>
      <c r="U258" s="17"/>
      <c r="V258" s="17"/>
      <c r="W258" s="19">
        <v>44144.529166666667</v>
      </c>
      <c r="X258" s="17"/>
      <c r="Y258" s="17" t="s">
        <v>108</v>
      </c>
      <c r="Z258" s="17"/>
      <c r="AA258" s="20">
        <v>0</v>
      </c>
      <c r="AB258" s="17"/>
      <c r="AC258" s="17"/>
      <c r="AD258" s="17"/>
      <c r="AE258" s="17"/>
      <c r="AF258" s="17"/>
      <c r="AG258" s="17" t="s">
        <v>400</v>
      </c>
      <c r="AH258" s="17"/>
      <c r="AI258" s="17"/>
      <c r="AJ258" s="17"/>
      <c r="AK258" s="17" t="s">
        <v>140</v>
      </c>
      <c r="AL258" s="17"/>
      <c r="AM258" s="17"/>
      <c r="AN258" s="17"/>
      <c r="AO258" s="17"/>
      <c r="AP258" s="19">
        <f t="shared" si="4"/>
        <v>44144</v>
      </c>
      <c r="AQ258" s="19" t="str">
        <f t="shared" si="5"/>
        <v/>
      </c>
      <c r="AR258" s="11" t="str">
        <f t="shared" si="6"/>
        <v/>
      </c>
      <c r="AS258" s="19" t="str">
        <f t="shared" si="7"/>
        <v/>
      </c>
      <c r="AT258" s="19"/>
    </row>
    <row r="259" spans="1:46" ht="15.75" customHeight="1">
      <c r="A259" s="17">
        <v>3355855831</v>
      </c>
      <c r="B259" s="17"/>
      <c r="C259" s="17"/>
      <c r="D259" s="19">
        <v>44303.435416666667</v>
      </c>
      <c r="E259" s="17"/>
      <c r="F259" s="17"/>
      <c r="G259" s="17"/>
      <c r="H259" s="20">
        <v>0</v>
      </c>
      <c r="I259" s="20">
        <v>1</v>
      </c>
      <c r="J259" s="17" t="s">
        <v>91</v>
      </c>
      <c r="K259" s="17"/>
      <c r="L259" s="17"/>
      <c r="M259" s="19">
        <v>44144.529166666667</v>
      </c>
      <c r="N259" s="17"/>
      <c r="O259" s="17"/>
      <c r="P259" s="17"/>
      <c r="Q259" s="17"/>
      <c r="R259" s="17"/>
      <c r="S259" s="17" t="s">
        <v>16</v>
      </c>
      <c r="T259" s="19">
        <v>44194.083333333336</v>
      </c>
      <c r="U259" s="17"/>
      <c r="V259" s="17"/>
      <c r="W259" s="19">
        <v>44144.529166666667</v>
      </c>
      <c r="X259" s="17"/>
      <c r="Y259" s="17" t="s">
        <v>108</v>
      </c>
      <c r="Z259" s="17"/>
      <c r="AA259" s="20">
        <v>1</v>
      </c>
      <c r="AB259" s="17" t="s">
        <v>97</v>
      </c>
      <c r="AC259" s="17"/>
      <c r="AD259" s="17"/>
      <c r="AE259" s="17"/>
      <c r="AF259" s="17"/>
      <c r="AG259" s="17" t="s">
        <v>401</v>
      </c>
      <c r="AH259" s="17"/>
      <c r="AI259" s="17"/>
      <c r="AJ259" s="17"/>
      <c r="AK259" s="17" t="s">
        <v>112</v>
      </c>
      <c r="AL259" s="17"/>
      <c r="AM259" s="17" t="s">
        <v>402</v>
      </c>
      <c r="AN259" s="17"/>
      <c r="AO259" s="17"/>
      <c r="AP259" s="19">
        <f t="shared" si="4"/>
        <v>44144</v>
      </c>
      <c r="AQ259" s="19">
        <f t="shared" si="5"/>
        <v>44194</v>
      </c>
      <c r="AR259" s="11" t="str">
        <f t="shared" si="6"/>
        <v/>
      </c>
      <c r="AS259" s="19" t="str">
        <f t="shared" si="7"/>
        <v/>
      </c>
      <c r="AT259" s="19"/>
    </row>
    <row r="260" spans="1:46" ht="15.75" customHeight="1">
      <c r="A260" s="17">
        <v>3355855827</v>
      </c>
      <c r="B260" s="17"/>
      <c r="C260" s="17"/>
      <c r="D260" s="19">
        <v>44276.581250000003</v>
      </c>
      <c r="E260" s="17"/>
      <c r="F260" s="17"/>
      <c r="G260" s="17"/>
      <c r="H260" s="17"/>
      <c r="I260" s="17"/>
      <c r="J260" s="17"/>
      <c r="K260" s="17"/>
      <c r="L260" s="17"/>
      <c r="M260" s="19">
        <v>44144.529166666667</v>
      </c>
      <c r="N260" s="17"/>
      <c r="O260" s="17"/>
      <c r="P260" s="17"/>
      <c r="Q260" s="17"/>
      <c r="R260" s="17"/>
      <c r="S260" s="17" t="s">
        <v>16</v>
      </c>
      <c r="T260" s="17"/>
      <c r="U260" s="17"/>
      <c r="V260" s="17"/>
      <c r="W260" s="19">
        <v>44144.529166666667</v>
      </c>
      <c r="X260" s="17"/>
      <c r="Y260" s="17" t="s">
        <v>108</v>
      </c>
      <c r="Z260" s="17"/>
      <c r="AA260" s="20">
        <v>0</v>
      </c>
      <c r="AB260" s="17"/>
      <c r="AC260" s="17"/>
      <c r="AD260" s="17"/>
      <c r="AE260" s="17"/>
      <c r="AF260" s="17"/>
      <c r="AG260" s="17" t="s">
        <v>403</v>
      </c>
      <c r="AH260" s="17"/>
      <c r="AI260" s="17"/>
      <c r="AJ260" s="17"/>
      <c r="AK260" s="17"/>
      <c r="AL260" s="17"/>
      <c r="AM260" s="17"/>
      <c r="AN260" s="17"/>
      <c r="AO260" s="17"/>
      <c r="AP260" s="19">
        <f t="shared" si="4"/>
        <v>44144</v>
      </c>
      <c r="AQ260" s="19" t="str">
        <f t="shared" si="5"/>
        <v/>
      </c>
      <c r="AR260" s="11" t="str">
        <f t="shared" si="6"/>
        <v/>
      </c>
      <c r="AS260" s="19" t="str">
        <f t="shared" si="7"/>
        <v/>
      </c>
      <c r="AT260" s="19"/>
    </row>
    <row r="261" spans="1:46" ht="15.75" customHeight="1">
      <c r="A261" s="17">
        <v>3355855826</v>
      </c>
      <c r="B261" s="17"/>
      <c r="C261" s="17"/>
      <c r="D261" s="19">
        <v>44304.088888888888</v>
      </c>
      <c r="E261" s="17"/>
      <c r="F261" s="17"/>
      <c r="G261" s="17"/>
      <c r="H261" s="20">
        <v>1</v>
      </c>
      <c r="I261" s="20">
        <v>2</v>
      </c>
      <c r="J261" s="17" t="s">
        <v>91</v>
      </c>
      <c r="K261" s="17"/>
      <c r="L261" s="17"/>
      <c r="M261" s="19">
        <v>44144.529166666667</v>
      </c>
      <c r="N261" s="17"/>
      <c r="O261" s="17"/>
      <c r="P261" s="17"/>
      <c r="Q261" s="17"/>
      <c r="R261" s="17"/>
      <c r="S261" s="17" t="s">
        <v>104</v>
      </c>
      <c r="T261" s="19">
        <v>44209.470833333333</v>
      </c>
      <c r="U261" s="17"/>
      <c r="V261" s="17"/>
      <c r="W261" s="19">
        <v>44144.529166666667</v>
      </c>
      <c r="X261" s="17"/>
      <c r="Y261" s="17" t="s">
        <v>118</v>
      </c>
      <c r="Z261" s="17"/>
      <c r="AA261" s="20">
        <v>1</v>
      </c>
      <c r="AB261" s="17" t="s">
        <v>114</v>
      </c>
      <c r="AC261" s="17"/>
      <c r="AD261" s="17"/>
      <c r="AE261" s="19">
        <v>44209.362500000003</v>
      </c>
      <c r="AF261" s="17"/>
      <c r="AG261" s="17" t="s">
        <v>404</v>
      </c>
      <c r="AH261" s="17"/>
      <c r="AI261" s="17"/>
      <c r="AJ261" s="17"/>
      <c r="AK261" s="17" t="s">
        <v>112</v>
      </c>
      <c r="AL261" s="17"/>
      <c r="AM261" s="17" t="s">
        <v>405</v>
      </c>
      <c r="AN261" s="17"/>
      <c r="AO261" s="17"/>
      <c r="AP261" s="19">
        <f t="shared" si="4"/>
        <v>44144</v>
      </c>
      <c r="AQ261" s="19">
        <f t="shared" si="5"/>
        <v>44209</v>
      </c>
      <c r="AR261" s="21">
        <f t="shared" si="6"/>
        <v>44209</v>
      </c>
      <c r="AS261" s="19" t="str">
        <f t="shared" si="7"/>
        <v/>
      </c>
      <c r="AT261" s="19"/>
    </row>
    <row r="262" spans="1:46" ht="15.75" customHeight="1">
      <c r="A262" s="17">
        <v>3355855825</v>
      </c>
      <c r="B262" s="17"/>
      <c r="C262" s="17"/>
      <c r="D262" s="19">
        <v>44275.381249999999</v>
      </c>
      <c r="E262" s="17"/>
      <c r="F262" s="17"/>
      <c r="G262" s="17"/>
      <c r="H262" s="17"/>
      <c r="I262" s="17"/>
      <c r="J262" s="17"/>
      <c r="K262" s="17"/>
      <c r="L262" s="17"/>
      <c r="M262" s="19">
        <v>44144.529166666667</v>
      </c>
      <c r="N262" s="17"/>
      <c r="O262" s="17"/>
      <c r="P262" s="17"/>
      <c r="Q262" s="17"/>
      <c r="R262" s="17"/>
      <c r="S262" s="17" t="s">
        <v>24</v>
      </c>
      <c r="T262" s="17"/>
      <c r="U262" s="17"/>
      <c r="V262" s="17"/>
      <c r="W262" s="19">
        <v>44144.529166666667</v>
      </c>
      <c r="X262" s="17"/>
      <c r="Y262" s="17" t="s">
        <v>108</v>
      </c>
      <c r="Z262" s="17"/>
      <c r="AA262" s="20">
        <v>0</v>
      </c>
      <c r="AB262" s="17"/>
      <c r="AC262" s="17"/>
      <c r="AD262" s="17"/>
      <c r="AE262" s="17"/>
      <c r="AF262" s="17"/>
      <c r="AG262" s="17" t="s">
        <v>406</v>
      </c>
      <c r="AH262" s="17"/>
      <c r="AI262" s="17"/>
      <c r="AJ262" s="17"/>
      <c r="AK262" s="17" t="s">
        <v>140</v>
      </c>
      <c r="AL262" s="17"/>
      <c r="AM262" s="17"/>
      <c r="AN262" s="17"/>
      <c r="AO262" s="17"/>
      <c r="AP262" s="19">
        <f t="shared" si="4"/>
        <v>44144</v>
      </c>
      <c r="AQ262" s="19" t="str">
        <f t="shared" si="5"/>
        <v/>
      </c>
      <c r="AR262" s="11" t="str">
        <f t="shared" si="6"/>
        <v/>
      </c>
      <c r="AS262" s="19" t="str">
        <f t="shared" si="7"/>
        <v/>
      </c>
      <c r="AT262" s="19"/>
    </row>
    <row r="263" spans="1:46" ht="15.75" customHeight="1">
      <c r="A263" s="17">
        <v>3355855823</v>
      </c>
      <c r="B263" s="17"/>
      <c r="C263" s="17"/>
      <c r="D263" s="19">
        <v>44276.828472222223</v>
      </c>
      <c r="E263" s="17"/>
      <c r="F263" s="17"/>
      <c r="G263" s="17"/>
      <c r="H263" s="17"/>
      <c r="I263" s="17"/>
      <c r="J263" s="17"/>
      <c r="K263" s="17"/>
      <c r="L263" s="17"/>
      <c r="M263" s="19">
        <v>44144.529166666667</v>
      </c>
      <c r="N263" s="17"/>
      <c r="O263" s="17"/>
      <c r="P263" s="17"/>
      <c r="Q263" s="17"/>
      <c r="R263" s="17"/>
      <c r="S263" s="17" t="s">
        <v>16</v>
      </c>
      <c r="T263" s="17"/>
      <c r="U263" s="17"/>
      <c r="V263" s="17"/>
      <c r="W263" s="19">
        <v>44144.529166666667</v>
      </c>
      <c r="X263" s="17"/>
      <c r="Y263" s="17" t="s">
        <v>108</v>
      </c>
      <c r="Z263" s="17"/>
      <c r="AA263" s="20">
        <v>0</v>
      </c>
      <c r="AB263" s="17"/>
      <c r="AC263" s="17"/>
      <c r="AD263" s="17"/>
      <c r="AE263" s="17"/>
      <c r="AF263" s="17"/>
      <c r="AG263" s="17" t="s">
        <v>407</v>
      </c>
      <c r="AH263" s="17"/>
      <c r="AI263" s="17"/>
      <c r="AJ263" s="17"/>
      <c r="AK263" s="17" t="s">
        <v>112</v>
      </c>
      <c r="AL263" s="17"/>
      <c r="AM263" s="17"/>
      <c r="AN263" s="17"/>
      <c r="AO263" s="17"/>
      <c r="AP263" s="19">
        <f t="shared" si="4"/>
        <v>44144</v>
      </c>
      <c r="AQ263" s="19" t="str">
        <f t="shared" si="5"/>
        <v/>
      </c>
      <c r="AR263" s="11" t="str">
        <f t="shared" si="6"/>
        <v/>
      </c>
      <c r="AS263" s="19" t="str">
        <f t="shared" si="7"/>
        <v/>
      </c>
      <c r="AT263" s="19"/>
    </row>
    <row r="264" spans="1:46" ht="15.75" customHeight="1">
      <c r="A264" s="17">
        <v>3355855820</v>
      </c>
      <c r="B264" s="17"/>
      <c r="C264" s="17"/>
      <c r="D264" s="19">
        <v>44277.174305555556</v>
      </c>
      <c r="E264" s="17"/>
      <c r="F264" s="17"/>
      <c r="G264" s="17"/>
      <c r="H264" s="17"/>
      <c r="I264" s="17"/>
      <c r="J264" s="17"/>
      <c r="K264" s="17"/>
      <c r="L264" s="17"/>
      <c r="M264" s="19">
        <v>44144.529166666667</v>
      </c>
      <c r="N264" s="17"/>
      <c r="O264" s="17"/>
      <c r="P264" s="17"/>
      <c r="Q264" s="17"/>
      <c r="R264" s="17"/>
      <c r="S264" s="17" t="s">
        <v>92</v>
      </c>
      <c r="T264" s="17"/>
      <c r="U264" s="17"/>
      <c r="V264" s="17"/>
      <c r="W264" s="19">
        <v>44144.529166666667</v>
      </c>
      <c r="X264" s="17"/>
      <c r="Y264" s="17" t="s">
        <v>108</v>
      </c>
      <c r="Z264" s="17"/>
      <c r="AA264" s="20">
        <v>0</v>
      </c>
      <c r="AB264" s="17"/>
      <c r="AC264" s="17"/>
      <c r="AD264" s="17"/>
      <c r="AE264" s="17"/>
      <c r="AF264" s="17"/>
      <c r="AG264" s="17" t="s">
        <v>408</v>
      </c>
      <c r="AH264" s="17"/>
      <c r="AI264" s="17"/>
      <c r="AJ264" s="17"/>
      <c r="AK264" s="17" t="s">
        <v>112</v>
      </c>
      <c r="AL264" s="17"/>
      <c r="AM264" s="17"/>
      <c r="AN264" s="17"/>
      <c r="AO264" s="17"/>
      <c r="AP264" s="19">
        <f t="shared" si="4"/>
        <v>44144</v>
      </c>
      <c r="AQ264" s="19" t="str">
        <f t="shared" si="5"/>
        <v/>
      </c>
      <c r="AR264" s="11" t="str">
        <f t="shared" si="6"/>
        <v/>
      </c>
      <c r="AS264" s="19" t="str">
        <f t="shared" si="7"/>
        <v/>
      </c>
      <c r="AT264" s="19"/>
    </row>
    <row r="265" spans="1:46" ht="15.75" customHeight="1">
      <c r="A265" s="17">
        <v>3355855819</v>
      </c>
      <c r="B265" s="17"/>
      <c r="C265" s="17"/>
      <c r="D265" s="19">
        <v>44278.138888888891</v>
      </c>
      <c r="E265" s="17"/>
      <c r="F265" s="17"/>
      <c r="G265" s="17"/>
      <c r="H265" s="17"/>
      <c r="I265" s="17"/>
      <c r="J265" s="17"/>
      <c r="K265" s="17"/>
      <c r="L265" s="17"/>
      <c r="M265" s="19">
        <v>44144.529166666667</v>
      </c>
      <c r="N265" s="17"/>
      <c r="O265" s="17"/>
      <c r="P265" s="17"/>
      <c r="Q265" s="17"/>
      <c r="R265" s="17"/>
      <c r="S265" s="17" t="s">
        <v>16</v>
      </c>
      <c r="T265" s="17"/>
      <c r="U265" s="17"/>
      <c r="V265" s="17"/>
      <c r="W265" s="19">
        <v>44144.529166666667</v>
      </c>
      <c r="X265" s="17"/>
      <c r="Y265" s="17" t="s">
        <v>108</v>
      </c>
      <c r="Z265" s="17"/>
      <c r="AA265" s="20">
        <v>0</v>
      </c>
      <c r="AB265" s="17"/>
      <c r="AC265" s="17"/>
      <c r="AD265" s="17"/>
      <c r="AE265" s="17"/>
      <c r="AF265" s="17"/>
      <c r="AG265" s="17" t="s">
        <v>409</v>
      </c>
      <c r="AH265" s="17"/>
      <c r="AI265" s="17"/>
      <c r="AJ265" s="17"/>
      <c r="AK265" s="17" t="s">
        <v>112</v>
      </c>
      <c r="AL265" s="17"/>
      <c r="AM265" s="17"/>
      <c r="AN265" s="17"/>
      <c r="AO265" s="17"/>
      <c r="AP265" s="19">
        <f t="shared" si="4"/>
        <v>44144</v>
      </c>
      <c r="AQ265" s="19" t="str">
        <f t="shared" si="5"/>
        <v/>
      </c>
      <c r="AR265" s="11" t="str">
        <f t="shared" si="6"/>
        <v/>
      </c>
      <c r="AS265" s="19" t="str">
        <f t="shared" si="7"/>
        <v/>
      </c>
      <c r="AT265" s="19"/>
    </row>
    <row r="266" spans="1:46" ht="15.75" customHeight="1">
      <c r="A266" s="17">
        <v>3355855818</v>
      </c>
      <c r="B266" s="17"/>
      <c r="C266" s="17"/>
      <c r="D266" s="19">
        <v>44276.549305555556</v>
      </c>
      <c r="E266" s="17"/>
      <c r="F266" s="17"/>
      <c r="G266" s="17"/>
      <c r="H266" s="17"/>
      <c r="I266" s="17"/>
      <c r="J266" s="17"/>
      <c r="K266" s="17"/>
      <c r="L266" s="17"/>
      <c r="M266" s="19">
        <v>44144.529166666667</v>
      </c>
      <c r="N266" s="17"/>
      <c r="O266" s="17"/>
      <c r="P266" s="17"/>
      <c r="Q266" s="17"/>
      <c r="R266" s="17"/>
      <c r="S266" s="17" t="s">
        <v>92</v>
      </c>
      <c r="T266" s="17"/>
      <c r="U266" s="17"/>
      <c r="V266" s="17"/>
      <c r="W266" s="19">
        <v>44144.529166666667</v>
      </c>
      <c r="X266" s="17"/>
      <c r="Y266" s="17" t="s">
        <v>25</v>
      </c>
      <c r="Z266" s="17"/>
      <c r="AA266" s="20">
        <v>0</v>
      </c>
      <c r="AB266" s="17"/>
      <c r="AC266" s="17"/>
      <c r="AD266" s="17"/>
      <c r="AE266" s="17"/>
      <c r="AF266" s="17"/>
      <c r="AG266" s="17" t="s">
        <v>410</v>
      </c>
      <c r="AH266" s="17"/>
      <c r="AI266" s="17"/>
      <c r="AJ266" s="17"/>
      <c r="AK266" s="17"/>
      <c r="AL266" s="17"/>
      <c r="AM266" s="17"/>
      <c r="AN266" s="17"/>
      <c r="AO266" s="17"/>
      <c r="AP266" s="19">
        <f t="shared" si="4"/>
        <v>44144</v>
      </c>
      <c r="AQ266" s="19" t="str">
        <f t="shared" si="5"/>
        <v/>
      </c>
      <c r="AR266" s="11" t="str">
        <f t="shared" si="6"/>
        <v/>
      </c>
      <c r="AS266" s="19" t="str">
        <f t="shared" si="7"/>
        <v/>
      </c>
      <c r="AT266" s="19"/>
    </row>
    <row r="267" spans="1:46" ht="15.75" customHeight="1">
      <c r="A267" s="17">
        <v>3355853082</v>
      </c>
      <c r="B267" s="17"/>
      <c r="C267" s="17"/>
      <c r="D267" s="19">
        <v>44341.307638888888</v>
      </c>
      <c r="E267" s="17"/>
      <c r="F267" s="17"/>
      <c r="G267" s="17"/>
      <c r="H267" s="20">
        <v>15</v>
      </c>
      <c r="I267" s="20">
        <v>27</v>
      </c>
      <c r="J267" s="17" t="s">
        <v>91</v>
      </c>
      <c r="K267" s="17"/>
      <c r="L267" s="17"/>
      <c r="M267" s="19">
        <v>44144.529166666667</v>
      </c>
      <c r="N267" s="17"/>
      <c r="O267" s="17"/>
      <c r="P267" s="17"/>
      <c r="Q267" s="17"/>
      <c r="R267" s="17"/>
      <c r="S267" s="17" t="s">
        <v>92</v>
      </c>
      <c r="T267" s="19">
        <v>44308.147916666669</v>
      </c>
      <c r="U267" s="17"/>
      <c r="V267" s="17"/>
      <c r="W267" s="19">
        <v>44144.529166666667</v>
      </c>
      <c r="X267" s="17"/>
      <c r="Y267" s="17" t="s">
        <v>108</v>
      </c>
      <c r="Z267" s="17"/>
      <c r="AA267" s="20">
        <v>3</v>
      </c>
      <c r="AB267" s="17" t="s">
        <v>100</v>
      </c>
      <c r="AC267" s="17"/>
      <c r="AD267" s="17"/>
      <c r="AE267" s="19">
        <v>44308.147916666669</v>
      </c>
      <c r="AF267" s="17"/>
      <c r="AG267" s="17" t="s">
        <v>411</v>
      </c>
      <c r="AH267" s="17"/>
      <c r="AI267" s="17"/>
      <c r="AJ267" s="17"/>
      <c r="AK267" s="17"/>
      <c r="AL267" s="17"/>
      <c r="AM267" s="17"/>
      <c r="AN267" s="17"/>
      <c r="AO267" s="17"/>
      <c r="AP267" s="19">
        <f t="shared" si="4"/>
        <v>44144</v>
      </c>
      <c r="AQ267" s="19">
        <f t="shared" si="5"/>
        <v>44308</v>
      </c>
      <c r="AR267" s="21">
        <f t="shared" si="6"/>
        <v>44308</v>
      </c>
      <c r="AS267" s="19" t="str">
        <f t="shared" si="7"/>
        <v/>
      </c>
      <c r="AT267" s="19"/>
    </row>
    <row r="268" spans="1:46" ht="15.75" customHeight="1">
      <c r="A268" s="17">
        <v>3355853081</v>
      </c>
      <c r="B268" s="17"/>
      <c r="C268" s="17"/>
      <c r="D268" s="19">
        <v>44276.367361111108</v>
      </c>
      <c r="E268" s="17"/>
      <c r="F268" s="17"/>
      <c r="G268" s="17"/>
      <c r="H268" s="17"/>
      <c r="I268" s="17"/>
      <c r="J268" s="17"/>
      <c r="K268" s="17"/>
      <c r="L268" s="17"/>
      <c r="M268" s="19">
        <v>44144.529166666667</v>
      </c>
      <c r="N268" s="17"/>
      <c r="O268" s="17"/>
      <c r="P268" s="17"/>
      <c r="Q268" s="17"/>
      <c r="R268" s="17"/>
      <c r="S268" s="17" t="s">
        <v>26</v>
      </c>
      <c r="T268" s="17"/>
      <c r="U268" s="17"/>
      <c r="V268" s="17"/>
      <c r="W268" s="19">
        <v>44144.529166666667</v>
      </c>
      <c r="X268" s="17"/>
      <c r="Y268" s="17" t="s">
        <v>25</v>
      </c>
      <c r="Z268" s="17"/>
      <c r="AA268" s="20">
        <v>0</v>
      </c>
      <c r="AB268" s="17"/>
      <c r="AC268" s="17"/>
      <c r="AD268" s="17"/>
      <c r="AE268" s="17"/>
      <c r="AF268" s="17"/>
      <c r="AG268" s="17" t="s">
        <v>412</v>
      </c>
      <c r="AH268" s="17"/>
      <c r="AI268" s="17"/>
      <c r="AJ268" s="17"/>
      <c r="AK268" s="17" t="s">
        <v>194</v>
      </c>
      <c r="AL268" s="17"/>
      <c r="AM268" s="17"/>
      <c r="AN268" s="17"/>
      <c r="AO268" s="17"/>
      <c r="AP268" s="19">
        <f t="shared" si="4"/>
        <v>44144</v>
      </c>
      <c r="AQ268" s="19" t="str">
        <f t="shared" si="5"/>
        <v/>
      </c>
      <c r="AR268" s="11" t="str">
        <f t="shared" si="6"/>
        <v/>
      </c>
      <c r="AS268" s="19" t="str">
        <f t="shared" si="7"/>
        <v/>
      </c>
      <c r="AT268" s="19"/>
    </row>
    <row r="269" spans="1:46" ht="15.75" customHeight="1">
      <c r="A269" s="17">
        <v>3355853080</v>
      </c>
      <c r="B269" s="17"/>
      <c r="C269" s="17"/>
      <c r="D269" s="19">
        <v>44303.435416666667</v>
      </c>
      <c r="E269" s="17"/>
      <c r="F269" s="17"/>
      <c r="G269" s="17"/>
      <c r="H269" s="20">
        <v>1</v>
      </c>
      <c r="I269" s="20">
        <v>1</v>
      </c>
      <c r="J269" s="17" t="s">
        <v>91</v>
      </c>
      <c r="K269" s="17"/>
      <c r="L269" s="17"/>
      <c r="M269" s="19">
        <v>44144.529166666667</v>
      </c>
      <c r="N269" s="17"/>
      <c r="O269" s="17"/>
      <c r="P269" s="17"/>
      <c r="Q269" s="17"/>
      <c r="R269" s="17"/>
      <c r="S269" s="17" t="s">
        <v>16</v>
      </c>
      <c r="T269" s="19">
        <v>44256.388888888891</v>
      </c>
      <c r="U269" s="17"/>
      <c r="V269" s="17"/>
      <c r="W269" s="19">
        <v>44144.529166666667</v>
      </c>
      <c r="X269" s="17"/>
      <c r="Y269" s="17" t="s">
        <v>108</v>
      </c>
      <c r="Z269" s="17"/>
      <c r="AA269" s="20">
        <v>5</v>
      </c>
      <c r="AB269" s="17" t="s">
        <v>114</v>
      </c>
      <c r="AC269" s="17"/>
      <c r="AD269" s="17"/>
      <c r="AE269" s="19">
        <v>44256.388888888891</v>
      </c>
      <c r="AF269" s="17"/>
      <c r="AG269" s="17" t="s">
        <v>413</v>
      </c>
      <c r="AH269" s="17"/>
      <c r="AI269" s="17"/>
      <c r="AJ269" s="17"/>
      <c r="AK269" s="17" t="s">
        <v>112</v>
      </c>
      <c r="AL269" s="17"/>
      <c r="AM269" s="17"/>
      <c r="AN269" s="17"/>
      <c r="AO269" s="17"/>
      <c r="AP269" s="19">
        <f t="shared" si="4"/>
        <v>44144</v>
      </c>
      <c r="AQ269" s="19">
        <f t="shared" si="5"/>
        <v>44256</v>
      </c>
      <c r="AR269" s="21">
        <f t="shared" si="6"/>
        <v>44256</v>
      </c>
      <c r="AS269" s="19" t="str">
        <f t="shared" si="7"/>
        <v/>
      </c>
      <c r="AT269" s="19"/>
    </row>
    <row r="270" spans="1:46" ht="15.75" customHeight="1">
      <c r="A270" s="17">
        <v>3355853079</v>
      </c>
      <c r="B270" s="17"/>
      <c r="C270" s="17"/>
      <c r="D270" s="19">
        <v>44350.557638888888</v>
      </c>
      <c r="E270" s="17"/>
      <c r="F270" s="17"/>
      <c r="G270" s="17"/>
      <c r="H270" s="20">
        <v>27</v>
      </c>
      <c r="I270" s="20">
        <v>50</v>
      </c>
      <c r="J270" s="17" t="s">
        <v>91</v>
      </c>
      <c r="K270" s="20">
        <v>200000</v>
      </c>
      <c r="L270" s="17"/>
      <c r="M270" s="19">
        <v>44144.529166666667</v>
      </c>
      <c r="N270" s="17"/>
      <c r="O270" s="17"/>
      <c r="P270" s="17"/>
      <c r="Q270" s="17"/>
      <c r="R270" s="17"/>
      <c r="S270" s="17" t="s">
        <v>92</v>
      </c>
      <c r="T270" s="19">
        <v>44350.557638888888</v>
      </c>
      <c r="U270" s="17"/>
      <c r="V270" s="17"/>
      <c r="W270" s="19">
        <v>44144.529166666667</v>
      </c>
      <c r="X270" s="17"/>
      <c r="Y270" s="17" t="s">
        <v>108</v>
      </c>
      <c r="Z270" s="17"/>
      <c r="AA270" s="20">
        <v>5</v>
      </c>
      <c r="AB270" s="17" t="s">
        <v>114</v>
      </c>
      <c r="AC270" s="17"/>
      <c r="AD270" s="17"/>
      <c r="AE270" s="19">
        <v>44350.557638888888</v>
      </c>
      <c r="AF270" s="17"/>
      <c r="AG270" s="17" t="s">
        <v>414</v>
      </c>
      <c r="AH270" s="17"/>
      <c r="AI270" s="20">
        <v>200000</v>
      </c>
      <c r="AJ270" s="17"/>
      <c r="AK270" s="17"/>
      <c r="AL270" s="17"/>
      <c r="AM270" s="17"/>
      <c r="AN270" s="17"/>
      <c r="AO270" s="20">
        <v>200000</v>
      </c>
      <c r="AP270" s="19">
        <f t="shared" si="4"/>
        <v>44144</v>
      </c>
      <c r="AQ270" s="19">
        <f t="shared" si="5"/>
        <v>44350</v>
      </c>
      <c r="AR270" s="21">
        <f t="shared" si="6"/>
        <v>44350</v>
      </c>
      <c r="AS270" s="19" t="str">
        <f t="shared" si="7"/>
        <v/>
      </c>
      <c r="AT270" s="19"/>
    </row>
    <row r="271" spans="1:46" ht="15.75" customHeight="1">
      <c r="A271" s="17">
        <v>3355853077</v>
      </c>
      <c r="B271" s="17"/>
      <c r="C271" s="17"/>
      <c r="D271" s="19">
        <v>44276.216666666667</v>
      </c>
      <c r="E271" s="17"/>
      <c r="F271" s="17"/>
      <c r="G271" s="17"/>
      <c r="H271" s="17"/>
      <c r="I271" s="17"/>
      <c r="J271" s="17"/>
      <c r="K271" s="17"/>
      <c r="L271" s="17"/>
      <c r="M271" s="19">
        <v>44144.529166666667</v>
      </c>
      <c r="N271" s="17"/>
      <c r="O271" s="17"/>
      <c r="P271" s="17"/>
      <c r="Q271" s="17"/>
      <c r="R271" s="17"/>
      <c r="S271" s="17" t="s">
        <v>24</v>
      </c>
      <c r="T271" s="17"/>
      <c r="U271" s="17"/>
      <c r="V271" s="17"/>
      <c r="W271" s="19">
        <v>44144.529166666667</v>
      </c>
      <c r="X271" s="17"/>
      <c r="Y271" s="17" t="s">
        <v>108</v>
      </c>
      <c r="Z271" s="17"/>
      <c r="AA271" s="20">
        <v>0</v>
      </c>
      <c r="AB271" s="17"/>
      <c r="AC271" s="17"/>
      <c r="AD271" s="17"/>
      <c r="AE271" s="17"/>
      <c r="AF271" s="17"/>
      <c r="AG271" s="17" t="s">
        <v>415</v>
      </c>
      <c r="AH271" s="17"/>
      <c r="AI271" s="17"/>
      <c r="AJ271" s="17"/>
      <c r="AK271" s="17" t="s">
        <v>140</v>
      </c>
      <c r="AL271" s="17"/>
      <c r="AM271" s="17"/>
      <c r="AN271" s="17"/>
      <c r="AO271" s="17"/>
      <c r="AP271" s="19">
        <f t="shared" si="4"/>
        <v>44144</v>
      </c>
      <c r="AQ271" s="19" t="str">
        <f t="shared" si="5"/>
        <v/>
      </c>
      <c r="AR271" s="11" t="str">
        <f t="shared" si="6"/>
        <v/>
      </c>
      <c r="AS271" s="19" t="str">
        <f t="shared" si="7"/>
        <v/>
      </c>
      <c r="AT271" s="19"/>
    </row>
    <row r="272" spans="1:46" ht="15.75" customHeight="1">
      <c r="A272" s="17">
        <v>3355847521</v>
      </c>
      <c r="B272" s="17"/>
      <c r="C272" s="17"/>
      <c r="D272" s="19">
        <v>44372.427777777775</v>
      </c>
      <c r="E272" s="17"/>
      <c r="F272" s="17"/>
      <c r="G272" s="17"/>
      <c r="H272" s="20">
        <v>39</v>
      </c>
      <c r="I272" s="20">
        <v>45</v>
      </c>
      <c r="J272" s="17" t="s">
        <v>91</v>
      </c>
      <c r="K272" s="17"/>
      <c r="L272" s="17"/>
      <c r="M272" s="19">
        <v>44144.529166666667</v>
      </c>
      <c r="N272" s="17"/>
      <c r="O272" s="17"/>
      <c r="P272" s="17"/>
      <c r="Q272" s="17"/>
      <c r="R272" s="17"/>
      <c r="S272" s="17" t="s">
        <v>16</v>
      </c>
      <c r="T272" s="19">
        <v>44372.427777777775</v>
      </c>
      <c r="U272" s="19">
        <v>44376.333333333336</v>
      </c>
      <c r="V272" s="17"/>
      <c r="W272" s="19">
        <v>44144.529166666667</v>
      </c>
      <c r="X272" s="17"/>
      <c r="Y272" s="17" t="s">
        <v>108</v>
      </c>
      <c r="Z272" s="17"/>
      <c r="AA272" s="20">
        <v>2</v>
      </c>
      <c r="AB272" s="17" t="s">
        <v>114</v>
      </c>
      <c r="AC272" s="17"/>
      <c r="AD272" s="17"/>
      <c r="AE272" s="19">
        <v>44372.427777777775</v>
      </c>
      <c r="AF272" s="17"/>
      <c r="AG272" s="17" t="s">
        <v>416</v>
      </c>
      <c r="AH272" s="17"/>
      <c r="AI272" s="17"/>
      <c r="AJ272" s="17"/>
      <c r="AK272" s="17"/>
      <c r="AL272" s="17"/>
      <c r="AM272" s="17"/>
      <c r="AN272" s="17"/>
      <c r="AO272" s="17"/>
      <c r="AP272" s="19">
        <f t="shared" si="4"/>
        <v>44144</v>
      </c>
      <c r="AQ272" s="19">
        <f t="shared" si="5"/>
        <v>44372</v>
      </c>
      <c r="AR272" s="21">
        <f t="shared" si="6"/>
        <v>44372</v>
      </c>
      <c r="AS272" s="19" t="str">
        <f t="shared" si="7"/>
        <v/>
      </c>
      <c r="AT272" s="19"/>
    </row>
    <row r="273" spans="1:46" ht="15.75" customHeight="1">
      <c r="A273" s="17">
        <v>3355847516</v>
      </c>
      <c r="B273" s="17"/>
      <c r="C273" s="17"/>
      <c r="D273" s="19">
        <v>44277.818749999999</v>
      </c>
      <c r="E273" s="17"/>
      <c r="F273" s="17"/>
      <c r="G273" s="17"/>
      <c r="H273" s="17"/>
      <c r="I273" s="17"/>
      <c r="J273" s="17"/>
      <c r="K273" s="17"/>
      <c r="L273" s="17"/>
      <c r="M273" s="19">
        <v>44144.529166666667</v>
      </c>
      <c r="N273" s="17"/>
      <c r="O273" s="17"/>
      <c r="P273" s="17"/>
      <c r="Q273" s="17"/>
      <c r="R273" s="17"/>
      <c r="S273" s="17" t="s">
        <v>92</v>
      </c>
      <c r="T273" s="17"/>
      <c r="U273" s="17"/>
      <c r="V273" s="17"/>
      <c r="W273" s="19">
        <v>44144.529166666667</v>
      </c>
      <c r="X273" s="17"/>
      <c r="Y273" s="17" t="s">
        <v>108</v>
      </c>
      <c r="Z273" s="17"/>
      <c r="AA273" s="20">
        <v>0</v>
      </c>
      <c r="AB273" s="17"/>
      <c r="AC273" s="17"/>
      <c r="AD273" s="17"/>
      <c r="AE273" s="17"/>
      <c r="AF273" s="17"/>
      <c r="AG273" s="17" t="s">
        <v>417</v>
      </c>
      <c r="AH273" s="17"/>
      <c r="AI273" s="17"/>
      <c r="AJ273" s="17"/>
      <c r="AK273" s="17"/>
      <c r="AL273" s="17"/>
      <c r="AM273" s="17"/>
      <c r="AN273" s="17"/>
      <c r="AO273" s="17"/>
      <c r="AP273" s="19">
        <f t="shared" si="4"/>
        <v>44144</v>
      </c>
      <c r="AQ273" s="19" t="str">
        <f t="shared" si="5"/>
        <v/>
      </c>
      <c r="AR273" s="11" t="str">
        <f t="shared" si="6"/>
        <v/>
      </c>
      <c r="AS273" s="19" t="str">
        <f t="shared" si="7"/>
        <v/>
      </c>
      <c r="AT273" s="19"/>
    </row>
    <row r="274" spans="1:46" ht="15.75" customHeight="1">
      <c r="A274" s="17">
        <v>3355847515</v>
      </c>
      <c r="B274" s="17"/>
      <c r="C274" s="17"/>
      <c r="D274" s="19">
        <v>44276.974305555559</v>
      </c>
      <c r="E274" s="17"/>
      <c r="F274" s="17"/>
      <c r="G274" s="17"/>
      <c r="H274" s="17"/>
      <c r="I274" s="17"/>
      <c r="J274" s="17"/>
      <c r="K274" s="17"/>
      <c r="L274" s="17"/>
      <c r="M274" s="19">
        <v>44144.529166666667</v>
      </c>
      <c r="N274" s="17"/>
      <c r="O274" s="17"/>
      <c r="P274" s="17"/>
      <c r="Q274" s="17"/>
      <c r="R274" s="17"/>
      <c r="S274" s="17" t="s">
        <v>24</v>
      </c>
      <c r="T274" s="17"/>
      <c r="U274" s="17"/>
      <c r="V274" s="17"/>
      <c r="W274" s="19">
        <v>44144.529166666667</v>
      </c>
      <c r="X274" s="17"/>
      <c r="Y274" s="17" t="s">
        <v>108</v>
      </c>
      <c r="Z274" s="17"/>
      <c r="AA274" s="20">
        <v>0</v>
      </c>
      <c r="AB274" s="17"/>
      <c r="AC274" s="17"/>
      <c r="AD274" s="17"/>
      <c r="AE274" s="17"/>
      <c r="AF274" s="17"/>
      <c r="AG274" s="17" t="s">
        <v>418</v>
      </c>
      <c r="AH274" s="17"/>
      <c r="AI274" s="17"/>
      <c r="AJ274" s="17"/>
      <c r="AK274" s="17" t="s">
        <v>140</v>
      </c>
      <c r="AL274" s="17"/>
      <c r="AM274" s="17"/>
      <c r="AN274" s="17"/>
      <c r="AO274" s="17"/>
      <c r="AP274" s="19">
        <f t="shared" si="4"/>
        <v>44144</v>
      </c>
      <c r="AQ274" s="19" t="str">
        <f t="shared" si="5"/>
        <v/>
      </c>
      <c r="AR274" s="11" t="str">
        <f t="shared" si="6"/>
        <v/>
      </c>
      <c r="AS274" s="19" t="str">
        <f t="shared" si="7"/>
        <v/>
      </c>
      <c r="AT274" s="19"/>
    </row>
    <row r="275" spans="1:46" ht="15.75" customHeight="1">
      <c r="A275" s="17">
        <v>3355847514</v>
      </c>
      <c r="B275" s="17"/>
      <c r="C275" s="17"/>
      <c r="D275" s="19">
        <v>44275.767361111109</v>
      </c>
      <c r="E275" s="17"/>
      <c r="F275" s="17"/>
      <c r="G275" s="17"/>
      <c r="H275" s="17"/>
      <c r="I275" s="17"/>
      <c r="J275" s="17"/>
      <c r="K275" s="17"/>
      <c r="L275" s="17"/>
      <c r="M275" s="19">
        <v>44144.529166666667</v>
      </c>
      <c r="N275" s="17"/>
      <c r="O275" s="17"/>
      <c r="P275" s="17"/>
      <c r="Q275" s="17"/>
      <c r="R275" s="17"/>
      <c r="S275" s="17" t="s">
        <v>24</v>
      </c>
      <c r="T275" s="17"/>
      <c r="U275" s="17"/>
      <c r="V275" s="17"/>
      <c r="W275" s="19">
        <v>44144.529166666667</v>
      </c>
      <c r="X275" s="17"/>
      <c r="Y275" s="17" t="s">
        <v>108</v>
      </c>
      <c r="Z275" s="17"/>
      <c r="AA275" s="20">
        <v>0</v>
      </c>
      <c r="AB275" s="17"/>
      <c r="AC275" s="17"/>
      <c r="AD275" s="17"/>
      <c r="AE275" s="17"/>
      <c r="AF275" s="17"/>
      <c r="AG275" s="17" t="s">
        <v>419</v>
      </c>
      <c r="AH275" s="17"/>
      <c r="AI275" s="17"/>
      <c r="AJ275" s="17"/>
      <c r="AK275" s="17"/>
      <c r="AL275" s="17"/>
      <c r="AM275" s="17"/>
      <c r="AN275" s="17"/>
      <c r="AO275" s="17"/>
      <c r="AP275" s="19">
        <f t="shared" si="4"/>
        <v>44144</v>
      </c>
      <c r="AQ275" s="19" t="str">
        <f t="shared" si="5"/>
        <v/>
      </c>
      <c r="AR275" s="11" t="str">
        <f t="shared" si="6"/>
        <v/>
      </c>
      <c r="AS275" s="19" t="str">
        <f t="shared" si="7"/>
        <v/>
      </c>
      <c r="AT275" s="19"/>
    </row>
    <row r="276" spans="1:46" ht="15.75" customHeight="1">
      <c r="A276" s="17">
        <v>3355847513</v>
      </c>
      <c r="B276" s="17"/>
      <c r="C276" s="17"/>
      <c r="D276" s="19">
        <v>44335.314583333333</v>
      </c>
      <c r="E276" s="17"/>
      <c r="F276" s="17"/>
      <c r="G276" s="17"/>
      <c r="H276" s="20">
        <v>7</v>
      </c>
      <c r="I276" s="20">
        <v>9</v>
      </c>
      <c r="J276" s="17" t="s">
        <v>91</v>
      </c>
      <c r="K276" s="17"/>
      <c r="L276" s="17"/>
      <c r="M276" s="19">
        <v>44144.529166666667</v>
      </c>
      <c r="N276" s="17"/>
      <c r="O276" s="17"/>
      <c r="P276" s="17"/>
      <c r="Q276" s="17"/>
      <c r="R276" s="17"/>
      <c r="S276" s="17" t="s">
        <v>16</v>
      </c>
      <c r="T276" s="19">
        <v>44335.314583333333</v>
      </c>
      <c r="U276" s="17"/>
      <c r="V276" s="17"/>
      <c r="W276" s="19">
        <v>44144.529166666667</v>
      </c>
      <c r="X276" s="17"/>
      <c r="Y276" s="17" t="s">
        <v>108</v>
      </c>
      <c r="Z276" s="17"/>
      <c r="AA276" s="20">
        <v>1</v>
      </c>
      <c r="AB276" s="17" t="s">
        <v>114</v>
      </c>
      <c r="AC276" s="17"/>
      <c r="AD276" s="17"/>
      <c r="AE276" s="19">
        <v>44335.314583333333</v>
      </c>
      <c r="AF276" s="17"/>
      <c r="AG276" s="17" t="s">
        <v>420</v>
      </c>
      <c r="AH276" s="17"/>
      <c r="AI276" s="17"/>
      <c r="AJ276" s="17"/>
      <c r="AK276" s="17" t="s">
        <v>112</v>
      </c>
      <c r="AL276" s="17"/>
      <c r="AM276" s="17"/>
      <c r="AN276" s="17"/>
      <c r="AO276" s="17"/>
      <c r="AP276" s="19">
        <f t="shared" si="4"/>
        <v>44144</v>
      </c>
      <c r="AQ276" s="19">
        <f t="shared" si="5"/>
        <v>44335</v>
      </c>
      <c r="AR276" s="21">
        <f t="shared" si="6"/>
        <v>44335</v>
      </c>
      <c r="AS276" s="19" t="str">
        <f t="shared" si="7"/>
        <v/>
      </c>
      <c r="AT276" s="19"/>
    </row>
    <row r="277" spans="1:46" ht="15.75" customHeight="1">
      <c r="A277" s="17">
        <v>3355847512</v>
      </c>
      <c r="B277" s="17"/>
      <c r="C277" s="17"/>
      <c r="D277" s="19">
        <v>44276.131944444445</v>
      </c>
      <c r="E277" s="17"/>
      <c r="F277" s="17"/>
      <c r="G277" s="17"/>
      <c r="H277" s="17"/>
      <c r="I277" s="17"/>
      <c r="J277" s="17"/>
      <c r="K277" s="17"/>
      <c r="L277" s="17"/>
      <c r="M277" s="19">
        <v>44144.529166666667</v>
      </c>
      <c r="N277" s="17"/>
      <c r="O277" s="17"/>
      <c r="P277" s="17"/>
      <c r="Q277" s="17"/>
      <c r="R277" s="17"/>
      <c r="S277" s="17" t="s">
        <v>16</v>
      </c>
      <c r="T277" s="17"/>
      <c r="U277" s="17"/>
      <c r="V277" s="17"/>
      <c r="W277" s="19">
        <v>44144.529166666667</v>
      </c>
      <c r="X277" s="17"/>
      <c r="Y277" s="17" t="s">
        <v>25</v>
      </c>
      <c r="Z277" s="17"/>
      <c r="AA277" s="20">
        <v>0</v>
      </c>
      <c r="AB277" s="17"/>
      <c r="AC277" s="17"/>
      <c r="AD277" s="17"/>
      <c r="AE277" s="17"/>
      <c r="AF277" s="17"/>
      <c r="AG277" s="17" t="s">
        <v>421</v>
      </c>
      <c r="AH277" s="17"/>
      <c r="AI277" s="17"/>
      <c r="AJ277" s="17"/>
      <c r="AK277" s="17" t="s">
        <v>112</v>
      </c>
      <c r="AL277" s="17"/>
      <c r="AM277" s="17"/>
      <c r="AN277" s="17"/>
      <c r="AO277" s="17"/>
      <c r="AP277" s="19">
        <f t="shared" si="4"/>
        <v>44144</v>
      </c>
      <c r="AQ277" s="19" t="str">
        <f t="shared" si="5"/>
        <v/>
      </c>
      <c r="AR277" s="11" t="str">
        <f t="shared" si="6"/>
        <v/>
      </c>
      <c r="AS277" s="19" t="str">
        <f t="shared" si="7"/>
        <v/>
      </c>
      <c r="AT277" s="19"/>
    </row>
    <row r="278" spans="1:46" ht="15.75" customHeight="1">
      <c r="A278" s="17">
        <v>3355847510</v>
      </c>
      <c r="B278" s="17"/>
      <c r="C278" s="17"/>
      <c r="D278" s="19">
        <v>44276.538888888892</v>
      </c>
      <c r="E278" s="17"/>
      <c r="F278" s="17"/>
      <c r="G278" s="17"/>
      <c r="H278" s="17"/>
      <c r="I278" s="17"/>
      <c r="J278" s="17"/>
      <c r="K278" s="17"/>
      <c r="L278" s="17"/>
      <c r="M278" s="19">
        <v>44144.529166666667</v>
      </c>
      <c r="N278" s="17"/>
      <c r="O278" s="17"/>
      <c r="P278" s="17"/>
      <c r="Q278" s="17"/>
      <c r="R278" s="17"/>
      <c r="S278" s="17" t="s">
        <v>92</v>
      </c>
      <c r="T278" s="17"/>
      <c r="U278" s="17"/>
      <c r="V278" s="17"/>
      <c r="W278" s="19">
        <v>44144.529166666667</v>
      </c>
      <c r="X278" s="17"/>
      <c r="Y278" s="17" t="s">
        <v>108</v>
      </c>
      <c r="Z278" s="17"/>
      <c r="AA278" s="20">
        <v>0</v>
      </c>
      <c r="AB278" s="17"/>
      <c r="AC278" s="17"/>
      <c r="AD278" s="17"/>
      <c r="AE278" s="17"/>
      <c r="AF278" s="17"/>
      <c r="AG278" s="17" t="s">
        <v>422</v>
      </c>
      <c r="AH278" s="17"/>
      <c r="AI278" s="17"/>
      <c r="AJ278" s="17"/>
      <c r="AK278" s="17"/>
      <c r="AL278" s="17"/>
      <c r="AM278" s="17"/>
      <c r="AN278" s="17"/>
      <c r="AO278" s="17"/>
      <c r="AP278" s="19">
        <f t="shared" si="4"/>
        <v>44144</v>
      </c>
      <c r="AQ278" s="19" t="str">
        <f t="shared" si="5"/>
        <v/>
      </c>
      <c r="AR278" s="11" t="str">
        <f t="shared" si="6"/>
        <v/>
      </c>
      <c r="AS278" s="19" t="str">
        <f t="shared" si="7"/>
        <v/>
      </c>
      <c r="AT278" s="19"/>
    </row>
    <row r="279" spans="1:46" ht="15.75" customHeight="1">
      <c r="A279" s="17">
        <v>3355847509</v>
      </c>
      <c r="B279" s="17"/>
      <c r="C279" s="17"/>
      <c r="D279" s="19">
        <v>44278.056250000001</v>
      </c>
      <c r="E279" s="17"/>
      <c r="F279" s="17"/>
      <c r="G279" s="17"/>
      <c r="H279" s="17"/>
      <c r="I279" s="17"/>
      <c r="J279" s="17"/>
      <c r="K279" s="17"/>
      <c r="L279" s="17"/>
      <c r="M279" s="19">
        <v>44144.529166666667</v>
      </c>
      <c r="N279" s="17"/>
      <c r="O279" s="17"/>
      <c r="P279" s="17"/>
      <c r="Q279" s="17"/>
      <c r="R279" s="17"/>
      <c r="S279" s="17" t="s">
        <v>256</v>
      </c>
      <c r="T279" s="17"/>
      <c r="U279" s="17"/>
      <c r="V279" s="17"/>
      <c r="W279" s="19">
        <v>44144.529166666667</v>
      </c>
      <c r="X279" s="17"/>
      <c r="Y279" s="17" t="s">
        <v>118</v>
      </c>
      <c r="Z279" s="17"/>
      <c r="AA279" s="20">
        <v>0</v>
      </c>
      <c r="AB279" s="17"/>
      <c r="AC279" s="17"/>
      <c r="AD279" s="17"/>
      <c r="AE279" s="17"/>
      <c r="AF279" s="17"/>
      <c r="AG279" s="17" t="s">
        <v>423</v>
      </c>
      <c r="AH279" s="17"/>
      <c r="AI279" s="17"/>
      <c r="AJ279" s="17"/>
      <c r="AK279" s="17" t="s">
        <v>112</v>
      </c>
      <c r="AL279" s="17"/>
      <c r="AM279" s="17"/>
      <c r="AN279" s="17"/>
      <c r="AO279" s="17"/>
      <c r="AP279" s="19">
        <f t="shared" si="4"/>
        <v>44144</v>
      </c>
      <c r="AQ279" s="19" t="str">
        <f t="shared" si="5"/>
        <v/>
      </c>
      <c r="AR279" s="11" t="str">
        <f t="shared" si="6"/>
        <v/>
      </c>
      <c r="AS279" s="19" t="str">
        <f t="shared" si="7"/>
        <v/>
      </c>
      <c r="AT279" s="19"/>
    </row>
    <row r="280" spans="1:46" ht="15.75" customHeight="1">
      <c r="A280" s="17">
        <v>3355847508</v>
      </c>
      <c r="B280" s="17"/>
      <c r="C280" s="17"/>
      <c r="D280" s="19">
        <v>44303.435416666667</v>
      </c>
      <c r="E280" s="17"/>
      <c r="F280" s="17"/>
      <c r="G280" s="17"/>
      <c r="H280" s="17"/>
      <c r="I280" s="17"/>
      <c r="J280" s="17" t="s">
        <v>91</v>
      </c>
      <c r="K280" s="17"/>
      <c r="L280" s="17"/>
      <c r="M280" s="19">
        <v>44144.529166666667</v>
      </c>
      <c r="N280" s="17"/>
      <c r="O280" s="17"/>
      <c r="P280" s="17"/>
      <c r="Q280" s="17"/>
      <c r="R280" s="17"/>
      <c r="S280" s="17"/>
      <c r="T280" s="17"/>
      <c r="U280" s="17"/>
      <c r="V280" s="17"/>
      <c r="W280" s="17"/>
      <c r="X280" s="17"/>
      <c r="Y280" s="17" t="s">
        <v>15</v>
      </c>
      <c r="Z280" s="17"/>
      <c r="AA280" s="20">
        <v>1</v>
      </c>
      <c r="AB280" s="17" t="s">
        <v>114</v>
      </c>
      <c r="AC280" s="17"/>
      <c r="AD280" s="17"/>
      <c r="AE280" s="17"/>
      <c r="AF280" s="17"/>
      <c r="AG280" s="17" t="s">
        <v>424</v>
      </c>
      <c r="AH280" s="17"/>
      <c r="AI280" s="17"/>
      <c r="AJ280" s="17"/>
      <c r="AK280" s="17" t="s">
        <v>140</v>
      </c>
      <c r="AL280" s="17"/>
      <c r="AM280" s="17"/>
      <c r="AN280" s="17"/>
      <c r="AO280" s="17"/>
      <c r="AP280" s="19">
        <f t="shared" si="4"/>
        <v>44144</v>
      </c>
      <c r="AQ280" s="19" t="str">
        <f t="shared" si="5"/>
        <v/>
      </c>
      <c r="AR280" s="11" t="str">
        <f t="shared" si="6"/>
        <v/>
      </c>
      <c r="AS280" s="19" t="str">
        <f t="shared" si="7"/>
        <v/>
      </c>
      <c r="AT280" s="19"/>
    </row>
    <row r="281" spans="1:46" ht="15.75" customHeight="1">
      <c r="A281" s="17">
        <v>3355819384</v>
      </c>
      <c r="B281" s="17"/>
      <c r="C281" s="17"/>
      <c r="D281" s="19">
        <v>44275.320833333331</v>
      </c>
      <c r="E281" s="17"/>
      <c r="F281" s="17"/>
      <c r="G281" s="17"/>
      <c r="H281" s="17"/>
      <c r="I281" s="17"/>
      <c r="J281" s="17"/>
      <c r="K281" s="17"/>
      <c r="L281" s="17"/>
      <c r="M281" s="19">
        <v>44144.529166666667</v>
      </c>
      <c r="N281" s="17"/>
      <c r="O281" s="17"/>
      <c r="P281" s="17"/>
      <c r="Q281" s="17"/>
      <c r="R281" s="17"/>
      <c r="S281" s="17" t="s">
        <v>16</v>
      </c>
      <c r="T281" s="17"/>
      <c r="U281" s="17"/>
      <c r="V281" s="17"/>
      <c r="W281" s="19">
        <v>44144.529166666667</v>
      </c>
      <c r="X281" s="17"/>
      <c r="Y281" s="17" t="s">
        <v>108</v>
      </c>
      <c r="Z281" s="17"/>
      <c r="AA281" s="20">
        <v>0</v>
      </c>
      <c r="AB281" s="17"/>
      <c r="AC281" s="17"/>
      <c r="AD281" s="17"/>
      <c r="AE281" s="17"/>
      <c r="AF281" s="17"/>
      <c r="AG281" s="17" t="s">
        <v>425</v>
      </c>
      <c r="AH281" s="17"/>
      <c r="AI281" s="17"/>
      <c r="AJ281" s="17"/>
      <c r="AK281" s="17" t="s">
        <v>112</v>
      </c>
      <c r="AL281" s="17"/>
      <c r="AM281" s="17"/>
      <c r="AN281" s="17"/>
      <c r="AO281" s="17"/>
      <c r="AP281" s="19">
        <f t="shared" si="4"/>
        <v>44144</v>
      </c>
      <c r="AQ281" s="19" t="str">
        <f t="shared" si="5"/>
        <v/>
      </c>
      <c r="AR281" s="11" t="str">
        <f t="shared" si="6"/>
        <v/>
      </c>
      <c r="AS281" s="19" t="str">
        <f t="shared" si="7"/>
        <v/>
      </c>
      <c r="AT281" s="19"/>
    </row>
    <row r="282" spans="1:46" ht="15.75" customHeight="1">
      <c r="A282" s="17">
        <v>3355819383</v>
      </c>
      <c r="B282" s="17"/>
      <c r="C282" s="17"/>
      <c r="D282" s="19">
        <v>44275.842361111114</v>
      </c>
      <c r="E282" s="17"/>
      <c r="F282" s="17"/>
      <c r="G282" s="17"/>
      <c r="H282" s="17"/>
      <c r="I282" s="17"/>
      <c r="J282" s="17"/>
      <c r="K282" s="17"/>
      <c r="L282" s="17"/>
      <c r="M282" s="19">
        <v>44144.529166666667</v>
      </c>
      <c r="N282" s="17"/>
      <c r="O282" s="17"/>
      <c r="P282" s="17"/>
      <c r="Q282" s="17"/>
      <c r="R282" s="17"/>
      <c r="S282" s="17" t="s">
        <v>256</v>
      </c>
      <c r="T282" s="17"/>
      <c r="U282" s="17"/>
      <c r="V282" s="17"/>
      <c r="W282" s="19">
        <v>44144.529166666667</v>
      </c>
      <c r="X282" s="17"/>
      <c r="Y282" s="17" t="s">
        <v>25</v>
      </c>
      <c r="Z282" s="17"/>
      <c r="AA282" s="20">
        <v>0</v>
      </c>
      <c r="AB282" s="17"/>
      <c r="AC282" s="17"/>
      <c r="AD282" s="17"/>
      <c r="AE282" s="17"/>
      <c r="AF282" s="17"/>
      <c r="AG282" s="17" t="s">
        <v>426</v>
      </c>
      <c r="AH282" s="17"/>
      <c r="AI282" s="17"/>
      <c r="AJ282" s="17"/>
      <c r="AK282" s="17" t="s">
        <v>112</v>
      </c>
      <c r="AL282" s="17"/>
      <c r="AM282" s="17"/>
      <c r="AN282" s="17"/>
      <c r="AO282" s="17"/>
      <c r="AP282" s="19">
        <f t="shared" si="4"/>
        <v>44144</v>
      </c>
      <c r="AQ282" s="19" t="str">
        <f t="shared" si="5"/>
        <v/>
      </c>
      <c r="AR282" s="11" t="str">
        <f t="shared" si="6"/>
        <v/>
      </c>
      <c r="AS282" s="19" t="str">
        <f t="shared" si="7"/>
        <v/>
      </c>
      <c r="AT282" s="19"/>
    </row>
    <row r="283" spans="1:46" ht="15.75" customHeight="1">
      <c r="A283" s="17">
        <v>3972138634</v>
      </c>
      <c r="B283" s="17"/>
      <c r="C283" s="17"/>
      <c r="D283" s="19">
        <v>44304.098611111112</v>
      </c>
      <c r="E283" s="19">
        <v>44207.509027777778</v>
      </c>
      <c r="F283" s="17"/>
      <c r="G283" s="17"/>
      <c r="H283" s="17"/>
      <c r="I283" s="17"/>
      <c r="J283" s="17" t="s">
        <v>91</v>
      </c>
      <c r="K283" s="20">
        <v>2500</v>
      </c>
      <c r="L283" s="17"/>
      <c r="M283" s="19">
        <v>44207.508333333331</v>
      </c>
      <c r="N283" s="17"/>
      <c r="O283" s="17"/>
      <c r="P283" s="17"/>
      <c r="Q283" s="17"/>
      <c r="R283" s="17"/>
      <c r="S283" s="17" t="s">
        <v>26</v>
      </c>
      <c r="T283" s="17"/>
      <c r="U283" s="17"/>
      <c r="V283" s="17"/>
      <c r="W283" s="19">
        <v>44207.509722222225</v>
      </c>
      <c r="X283" s="17"/>
      <c r="Y283" s="17" t="s">
        <v>93</v>
      </c>
      <c r="Z283" s="17"/>
      <c r="AA283" s="20">
        <v>0</v>
      </c>
      <c r="AB283" s="17" t="s">
        <v>100</v>
      </c>
      <c r="AC283" s="17"/>
      <c r="AD283" s="17"/>
      <c r="AE283" s="17"/>
      <c r="AF283" s="17"/>
      <c r="AG283" s="17" t="s">
        <v>124</v>
      </c>
      <c r="AH283" s="17"/>
      <c r="AI283" s="20">
        <v>2500</v>
      </c>
      <c r="AJ283" s="17"/>
      <c r="AK283" s="17"/>
      <c r="AL283" s="17"/>
      <c r="AM283" s="17"/>
      <c r="AN283" s="17"/>
      <c r="AO283" s="20">
        <v>2500</v>
      </c>
      <c r="AP283" s="19">
        <f t="shared" si="4"/>
        <v>44207</v>
      </c>
      <c r="AQ283" s="19" t="str">
        <f t="shared" si="5"/>
        <v/>
      </c>
      <c r="AR283" s="11" t="str">
        <f t="shared" si="6"/>
        <v/>
      </c>
      <c r="AS283" s="19">
        <f t="shared" si="7"/>
        <v>44207</v>
      </c>
      <c r="AT283" s="19"/>
    </row>
    <row r="284" spans="1:46" ht="15.75" customHeight="1">
      <c r="A284" s="17">
        <v>3355819381</v>
      </c>
      <c r="B284" s="17"/>
      <c r="C284" s="17"/>
      <c r="D284" s="19">
        <v>44277.573611111111</v>
      </c>
      <c r="E284" s="17"/>
      <c r="F284" s="17"/>
      <c r="G284" s="17"/>
      <c r="H284" s="17"/>
      <c r="I284" s="17"/>
      <c r="J284" s="17"/>
      <c r="K284" s="17"/>
      <c r="L284" s="17"/>
      <c r="M284" s="19">
        <v>44144.529166666667</v>
      </c>
      <c r="N284" s="17"/>
      <c r="O284" s="17"/>
      <c r="P284" s="17"/>
      <c r="Q284" s="17"/>
      <c r="R284" s="17"/>
      <c r="S284" s="17" t="s">
        <v>104</v>
      </c>
      <c r="T284" s="17"/>
      <c r="U284" s="17"/>
      <c r="V284" s="17"/>
      <c r="W284" s="19">
        <v>44144.529166666667</v>
      </c>
      <c r="X284" s="17"/>
      <c r="Y284" s="17" t="s">
        <v>25</v>
      </c>
      <c r="Z284" s="17"/>
      <c r="AA284" s="20">
        <v>0</v>
      </c>
      <c r="AB284" s="17"/>
      <c r="AC284" s="17"/>
      <c r="AD284" s="17"/>
      <c r="AE284" s="17"/>
      <c r="AF284" s="17"/>
      <c r="AG284" s="17" t="s">
        <v>427</v>
      </c>
      <c r="AH284" s="17"/>
      <c r="AI284" s="17"/>
      <c r="AJ284" s="17"/>
      <c r="AK284" s="17" t="s">
        <v>112</v>
      </c>
      <c r="AL284" s="17"/>
      <c r="AM284" s="17"/>
      <c r="AN284" s="17"/>
      <c r="AO284" s="17"/>
      <c r="AP284" s="19">
        <f t="shared" si="4"/>
        <v>44144</v>
      </c>
      <c r="AQ284" s="19" t="str">
        <f t="shared" si="5"/>
        <v/>
      </c>
      <c r="AR284" s="11" t="str">
        <f t="shared" si="6"/>
        <v/>
      </c>
      <c r="AS284" s="19" t="str">
        <f t="shared" si="7"/>
        <v/>
      </c>
      <c r="AT284" s="19"/>
    </row>
    <row r="285" spans="1:46" ht="15.75" customHeight="1">
      <c r="A285" s="17">
        <v>3355819380</v>
      </c>
      <c r="B285" s="17"/>
      <c r="C285" s="17"/>
      <c r="D285" s="19">
        <v>44276.298611111109</v>
      </c>
      <c r="E285" s="17"/>
      <c r="F285" s="17"/>
      <c r="G285" s="17"/>
      <c r="H285" s="17"/>
      <c r="I285" s="17"/>
      <c r="J285" s="17"/>
      <c r="K285" s="17"/>
      <c r="L285" s="17"/>
      <c r="M285" s="19">
        <v>44144.529166666667</v>
      </c>
      <c r="N285" s="17"/>
      <c r="O285" s="17"/>
      <c r="P285" s="17"/>
      <c r="Q285" s="17"/>
      <c r="R285" s="17"/>
      <c r="S285" s="17" t="s">
        <v>16</v>
      </c>
      <c r="T285" s="17"/>
      <c r="U285" s="17"/>
      <c r="V285" s="17"/>
      <c r="W285" s="19">
        <v>44144.529166666667</v>
      </c>
      <c r="X285" s="17"/>
      <c r="Y285" s="17" t="s">
        <v>108</v>
      </c>
      <c r="Z285" s="17"/>
      <c r="AA285" s="20">
        <v>0</v>
      </c>
      <c r="AB285" s="17"/>
      <c r="AC285" s="17"/>
      <c r="AD285" s="17"/>
      <c r="AE285" s="17"/>
      <c r="AF285" s="17"/>
      <c r="AG285" s="17" t="s">
        <v>428</v>
      </c>
      <c r="AH285" s="17"/>
      <c r="AI285" s="17"/>
      <c r="AJ285" s="17"/>
      <c r="AK285" s="17" t="s">
        <v>112</v>
      </c>
      <c r="AL285" s="17"/>
      <c r="AM285" s="17"/>
      <c r="AN285" s="17"/>
      <c r="AO285" s="17"/>
      <c r="AP285" s="19">
        <f t="shared" si="4"/>
        <v>44144</v>
      </c>
      <c r="AQ285" s="19" t="str">
        <f t="shared" si="5"/>
        <v/>
      </c>
      <c r="AR285" s="11" t="str">
        <f t="shared" si="6"/>
        <v/>
      </c>
      <c r="AS285" s="19" t="str">
        <f t="shared" si="7"/>
        <v/>
      </c>
      <c r="AT285" s="19"/>
    </row>
    <row r="286" spans="1:46" ht="15.75" customHeight="1">
      <c r="A286" s="17">
        <v>3355819379</v>
      </c>
      <c r="B286" s="17"/>
      <c r="C286" s="17"/>
      <c r="D286" s="19">
        <v>44275.118750000001</v>
      </c>
      <c r="E286" s="17"/>
      <c r="F286" s="17"/>
      <c r="G286" s="17"/>
      <c r="H286" s="17"/>
      <c r="I286" s="17"/>
      <c r="J286" s="17"/>
      <c r="K286" s="17"/>
      <c r="L286" s="17"/>
      <c r="M286" s="19">
        <v>44144.529166666667</v>
      </c>
      <c r="N286" s="17"/>
      <c r="O286" s="17"/>
      <c r="P286" s="17"/>
      <c r="Q286" s="17"/>
      <c r="R286" s="17"/>
      <c r="S286" s="17" t="s">
        <v>104</v>
      </c>
      <c r="T286" s="17"/>
      <c r="U286" s="17"/>
      <c r="V286" s="17"/>
      <c r="W286" s="19">
        <v>44144.529166666667</v>
      </c>
      <c r="X286" s="17"/>
      <c r="Y286" s="17" t="s">
        <v>25</v>
      </c>
      <c r="Z286" s="17"/>
      <c r="AA286" s="20">
        <v>0</v>
      </c>
      <c r="AB286" s="17"/>
      <c r="AC286" s="17"/>
      <c r="AD286" s="17"/>
      <c r="AE286" s="17"/>
      <c r="AF286" s="17"/>
      <c r="AG286" s="17" t="s">
        <v>429</v>
      </c>
      <c r="AH286" s="17"/>
      <c r="AI286" s="17"/>
      <c r="AJ286" s="17"/>
      <c r="AK286" s="17" t="s">
        <v>112</v>
      </c>
      <c r="AL286" s="17"/>
      <c r="AM286" s="17"/>
      <c r="AN286" s="17"/>
      <c r="AO286" s="17"/>
      <c r="AP286" s="19">
        <f t="shared" si="4"/>
        <v>44144</v>
      </c>
      <c r="AQ286" s="19" t="str">
        <f t="shared" si="5"/>
        <v/>
      </c>
      <c r="AR286" s="11" t="str">
        <f t="shared" si="6"/>
        <v/>
      </c>
      <c r="AS286" s="19" t="str">
        <f t="shared" si="7"/>
        <v/>
      </c>
      <c r="AT286" s="19"/>
    </row>
    <row r="287" spans="1:46" ht="15.75" customHeight="1">
      <c r="A287" s="17">
        <v>3355819378</v>
      </c>
      <c r="B287" s="17"/>
      <c r="C287" s="17"/>
      <c r="D287" s="19">
        <v>44304.098611111112</v>
      </c>
      <c r="E287" s="17"/>
      <c r="F287" s="17"/>
      <c r="G287" s="17"/>
      <c r="H287" s="20">
        <v>0</v>
      </c>
      <c r="I287" s="20">
        <v>1</v>
      </c>
      <c r="J287" s="17" t="s">
        <v>91</v>
      </c>
      <c r="K287" s="17"/>
      <c r="L287" s="17"/>
      <c r="M287" s="19">
        <v>44144.529166666667</v>
      </c>
      <c r="N287" s="17"/>
      <c r="O287" s="17"/>
      <c r="P287" s="17"/>
      <c r="Q287" s="17"/>
      <c r="R287" s="17"/>
      <c r="S287" s="17" t="s">
        <v>16</v>
      </c>
      <c r="T287" s="19">
        <v>44207.083333333336</v>
      </c>
      <c r="U287" s="17"/>
      <c r="V287" s="17"/>
      <c r="W287" s="19">
        <v>44144.529166666667</v>
      </c>
      <c r="X287" s="17"/>
      <c r="Y287" s="17" t="s">
        <v>108</v>
      </c>
      <c r="Z287" s="17"/>
      <c r="AA287" s="20">
        <v>2</v>
      </c>
      <c r="AB287" s="17" t="s">
        <v>114</v>
      </c>
      <c r="AC287" s="17"/>
      <c r="AD287" s="17"/>
      <c r="AE287" s="17"/>
      <c r="AF287" s="17"/>
      <c r="AG287" s="17" t="s">
        <v>430</v>
      </c>
      <c r="AH287" s="17"/>
      <c r="AI287" s="17"/>
      <c r="AJ287" s="17"/>
      <c r="AK287" s="17" t="s">
        <v>112</v>
      </c>
      <c r="AL287" s="17"/>
      <c r="AM287" s="17"/>
      <c r="AN287" s="17"/>
      <c r="AO287" s="17"/>
      <c r="AP287" s="19">
        <f t="shared" si="4"/>
        <v>44144</v>
      </c>
      <c r="AQ287" s="19">
        <f t="shared" si="5"/>
        <v>44207</v>
      </c>
      <c r="AR287" s="11" t="str">
        <f t="shared" si="6"/>
        <v/>
      </c>
      <c r="AS287" s="19" t="str">
        <f t="shared" si="7"/>
        <v/>
      </c>
      <c r="AT287" s="19"/>
    </row>
    <row r="288" spans="1:46" ht="15.75" customHeight="1">
      <c r="A288" s="17">
        <v>3355819376</v>
      </c>
      <c r="B288" s="17"/>
      <c r="C288" s="17"/>
      <c r="D288" s="19">
        <v>44303.438194444447</v>
      </c>
      <c r="E288" s="17"/>
      <c r="F288" s="17" t="s">
        <v>103</v>
      </c>
      <c r="G288" s="17"/>
      <c r="H288" s="20">
        <v>0</v>
      </c>
      <c r="I288" s="20">
        <v>3</v>
      </c>
      <c r="J288" s="17" t="s">
        <v>91</v>
      </c>
      <c r="K288" s="17"/>
      <c r="L288" s="17"/>
      <c r="M288" s="19">
        <v>44144.529166666667</v>
      </c>
      <c r="N288" s="17"/>
      <c r="O288" s="17"/>
      <c r="P288" s="17"/>
      <c r="Q288" s="17"/>
      <c r="R288" s="17"/>
      <c r="S288" s="17" t="s">
        <v>104</v>
      </c>
      <c r="T288" s="19">
        <v>44216.333333333336</v>
      </c>
      <c r="U288" s="17"/>
      <c r="V288" s="17"/>
      <c r="W288" s="19">
        <v>44144.529166666667</v>
      </c>
      <c r="X288" s="17"/>
      <c r="Y288" s="17" t="s">
        <v>108</v>
      </c>
      <c r="Z288" s="17"/>
      <c r="AA288" s="20">
        <v>1</v>
      </c>
      <c r="AB288" s="17" t="s">
        <v>114</v>
      </c>
      <c r="AC288" s="17"/>
      <c r="AD288" s="17"/>
      <c r="AE288" s="17"/>
      <c r="AF288" s="17"/>
      <c r="AG288" s="17" t="s">
        <v>431</v>
      </c>
      <c r="AH288" s="17"/>
      <c r="AI288" s="17"/>
      <c r="AJ288" s="17"/>
      <c r="AK288" s="17"/>
      <c r="AL288" s="17"/>
      <c r="AM288" s="17" t="s">
        <v>432</v>
      </c>
      <c r="AN288" s="17"/>
      <c r="AO288" s="17"/>
      <c r="AP288" s="19">
        <f t="shared" si="4"/>
        <v>44144</v>
      </c>
      <c r="AQ288" s="19">
        <f t="shared" si="5"/>
        <v>44216</v>
      </c>
      <c r="AR288" s="11" t="str">
        <f t="shared" si="6"/>
        <v/>
      </c>
      <c r="AS288" s="19" t="str">
        <f t="shared" si="7"/>
        <v/>
      </c>
      <c r="AT288" s="19"/>
    </row>
    <row r="289" spans="1:46" ht="15.75" customHeight="1">
      <c r="A289" s="17">
        <v>3355819375</v>
      </c>
      <c r="B289" s="17"/>
      <c r="C289" s="17"/>
      <c r="D289" s="19">
        <v>44371.4375</v>
      </c>
      <c r="E289" s="17"/>
      <c r="F289" s="17"/>
      <c r="G289" s="17"/>
      <c r="H289" s="20">
        <v>36</v>
      </c>
      <c r="I289" s="20">
        <v>54</v>
      </c>
      <c r="J289" s="17" t="s">
        <v>91</v>
      </c>
      <c r="K289" s="17"/>
      <c r="L289" s="17"/>
      <c r="M289" s="19">
        <v>44144.529166666667</v>
      </c>
      <c r="N289" s="17"/>
      <c r="O289" s="17"/>
      <c r="P289" s="17"/>
      <c r="Q289" s="17"/>
      <c r="R289" s="17"/>
      <c r="S289" s="17" t="s">
        <v>104</v>
      </c>
      <c r="T289" s="19">
        <v>44371.4375</v>
      </c>
      <c r="U289" s="17"/>
      <c r="V289" s="17"/>
      <c r="W289" s="19">
        <v>44144.529166666667</v>
      </c>
      <c r="X289" s="17"/>
      <c r="Y289" s="17" t="s">
        <v>118</v>
      </c>
      <c r="Z289" s="17"/>
      <c r="AA289" s="20">
        <v>7</v>
      </c>
      <c r="AB289" s="17" t="s">
        <v>114</v>
      </c>
      <c r="AC289" s="17"/>
      <c r="AD289" s="17"/>
      <c r="AE289" s="19">
        <v>44371.4375</v>
      </c>
      <c r="AF289" s="17"/>
      <c r="AG289" s="17" t="s">
        <v>433</v>
      </c>
      <c r="AH289" s="17"/>
      <c r="AI289" s="17"/>
      <c r="AJ289" s="17"/>
      <c r="AK289" s="17" t="s">
        <v>112</v>
      </c>
      <c r="AL289" s="17"/>
      <c r="AM289" s="17" t="s">
        <v>434</v>
      </c>
      <c r="AN289" s="17"/>
      <c r="AO289" s="17"/>
      <c r="AP289" s="19">
        <f t="shared" si="4"/>
        <v>44144</v>
      </c>
      <c r="AQ289" s="19">
        <f t="shared" si="5"/>
        <v>44371</v>
      </c>
      <c r="AR289" s="21">
        <f t="shared" si="6"/>
        <v>44371</v>
      </c>
      <c r="AS289" s="19" t="str">
        <f t="shared" si="7"/>
        <v/>
      </c>
      <c r="AT289" s="19"/>
    </row>
    <row r="290" spans="1:46" ht="15.75" customHeight="1">
      <c r="A290" s="17">
        <v>3355819374</v>
      </c>
      <c r="B290" s="17"/>
      <c r="C290" s="17"/>
      <c r="D290" s="19">
        <v>44278.173611111109</v>
      </c>
      <c r="E290" s="17"/>
      <c r="F290" s="17"/>
      <c r="G290" s="17"/>
      <c r="H290" s="17"/>
      <c r="I290" s="17"/>
      <c r="J290" s="17"/>
      <c r="K290" s="17"/>
      <c r="L290" s="17"/>
      <c r="M290" s="19">
        <v>44144.529166666667</v>
      </c>
      <c r="N290" s="17"/>
      <c r="O290" s="17"/>
      <c r="P290" s="17"/>
      <c r="Q290" s="17"/>
      <c r="R290" s="17"/>
      <c r="S290" s="17" t="s">
        <v>104</v>
      </c>
      <c r="T290" s="17"/>
      <c r="U290" s="17"/>
      <c r="V290" s="17"/>
      <c r="W290" s="19">
        <v>44144.529166666667</v>
      </c>
      <c r="X290" s="17"/>
      <c r="Y290" s="17" t="s">
        <v>25</v>
      </c>
      <c r="Z290" s="17"/>
      <c r="AA290" s="20">
        <v>0</v>
      </c>
      <c r="AB290" s="17"/>
      <c r="AC290" s="17"/>
      <c r="AD290" s="17"/>
      <c r="AE290" s="17"/>
      <c r="AF290" s="17"/>
      <c r="AG290" s="17" t="s">
        <v>435</v>
      </c>
      <c r="AH290" s="17"/>
      <c r="AI290" s="17"/>
      <c r="AJ290" s="17"/>
      <c r="AK290" s="17"/>
      <c r="AL290" s="17"/>
      <c r="AM290" s="17"/>
      <c r="AN290" s="17"/>
      <c r="AO290" s="17"/>
      <c r="AP290" s="19">
        <f t="shared" si="4"/>
        <v>44144</v>
      </c>
      <c r="AQ290" s="19" t="str">
        <f t="shared" si="5"/>
        <v/>
      </c>
      <c r="AR290" s="11" t="str">
        <f t="shared" si="6"/>
        <v/>
      </c>
      <c r="AS290" s="19" t="str">
        <f t="shared" si="7"/>
        <v/>
      </c>
      <c r="AT290" s="19"/>
    </row>
    <row r="291" spans="1:46" ht="15.75" customHeight="1">
      <c r="A291" s="17">
        <v>3349255979</v>
      </c>
      <c r="B291" s="17"/>
      <c r="C291" s="17"/>
      <c r="D291" s="19">
        <v>44277.769444444442</v>
      </c>
      <c r="E291" s="17"/>
      <c r="F291" s="17"/>
      <c r="G291" s="17"/>
      <c r="H291" s="17"/>
      <c r="I291" s="17"/>
      <c r="J291" s="17"/>
      <c r="K291" s="17"/>
      <c r="L291" s="17"/>
      <c r="M291" s="19">
        <v>44144.529166666667</v>
      </c>
      <c r="N291" s="17"/>
      <c r="O291" s="17"/>
      <c r="P291" s="17"/>
      <c r="Q291" s="17"/>
      <c r="R291" s="17"/>
      <c r="S291" s="17" t="s">
        <v>92</v>
      </c>
      <c r="T291" s="17"/>
      <c r="U291" s="17"/>
      <c r="V291" s="17"/>
      <c r="W291" s="19">
        <v>44144.529166666667</v>
      </c>
      <c r="X291" s="17"/>
      <c r="Y291" s="17" t="s">
        <v>108</v>
      </c>
      <c r="Z291" s="17"/>
      <c r="AA291" s="20">
        <v>0</v>
      </c>
      <c r="AB291" s="17"/>
      <c r="AC291" s="17"/>
      <c r="AD291" s="17"/>
      <c r="AE291" s="17"/>
      <c r="AF291" s="17"/>
      <c r="AG291" s="17" t="s">
        <v>436</v>
      </c>
      <c r="AH291" s="17"/>
      <c r="AI291" s="17"/>
      <c r="AJ291" s="17"/>
      <c r="AK291" s="17" t="s">
        <v>112</v>
      </c>
      <c r="AL291" s="17"/>
      <c r="AM291" s="17"/>
      <c r="AN291" s="17"/>
      <c r="AO291" s="17"/>
      <c r="AP291" s="19">
        <f t="shared" si="4"/>
        <v>44144</v>
      </c>
      <c r="AQ291" s="19" t="str">
        <f t="shared" si="5"/>
        <v/>
      </c>
      <c r="AR291" s="11" t="str">
        <f t="shared" si="6"/>
        <v/>
      </c>
      <c r="AS291" s="19" t="str">
        <f t="shared" si="7"/>
        <v/>
      </c>
      <c r="AT291" s="19"/>
    </row>
    <row r="292" spans="1:46" ht="15.75" customHeight="1">
      <c r="A292" s="17">
        <v>3349255978</v>
      </c>
      <c r="B292" s="17"/>
      <c r="C292" s="17"/>
      <c r="D292" s="19">
        <v>44371.785416666666</v>
      </c>
      <c r="E292" s="17"/>
      <c r="F292" s="17"/>
      <c r="G292" s="17"/>
      <c r="H292" s="20">
        <v>24</v>
      </c>
      <c r="I292" s="20">
        <v>37</v>
      </c>
      <c r="J292" s="17" t="s">
        <v>91</v>
      </c>
      <c r="K292" s="20">
        <v>25000</v>
      </c>
      <c r="L292" s="17"/>
      <c r="M292" s="19">
        <v>44144.529166666667</v>
      </c>
      <c r="N292" s="17"/>
      <c r="O292" s="17"/>
      <c r="P292" s="17"/>
      <c r="Q292" s="17"/>
      <c r="R292" s="17"/>
      <c r="S292" s="17" t="s">
        <v>92</v>
      </c>
      <c r="T292" s="19">
        <v>44341.570833333331</v>
      </c>
      <c r="U292" s="17"/>
      <c r="V292" s="17"/>
      <c r="W292" s="19">
        <v>44144.529166666667</v>
      </c>
      <c r="X292" s="17"/>
      <c r="Y292" s="17" t="s">
        <v>19</v>
      </c>
      <c r="Z292" s="17"/>
      <c r="AA292" s="20">
        <v>3</v>
      </c>
      <c r="AB292" s="17" t="s">
        <v>114</v>
      </c>
      <c r="AC292" s="17"/>
      <c r="AD292" s="17"/>
      <c r="AE292" s="19">
        <v>44341.570833333331</v>
      </c>
      <c r="AF292" s="17"/>
      <c r="AG292" s="17" t="s">
        <v>437</v>
      </c>
      <c r="AH292" s="17"/>
      <c r="AI292" s="20">
        <v>250000</v>
      </c>
      <c r="AJ292" s="17"/>
      <c r="AK292" s="17"/>
      <c r="AL292" s="17"/>
      <c r="AM292" s="17"/>
      <c r="AN292" s="17"/>
      <c r="AO292" s="20">
        <v>250000</v>
      </c>
      <c r="AP292" s="19">
        <f t="shared" si="4"/>
        <v>44144</v>
      </c>
      <c r="AQ292" s="19">
        <f t="shared" si="5"/>
        <v>44341</v>
      </c>
      <c r="AR292" s="21">
        <f t="shared" si="6"/>
        <v>44341</v>
      </c>
      <c r="AS292" s="19" t="str">
        <f t="shared" si="7"/>
        <v/>
      </c>
      <c r="AT292" s="19"/>
    </row>
    <row r="293" spans="1:46" ht="15.75" customHeight="1">
      <c r="A293" s="17">
        <v>3349255977</v>
      </c>
      <c r="B293" s="17"/>
      <c r="C293" s="17"/>
      <c r="D293" s="19">
        <v>44274.725694444445</v>
      </c>
      <c r="E293" s="17"/>
      <c r="F293" s="17"/>
      <c r="G293" s="17"/>
      <c r="H293" s="17"/>
      <c r="I293" s="17"/>
      <c r="J293" s="17"/>
      <c r="K293" s="17"/>
      <c r="L293" s="17"/>
      <c r="M293" s="19">
        <v>44144.529166666667</v>
      </c>
      <c r="N293" s="17"/>
      <c r="O293" s="17"/>
      <c r="P293" s="17"/>
      <c r="Q293" s="17"/>
      <c r="R293" s="17"/>
      <c r="S293" s="17" t="s">
        <v>92</v>
      </c>
      <c r="T293" s="17"/>
      <c r="U293" s="17"/>
      <c r="V293" s="17"/>
      <c r="W293" s="19">
        <v>44144.529166666667</v>
      </c>
      <c r="X293" s="17"/>
      <c r="Y293" s="17" t="s">
        <v>25</v>
      </c>
      <c r="Z293" s="17"/>
      <c r="AA293" s="20">
        <v>0</v>
      </c>
      <c r="AB293" s="17"/>
      <c r="AC293" s="17"/>
      <c r="AD293" s="17"/>
      <c r="AE293" s="17"/>
      <c r="AF293" s="17"/>
      <c r="AG293" s="17" t="s">
        <v>438</v>
      </c>
      <c r="AH293" s="17"/>
      <c r="AI293" s="17"/>
      <c r="AJ293" s="17"/>
      <c r="AK293" s="17"/>
      <c r="AL293" s="17"/>
      <c r="AM293" s="17"/>
      <c r="AN293" s="17"/>
      <c r="AO293" s="17"/>
      <c r="AP293" s="19">
        <f t="shared" si="4"/>
        <v>44144</v>
      </c>
      <c r="AQ293" s="19" t="str">
        <f t="shared" si="5"/>
        <v/>
      </c>
      <c r="AR293" s="11" t="str">
        <f t="shared" si="6"/>
        <v/>
      </c>
      <c r="AS293" s="19" t="str">
        <f t="shared" si="7"/>
        <v/>
      </c>
      <c r="AT293" s="19"/>
    </row>
    <row r="294" spans="1:46" ht="15.75" customHeight="1">
      <c r="A294" s="17">
        <v>3349255976</v>
      </c>
      <c r="B294" s="17"/>
      <c r="C294" s="17"/>
      <c r="D294" s="19">
        <v>44303.43472222222</v>
      </c>
      <c r="E294" s="17"/>
      <c r="F294" s="17"/>
      <c r="G294" s="17"/>
      <c r="H294" s="17"/>
      <c r="I294" s="17"/>
      <c r="J294" s="17"/>
      <c r="K294" s="20">
        <v>25000</v>
      </c>
      <c r="L294" s="17"/>
      <c r="M294" s="19">
        <v>44144.529166666667</v>
      </c>
      <c r="N294" s="17"/>
      <c r="O294" s="17"/>
      <c r="P294" s="17"/>
      <c r="Q294" s="17"/>
      <c r="R294" s="17"/>
      <c r="S294" s="17" t="s">
        <v>16</v>
      </c>
      <c r="T294" s="17"/>
      <c r="U294" s="17"/>
      <c r="V294" s="17"/>
      <c r="W294" s="19">
        <v>44144.529166666667</v>
      </c>
      <c r="X294" s="17"/>
      <c r="Y294" s="17" t="s">
        <v>108</v>
      </c>
      <c r="Z294" s="17"/>
      <c r="AA294" s="20">
        <v>0</v>
      </c>
      <c r="AB294" s="17"/>
      <c r="AC294" s="17"/>
      <c r="AD294" s="17"/>
      <c r="AE294" s="17"/>
      <c r="AF294" s="17"/>
      <c r="AG294" s="17" t="s">
        <v>439</v>
      </c>
      <c r="AH294" s="17"/>
      <c r="AI294" s="20">
        <v>25000</v>
      </c>
      <c r="AJ294" s="17"/>
      <c r="AK294" s="17"/>
      <c r="AL294" s="17"/>
      <c r="AM294" s="17"/>
      <c r="AN294" s="17"/>
      <c r="AO294" s="20">
        <v>25000</v>
      </c>
      <c r="AP294" s="19">
        <f t="shared" si="4"/>
        <v>44144</v>
      </c>
      <c r="AQ294" s="19" t="str">
        <f t="shared" si="5"/>
        <v/>
      </c>
      <c r="AR294" s="11" t="str">
        <f t="shared" si="6"/>
        <v/>
      </c>
      <c r="AS294" s="19" t="str">
        <f t="shared" si="7"/>
        <v/>
      </c>
      <c r="AT294" s="19"/>
    </row>
    <row r="295" spans="1:46" ht="15.75" customHeight="1">
      <c r="A295" s="17">
        <v>3349255975</v>
      </c>
      <c r="B295" s="17"/>
      <c r="C295" s="17"/>
      <c r="D295" s="19">
        <v>44275.440972222219</v>
      </c>
      <c r="E295" s="17"/>
      <c r="F295" s="17"/>
      <c r="G295" s="17"/>
      <c r="H295" s="17"/>
      <c r="I295" s="17"/>
      <c r="J295" s="17"/>
      <c r="K295" s="17"/>
      <c r="L295" s="17"/>
      <c r="M295" s="19">
        <v>44144.529166666667</v>
      </c>
      <c r="N295" s="17"/>
      <c r="O295" s="17"/>
      <c r="P295" s="17"/>
      <c r="Q295" s="17"/>
      <c r="R295" s="17"/>
      <c r="S295" s="17" t="s">
        <v>92</v>
      </c>
      <c r="T295" s="17"/>
      <c r="U295" s="17"/>
      <c r="V295" s="17"/>
      <c r="W295" s="19">
        <v>44144.529166666667</v>
      </c>
      <c r="X295" s="17"/>
      <c r="Y295" s="17" t="s">
        <v>25</v>
      </c>
      <c r="Z295" s="17"/>
      <c r="AA295" s="20">
        <v>0</v>
      </c>
      <c r="AB295" s="17"/>
      <c r="AC295" s="17"/>
      <c r="AD295" s="17"/>
      <c r="AE295" s="17"/>
      <c r="AF295" s="17"/>
      <c r="AG295" s="17" t="s">
        <v>440</v>
      </c>
      <c r="AH295" s="17"/>
      <c r="AI295" s="17"/>
      <c r="AJ295" s="17"/>
      <c r="AK295" s="17" t="s">
        <v>112</v>
      </c>
      <c r="AL295" s="17"/>
      <c r="AM295" s="17"/>
      <c r="AN295" s="17"/>
      <c r="AO295" s="17"/>
      <c r="AP295" s="19">
        <f t="shared" si="4"/>
        <v>44144</v>
      </c>
      <c r="AQ295" s="19" t="str">
        <f t="shared" si="5"/>
        <v/>
      </c>
      <c r="AR295" s="11" t="str">
        <f t="shared" si="6"/>
        <v/>
      </c>
      <c r="AS295" s="19" t="str">
        <f t="shared" si="7"/>
        <v/>
      </c>
      <c r="AT295" s="19"/>
    </row>
    <row r="296" spans="1:46" ht="15.75" customHeight="1">
      <c r="A296" s="17">
        <v>3349255973</v>
      </c>
      <c r="B296" s="17"/>
      <c r="C296" s="17"/>
      <c r="D296" s="19">
        <v>44276.577777777777</v>
      </c>
      <c r="E296" s="17"/>
      <c r="F296" s="17"/>
      <c r="G296" s="17"/>
      <c r="H296" s="17"/>
      <c r="I296" s="17"/>
      <c r="J296" s="17" t="s">
        <v>91</v>
      </c>
      <c r="K296" s="17"/>
      <c r="L296" s="17"/>
      <c r="M296" s="19">
        <v>44144.529166666667</v>
      </c>
      <c r="N296" s="17"/>
      <c r="O296" s="17"/>
      <c r="P296" s="17"/>
      <c r="Q296" s="17"/>
      <c r="R296" s="17"/>
      <c r="S296" s="17" t="s">
        <v>26</v>
      </c>
      <c r="T296" s="17"/>
      <c r="U296" s="17"/>
      <c r="V296" s="17"/>
      <c r="W296" s="19">
        <v>44144.529166666667</v>
      </c>
      <c r="X296" s="17"/>
      <c r="Y296" s="17" t="s">
        <v>25</v>
      </c>
      <c r="Z296" s="17"/>
      <c r="AA296" s="20">
        <v>1</v>
      </c>
      <c r="AB296" s="17" t="s">
        <v>114</v>
      </c>
      <c r="AC296" s="17"/>
      <c r="AD296" s="17"/>
      <c r="AE296" s="17"/>
      <c r="AF296" s="17"/>
      <c r="AG296" s="17" t="s">
        <v>441</v>
      </c>
      <c r="AH296" s="17"/>
      <c r="AI296" s="17"/>
      <c r="AJ296" s="17"/>
      <c r="AK296" s="17"/>
      <c r="AL296" s="17"/>
      <c r="AM296" s="17"/>
      <c r="AN296" s="17"/>
      <c r="AO296" s="17"/>
      <c r="AP296" s="19">
        <f t="shared" si="4"/>
        <v>44144</v>
      </c>
      <c r="AQ296" s="19" t="str">
        <f t="shared" si="5"/>
        <v/>
      </c>
      <c r="AR296" s="11" t="str">
        <f t="shared" si="6"/>
        <v/>
      </c>
      <c r="AS296" s="19" t="str">
        <f t="shared" si="7"/>
        <v/>
      </c>
      <c r="AT296" s="19"/>
    </row>
    <row r="297" spans="1:46" ht="15.75" customHeight="1">
      <c r="A297" s="17">
        <v>3349255972</v>
      </c>
      <c r="B297" s="17"/>
      <c r="C297" s="17"/>
      <c r="D297" s="19">
        <v>44276.291666666664</v>
      </c>
      <c r="E297" s="17"/>
      <c r="F297" s="17"/>
      <c r="G297" s="17"/>
      <c r="H297" s="17"/>
      <c r="I297" s="17"/>
      <c r="J297" s="17"/>
      <c r="K297" s="17"/>
      <c r="L297" s="17"/>
      <c r="M297" s="19">
        <v>44144.529166666667</v>
      </c>
      <c r="N297" s="17"/>
      <c r="O297" s="17"/>
      <c r="P297" s="17"/>
      <c r="Q297" s="17"/>
      <c r="R297" s="17"/>
      <c r="S297" s="17" t="s">
        <v>16</v>
      </c>
      <c r="T297" s="17"/>
      <c r="U297" s="17"/>
      <c r="V297" s="17"/>
      <c r="W297" s="19">
        <v>44144.529166666667</v>
      </c>
      <c r="X297" s="17"/>
      <c r="Y297" s="17" t="s">
        <v>108</v>
      </c>
      <c r="Z297" s="17"/>
      <c r="AA297" s="20">
        <v>0</v>
      </c>
      <c r="AB297" s="17"/>
      <c r="AC297" s="17"/>
      <c r="AD297" s="17"/>
      <c r="AE297" s="17"/>
      <c r="AF297" s="17"/>
      <c r="AG297" s="17" t="s">
        <v>442</v>
      </c>
      <c r="AH297" s="17"/>
      <c r="AI297" s="17"/>
      <c r="AJ297" s="17"/>
      <c r="AK297" s="17" t="s">
        <v>112</v>
      </c>
      <c r="AL297" s="17"/>
      <c r="AM297" s="17"/>
      <c r="AN297" s="17"/>
      <c r="AO297" s="17"/>
      <c r="AP297" s="19">
        <f t="shared" si="4"/>
        <v>44144</v>
      </c>
      <c r="AQ297" s="19" t="str">
        <f t="shared" si="5"/>
        <v/>
      </c>
      <c r="AR297" s="11" t="str">
        <f t="shared" si="6"/>
        <v/>
      </c>
      <c r="AS297" s="19" t="str">
        <f t="shared" si="7"/>
        <v/>
      </c>
      <c r="AT297" s="19"/>
    </row>
    <row r="298" spans="1:46" ht="15.75" customHeight="1">
      <c r="A298" s="17">
        <v>3349255971</v>
      </c>
      <c r="B298" s="17"/>
      <c r="C298" s="17"/>
      <c r="D298" s="19">
        <v>44275.540277777778</v>
      </c>
      <c r="E298" s="17"/>
      <c r="F298" s="17"/>
      <c r="G298" s="17"/>
      <c r="H298" s="17"/>
      <c r="I298" s="17"/>
      <c r="J298" s="17"/>
      <c r="K298" s="17"/>
      <c r="L298" s="17"/>
      <c r="M298" s="19">
        <v>44144.529166666667</v>
      </c>
      <c r="N298" s="17"/>
      <c r="O298" s="17"/>
      <c r="P298" s="17"/>
      <c r="Q298" s="17"/>
      <c r="R298" s="17"/>
      <c r="S298" s="17" t="s">
        <v>16</v>
      </c>
      <c r="T298" s="17"/>
      <c r="U298" s="17"/>
      <c r="V298" s="17"/>
      <c r="W298" s="19">
        <v>44144.529166666667</v>
      </c>
      <c r="X298" s="17"/>
      <c r="Y298" s="17" t="s">
        <v>108</v>
      </c>
      <c r="Z298" s="17"/>
      <c r="AA298" s="20">
        <v>0</v>
      </c>
      <c r="AB298" s="17"/>
      <c r="AC298" s="17"/>
      <c r="AD298" s="17"/>
      <c r="AE298" s="17"/>
      <c r="AF298" s="17"/>
      <c r="AG298" s="17" t="s">
        <v>443</v>
      </c>
      <c r="AH298" s="17"/>
      <c r="AI298" s="17"/>
      <c r="AJ298" s="17"/>
      <c r="AK298" s="17" t="s">
        <v>112</v>
      </c>
      <c r="AL298" s="17"/>
      <c r="AM298" s="17"/>
      <c r="AN298" s="17"/>
      <c r="AO298" s="17"/>
      <c r="AP298" s="19">
        <f t="shared" si="4"/>
        <v>44144</v>
      </c>
      <c r="AQ298" s="19" t="str">
        <f t="shared" si="5"/>
        <v/>
      </c>
      <c r="AR298" s="11" t="str">
        <f t="shared" si="6"/>
        <v/>
      </c>
      <c r="AS298" s="19" t="str">
        <f t="shared" si="7"/>
        <v/>
      </c>
      <c r="AT298" s="19"/>
    </row>
    <row r="299" spans="1:46" ht="15.75" customHeight="1">
      <c r="A299" s="17">
        <v>3349255969</v>
      </c>
      <c r="B299" s="17"/>
      <c r="C299" s="17"/>
      <c r="D299" s="19">
        <v>44274.765277777777</v>
      </c>
      <c r="E299" s="17"/>
      <c r="F299" s="17"/>
      <c r="G299" s="17"/>
      <c r="H299" s="17"/>
      <c r="I299" s="17"/>
      <c r="J299" s="17"/>
      <c r="K299" s="17"/>
      <c r="L299" s="17"/>
      <c r="M299" s="19">
        <v>44144.529166666667</v>
      </c>
      <c r="N299" s="17"/>
      <c r="O299" s="17"/>
      <c r="P299" s="17"/>
      <c r="Q299" s="17"/>
      <c r="R299" s="17"/>
      <c r="S299" s="17" t="s">
        <v>16</v>
      </c>
      <c r="T299" s="17"/>
      <c r="U299" s="17"/>
      <c r="V299" s="17"/>
      <c r="W299" s="19">
        <v>44144.529166666667</v>
      </c>
      <c r="X299" s="17"/>
      <c r="Y299" s="17" t="s">
        <v>25</v>
      </c>
      <c r="Z299" s="17"/>
      <c r="AA299" s="20">
        <v>0</v>
      </c>
      <c r="AB299" s="17"/>
      <c r="AC299" s="17"/>
      <c r="AD299" s="17"/>
      <c r="AE299" s="17"/>
      <c r="AF299" s="17"/>
      <c r="AG299" s="17" t="s">
        <v>444</v>
      </c>
      <c r="AH299" s="17"/>
      <c r="AI299" s="17"/>
      <c r="AJ299" s="17"/>
      <c r="AK299" s="17"/>
      <c r="AL299" s="17"/>
      <c r="AM299" s="17"/>
      <c r="AN299" s="17"/>
      <c r="AO299" s="17"/>
      <c r="AP299" s="19">
        <f t="shared" si="4"/>
        <v>44144</v>
      </c>
      <c r="AQ299" s="19" t="str">
        <f t="shared" si="5"/>
        <v/>
      </c>
      <c r="AR299" s="11" t="str">
        <f t="shared" si="6"/>
        <v/>
      </c>
      <c r="AS299" s="19" t="str">
        <f t="shared" si="7"/>
        <v/>
      </c>
      <c r="AT299" s="19"/>
    </row>
    <row r="300" spans="1:46" ht="15.75" customHeight="1">
      <c r="A300" s="17">
        <v>3349255968</v>
      </c>
      <c r="B300" s="17"/>
      <c r="C300" s="17"/>
      <c r="D300" s="19">
        <v>44277.970833333333</v>
      </c>
      <c r="E300" s="17"/>
      <c r="F300" s="17"/>
      <c r="G300" s="17"/>
      <c r="H300" s="17"/>
      <c r="I300" s="17"/>
      <c r="J300" s="17"/>
      <c r="K300" s="17"/>
      <c r="L300" s="17"/>
      <c r="M300" s="19">
        <v>44144.529166666667</v>
      </c>
      <c r="N300" s="17"/>
      <c r="O300" s="17"/>
      <c r="P300" s="17"/>
      <c r="Q300" s="17"/>
      <c r="R300" s="17"/>
      <c r="S300" s="17" t="s">
        <v>16</v>
      </c>
      <c r="T300" s="17"/>
      <c r="U300" s="17"/>
      <c r="V300" s="17"/>
      <c r="W300" s="19">
        <v>44144.529166666667</v>
      </c>
      <c r="X300" s="17"/>
      <c r="Y300" s="17" t="s">
        <v>108</v>
      </c>
      <c r="Z300" s="17"/>
      <c r="AA300" s="20">
        <v>0</v>
      </c>
      <c r="AB300" s="17"/>
      <c r="AC300" s="17"/>
      <c r="AD300" s="17"/>
      <c r="AE300" s="17"/>
      <c r="AF300" s="17"/>
      <c r="AG300" s="17" t="s">
        <v>445</v>
      </c>
      <c r="AH300" s="17"/>
      <c r="AI300" s="17"/>
      <c r="AJ300" s="17"/>
      <c r="AK300" s="17" t="s">
        <v>112</v>
      </c>
      <c r="AL300" s="17"/>
      <c r="AM300" s="17"/>
      <c r="AN300" s="17"/>
      <c r="AO300" s="17"/>
      <c r="AP300" s="19">
        <f t="shared" si="4"/>
        <v>44144</v>
      </c>
      <c r="AQ300" s="19" t="str">
        <f t="shared" si="5"/>
        <v/>
      </c>
      <c r="AR300" s="11" t="str">
        <f t="shared" si="6"/>
        <v/>
      </c>
      <c r="AS300" s="19" t="str">
        <f t="shared" si="7"/>
        <v/>
      </c>
      <c r="AT300" s="19"/>
    </row>
    <row r="301" spans="1:46" ht="15.75" customHeight="1">
      <c r="A301" s="17">
        <v>3349255967</v>
      </c>
      <c r="B301" s="17"/>
      <c r="C301" s="17"/>
      <c r="D301" s="19">
        <v>44276.549305555556</v>
      </c>
      <c r="E301" s="17"/>
      <c r="F301" s="17"/>
      <c r="G301" s="17"/>
      <c r="H301" s="20">
        <v>0</v>
      </c>
      <c r="I301" s="20">
        <v>1</v>
      </c>
      <c r="J301" s="17"/>
      <c r="K301" s="17"/>
      <c r="L301" s="17"/>
      <c r="M301" s="19">
        <v>44144.529166666667</v>
      </c>
      <c r="N301" s="17"/>
      <c r="O301" s="17"/>
      <c r="P301" s="17"/>
      <c r="Q301" s="17"/>
      <c r="R301" s="17"/>
      <c r="S301" s="17"/>
      <c r="T301" s="19">
        <v>44207.232638888891</v>
      </c>
      <c r="U301" s="17"/>
      <c r="V301" s="17"/>
      <c r="W301" s="17"/>
      <c r="X301" s="17"/>
      <c r="Y301" s="17" t="s">
        <v>108</v>
      </c>
      <c r="Z301" s="17"/>
      <c r="AA301" s="20">
        <v>0</v>
      </c>
      <c r="AB301" s="17"/>
      <c r="AC301" s="17"/>
      <c r="AD301" s="17"/>
      <c r="AE301" s="17"/>
      <c r="AF301" s="17"/>
      <c r="AG301" s="17" t="s">
        <v>446</v>
      </c>
      <c r="AH301" s="17"/>
      <c r="AI301" s="17"/>
      <c r="AJ301" s="17"/>
      <c r="AK301" s="17" t="s">
        <v>343</v>
      </c>
      <c r="AL301" s="17"/>
      <c r="AM301" s="17"/>
      <c r="AN301" s="17"/>
      <c r="AO301" s="17"/>
      <c r="AP301" s="19">
        <f t="shared" si="4"/>
        <v>44144</v>
      </c>
      <c r="AQ301" s="19">
        <f t="shared" si="5"/>
        <v>44207</v>
      </c>
      <c r="AR301" s="11" t="str">
        <f t="shared" si="6"/>
        <v/>
      </c>
      <c r="AS301" s="19" t="str">
        <f t="shared" si="7"/>
        <v/>
      </c>
      <c r="AT301" s="19"/>
    </row>
    <row r="302" spans="1:46" ht="15.75" customHeight="1">
      <c r="A302" s="17">
        <v>3349255966</v>
      </c>
      <c r="B302" s="17"/>
      <c r="C302" s="17"/>
      <c r="D302" s="19">
        <v>44276.263194444444</v>
      </c>
      <c r="E302" s="17"/>
      <c r="F302" s="17"/>
      <c r="G302" s="17"/>
      <c r="H302" s="17"/>
      <c r="I302" s="17"/>
      <c r="J302" s="17"/>
      <c r="K302" s="17"/>
      <c r="L302" s="17"/>
      <c r="M302" s="19">
        <v>44144.529166666667</v>
      </c>
      <c r="N302" s="17"/>
      <c r="O302" s="17"/>
      <c r="P302" s="17"/>
      <c r="Q302" s="17"/>
      <c r="R302" s="17"/>
      <c r="S302" s="17" t="s">
        <v>92</v>
      </c>
      <c r="T302" s="17"/>
      <c r="U302" s="17"/>
      <c r="V302" s="17"/>
      <c r="W302" s="19">
        <v>44144.529166666667</v>
      </c>
      <c r="X302" s="17"/>
      <c r="Y302" s="17" t="s">
        <v>108</v>
      </c>
      <c r="Z302" s="17"/>
      <c r="AA302" s="20">
        <v>0</v>
      </c>
      <c r="AB302" s="17"/>
      <c r="AC302" s="17"/>
      <c r="AD302" s="17"/>
      <c r="AE302" s="17"/>
      <c r="AF302" s="17"/>
      <c r="AG302" s="17" t="s">
        <v>447</v>
      </c>
      <c r="AH302" s="17"/>
      <c r="AI302" s="17"/>
      <c r="AJ302" s="17"/>
      <c r="AK302" s="17" t="s">
        <v>112</v>
      </c>
      <c r="AL302" s="17"/>
      <c r="AM302" s="17"/>
      <c r="AN302" s="17"/>
      <c r="AO302" s="17"/>
      <c r="AP302" s="19">
        <f t="shared" si="4"/>
        <v>44144</v>
      </c>
      <c r="AQ302" s="19" t="str">
        <f t="shared" si="5"/>
        <v/>
      </c>
      <c r="AR302" s="11" t="str">
        <f t="shared" si="6"/>
        <v/>
      </c>
      <c r="AS302" s="19" t="str">
        <f t="shared" si="7"/>
        <v/>
      </c>
      <c r="AT302" s="19"/>
    </row>
    <row r="303" spans="1:46" ht="15.75" customHeight="1">
      <c r="A303" s="17">
        <v>3349255965</v>
      </c>
      <c r="B303" s="17"/>
      <c r="C303" s="17"/>
      <c r="D303" s="19">
        <v>44277.746527777781</v>
      </c>
      <c r="E303" s="17"/>
      <c r="F303" s="17"/>
      <c r="G303" s="17"/>
      <c r="H303" s="17"/>
      <c r="I303" s="17"/>
      <c r="J303" s="17"/>
      <c r="K303" s="17"/>
      <c r="L303" s="17"/>
      <c r="M303" s="19">
        <v>44144.529166666667</v>
      </c>
      <c r="N303" s="17"/>
      <c r="O303" s="17"/>
      <c r="P303" s="17"/>
      <c r="Q303" s="17"/>
      <c r="R303" s="17"/>
      <c r="S303" s="17" t="s">
        <v>92</v>
      </c>
      <c r="T303" s="17"/>
      <c r="U303" s="17"/>
      <c r="V303" s="17"/>
      <c r="W303" s="19">
        <v>44144.529166666667</v>
      </c>
      <c r="X303" s="17"/>
      <c r="Y303" s="17" t="s">
        <v>25</v>
      </c>
      <c r="Z303" s="17"/>
      <c r="AA303" s="20">
        <v>0</v>
      </c>
      <c r="AB303" s="17"/>
      <c r="AC303" s="17"/>
      <c r="AD303" s="17"/>
      <c r="AE303" s="17"/>
      <c r="AF303" s="17"/>
      <c r="AG303" s="17" t="s">
        <v>448</v>
      </c>
      <c r="AH303" s="17"/>
      <c r="AI303" s="17"/>
      <c r="AJ303" s="17"/>
      <c r="AK303" s="17" t="s">
        <v>99</v>
      </c>
      <c r="AL303" s="17"/>
      <c r="AM303" s="17"/>
      <c r="AN303" s="17"/>
      <c r="AO303" s="17"/>
      <c r="AP303" s="19">
        <f t="shared" si="4"/>
        <v>44144</v>
      </c>
      <c r="AQ303" s="19" t="str">
        <f t="shared" si="5"/>
        <v/>
      </c>
      <c r="AR303" s="11" t="str">
        <f t="shared" si="6"/>
        <v/>
      </c>
      <c r="AS303" s="19" t="str">
        <f t="shared" si="7"/>
        <v/>
      </c>
      <c r="AT303" s="19"/>
    </row>
    <row r="304" spans="1:46" ht="15.75" customHeight="1">
      <c r="A304" s="17">
        <v>3349255964</v>
      </c>
      <c r="B304" s="17"/>
      <c r="C304" s="17"/>
      <c r="D304" s="19">
        <v>44275.195833333331</v>
      </c>
      <c r="E304" s="17"/>
      <c r="F304" s="17"/>
      <c r="G304" s="17"/>
      <c r="H304" s="17"/>
      <c r="I304" s="17"/>
      <c r="J304" s="17"/>
      <c r="K304" s="17"/>
      <c r="L304" s="17"/>
      <c r="M304" s="19">
        <v>44144.529166666667</v>
      </c>
      <c r="N304" s="17"/>
      <c r="O304" s="17"/>
      <c r="P304" s="17"/>
      <c r="Q304" s="17"/>
      <c r="R304" s="17"/>
      <c r="S304" s="17" t="s">
        <v>104</v>
      </c>
      <c r="T304" s="17"/>
      <c r="U304" s="17"/>
      <c r="V304" s="17"/>
      <c r="W304" s="19">
        <v>44144.529166666667</v>
      </c>
      <c r="X304" s="17"/>
      <c r="Y304" s="17" t="s">
        <v>25</v>
      </c>
      <c r="Z304" s="17"/>
      <c r="AA304" s="20">
        <v>0</v>
      </c>
      <c r="AB304" s="17"/>
      <c r="AC304" s="17"/>
      <c r="AD304" s="17"/>
      <c r="AE304" s="17"/>
      <c r="AF304" s="17"/>
      <c r="AG304" s="17" t="s">
        <v>449</v>
      </c>
      <c r="AH304" s="17"/>
      <c r="AI304" s="17"/>
      <c r="AJ304" s="17"/>
      <c r="AK304" s="17" t="s">
        <v>112</v>
      </c>
      <c r="AL304" s="17"/>
      <c r="AM304" s="17"/>
      <c r="AN304" s="17"/>
      <c r="AO304" s="17"/>
      <c r="AP304" s="19">
        <f t="shared" si="4"/>
        <v>44144</v>
      </c>
      <c r="AQ304" s="19" t="str">
        <f t="shared" si="5"/>
        <v/>
      </c>
      <c r="AR304" s="11" t="str">
        <f t="shared" si="6"/>
        <v/>
      </c>
      <c r="AS304" s="19" t="str">
        <f t="shared" si="7"/>
        <v/>
      </c>
      <c r="AT304" s="19"/>
    </row>
    <row r="305" spans="1:46" ht="15.75" customHeight="1">
      <c r="A305" s="17">
        <v>3349255963</v>
      </c>
      <c r="B305" s="17"/>
      <c r="C305" s="17"/>
      <c r="D305" s="19">
        <v>44277.006944444445</v>
      </c>
      <c r="E305" s="17"/>
      <c r="F305" s="17"/>
      <c r="G305" s="17"/>
      <c r="H305" s="17"/>
      <c r="I305" s="17"/>
      <c r="J305" s="17"/>
      <c r="K305" s="17"/>
      <c r="L305" s="17"/>
      <c r="M305" s="19">
        <v>44144.529166666667</v>
      </c>
      <c r="N305" s="17"/>
      <c r="O305" s="17"/>
      <c r="P305" s="17"/>
      <c r="Q305" s="17"/>
      <c r="R305" s="17"/>
      <c r="S305" s="17" t="s">
        <v>92</v>
      </c>
      <c r="T305" s="17"/>
      <c r="U305" s="17"/>
      <c r="V305" s="17"/>
      <c r="W305" s="19">
        <v>44144.529166666667</v>
      </c>
      <c r="X305" s="17"/>
      <c r="Y305" s="17" t="s">
        <v>108</v>
      </c>
      <c r="Z305" s="17"/>
      <c r="AA305" s="20">
        <v>0</v>
      </c>
      <c r="AB305" s="17"/>
      <c r="AC305" s="17"/>
      <c r="AD305" s="17"/>
      <c r="AE305" s="17"/>
      <c r="AF305" s="17"/>
      <c r="AG305" s="17" t="s">
        <v>450</v>
      </c>
      <c r="AH305" s="17"/>
      <c r="AI305" s="17"/>
      <c r="AJ305" s="17"/>
      <c r="AK305" s="17" t="s">
        <v>112</v>
      </c>
      <c r="AL305" s="17"/>
      <c r="AM305" s="17"/>
      <c r="AN305" s="17"/>
      <c r="AO305" s="17"/>
      <c r="AP305" s="19">
        <f t="shared" si="4"/>
        <v>44144</v>
      </c>
      <c r="AQ305" s="19" t="str">
        <f t="shared" si="5"/>
        <v/>
      </c>
      <c r="AR305" s="11" t="str">
        <f t="shared" si="6"/>
        <v/>
      </c>
      <c r="AS305" s="19" t="str">
        <f t="shared" si="7"/>
        <v/>
      </c>
      <c r="AT305" s="19"/>
    </row>
    <row r="306" spans="1:46" ht="15.75" customHeight="1">
      <c r="A306" s="17">
        <v>3349255962</v>
      </c>
      <c r="B306" s="17"/>
      <c r="C306" s="17"/>
      <c r="D306" s="19">
        <v>44303.43472222222</v>
      </c>
      <c r="E306" s="17"/>
      <c r="F306" s="17" t="s">
        <v>103</v>
      </c>
      <c r="G306" s="17"/>
      <c r="H306" s="20">
        <v>1</v>
      </c>
      <c r="I306" s="20">
        <v>4</v>
      </c>
      <c r="J306" s="17" t="s">
        <v>91</v>
      </c>
      <c r="K306" s="17"/>
      <c r="L306" s="17"/>
      <c r="M306" s="19">
        <v>44144.529166666667</v>
      </c>
      <c r="N306" s="17"/>
      <c r="O306" s="17"/>
      <c r="P306" s="17"/>
      <c r="Q306" s="17"/>
      <c r="R306" s="17"/>
      <c r="S306" s="17" t="s">
        <v>16</v>
      </c>
      <c r="T306" s="19">
        <v>44202.083333333336</v>
      </c>
      <c r="U306" s="17"/>
      <c r="V306" s="17"/>
      <c r="W306" s="19">
        <v>44144.529166666667</v>
      </c>
      <c r="X306" s="17"/>
      <c r="Y306" s="17" t="s">
        <v>108</v>
      </c>
      <c r="Z306" s="17"/>
      <c r="AA306" s="20">
        <v>2</v>
      </c>
      <c r="AB306" s="17" t="s">
        <v>97</v>
      </c>
      <c r="AC306" s="17"/>
      <c r="AD306" s="17"/>
      <c r="AE306" s="19">
        <v>44174.415277777778</v>
      </c>
      <c r="AF306" s="17"/>
      <c r="AG306" s="17" t="s">
        <v>451</v>
      </c>
      <c r="AH306" s="17"/>
      <c r="AI306" s="17"/>
      <c r="AJ306" s="17"/>
      <c r="AK306" s="17" t="s">
        <v>112</v>
      </c>
      <c r="AL306" s="17"/>
      <c r="AM306" s="17"/>
      <c r="AN306" s="17"/>
      <c r="AO306" s="17"/>
      <c r="AP306" s="19">
        <f t="shared" si="4"/>
        <v>44144</v>
      </c>
      <c r="AQ306" s="19">
        <f t="shared" si="5"/>
        <v>44202</v>
      </c>
      <c r="AR306" s="21">
        <f t="shared" si="6"/>
        <v>44174</v>
      </c>
      <c r="AS306" s="19" t="str">
        <f t="shared" si="7"/>
        <v/>
      </c>
      <c r="AT306" s="19"/>
    </row>
    <row r="307" spans="1:46" ht="15.75" customHeight="1">
      <c r="AP307" s="26"/>
    </row>
    <row r="308" spans="1:46" ht="15.75" customHeight="1">
      <c r="AP308" s="26"/>
    </row>
    <row r="309" spans="1:46" ht="15.75" customHeight="1">
      <c r="AP309" s="26"/>
    </row>
    <row r="310" spans="1:46" ht="15.75" customHeight="1">
      <c r="AP310" s="26"/>
    </row>
    <row r="311" spans="1:46" ht="15.75" customHeight="1">
      <c r="AP311" s="26"/>
    </row>
    <row r="312" spans="1:46" ht="15.75" customHeight="1">
      <c r="AP312" s="26"/>
    </row>
    <row r="313" spans="1:46" ht="15.75" customHeight="1">
      <c r="AP313" s="26"/>
    </row>
    <row r="314" spans="1:46" ht="15.75" customHeight="1">
      <c r="AP314" s="26"/>
    </row>
    <row r="315" spans="1:46" ht="15.75" customHeight="1">
      <c r="AP315" s="26"/>
    </row>
    <row r="316" spans="1:46" ht="15.75" customHeight="1">
      <c r="AP316" s="26"/>
    </row>
    <row r="317" spans="1:46" ht="15.75" customHeight="1">
      <c r="AP317" s="26"/>
    </row>
    <row r="318" spans="1:46" ht="15.75" customHeight="1">
      <c r="AP318" s="26"/>
    </row>
    <row r="319" spans="1:46" ht="15.75" customHeight="1">
      <c r="AP319" s="26"/>
    </row>
    <row r="320" spans="1:46" ht="15.75" customHeight="1">
      <c r="AP320" s="26"/>
    </row>
    <row r="321" spans="42:42" ht="15.75" customHeight="1">
      <c r="AP321" s="26"/>
    </row>
    <row r="322" spans="42:42" ht="15.75" customHeight="1">
      <c r="AP322" s="26"/>
    </row>
    <row r="323" spans="42:42" ht="15.75" customHeight="1">
      <c r="AP323" s="26"/>
    </row>
    <row r="324" spans="42:42" ht="15.75" customHeight="1">
      <c r="AP324" s="26"/>
    </row>
    <row r="325" spans="42:42" ht="15.75" customHeight="1">
      <c r="AP325" s="26"/>
    </row>
    <row r="326" spans="42:42" ht="15.75" customHeight="1">
      <c r="AP326" s="26"/>
    </row>
    <row r="327" spans="42:42" ht="15.75" customHeight="1">
      <c r="AP327" s="26"/>
    </row>
    <row r="328" spans="42:42" ht="15.75" customHeight="1">
      <c r="AP328" s="26"/>
    </row>
    <row r="329" spans="42:42" ht="15.75" customHeight="1">
      <c r="AP329" s="26"/>
    </row>
    <row r="330" spans="42:42" ht="15.75" customHeight="1">
      <c r="AP330" s="26"/>
    </row>
    <row r="331" spans="42:42" ht="15.75" customHeight="1">
      <c r="AP331" s="26"/>
    </row>
    <row r="332" spans="42:42" ht="15.75" customHeight="1">
      <c r="AP332" s="26"/>
    </row>
    <row r="333" spans="42:42" ht="15.75" customHeight="1">
      <c r="AP333" s="26"/>
    </row>
    <row r="334" spans="42:42" ht="15.75" customHeight="1">
      <c r="AP334" s="26"/>
    </row>
    <row r="335" spans="42:42" ht="15.75" customHeight="1">
      <c r="AP335" s="26"/>
    </row>
    <row r="336" spans="42:42" ht="15.75" customHeight="1">
      <c r="AP336" s="26"/>
    </row>
    <row r="337" spans="42:42" ht="15.75" customHeight="1">
      <c r="AP337" s="26"/>
    </row>
    <row r="338" spans="42:42" ht="15.75" customHeight="1">
      <c r="AP338" s="26"/>
    </row>
    <row r="339" spans="42:42" ht="15.75" customHeight="1">
      <c r="AP339" s="26"/>
    </row>
    <row r="340" spans="42:42" ht="15.75" customHeight="1">
      <c r="AP340" s="26"/>
    </row>
    <row r="341" spans="42:42" ht="15.75" customHeight="1">
      <c r="AP341" s="26"/>
    </row>
    <row r="342" spans="42:42" ht="15.75" customHeight="1">
      <c r="AP342" s="26"/>
    </row>
    <row r="343" spans="42:42" ht="15.75" customHeight="1">
      <c r="AP343" s="26"/>
    </row>
    <row r="344" spans="42:42" ht="15.75" customHeight="1">
      <c r="AP344" s="27"/>
    </row>
    <row r="345" spans="42:42" ht="15.75" customHeight="1">
      <c r="AP345" s="27"/>
    </row>
    <row r="346" spans="42:42" ht="15.75" customHeight="1">
      <c r="AP346" s="27"/>
    </row>
    <row r="347" spans="42:42" ht="15.75" customHeight="1">
      <c r="AP347" s="27"/>
    </row>
    <row r="348" spans="42:42" ht="15.75" customHeight="1">
      <c r="AP348" s="27"/>
    </row>
    <row r="349" spans="42:42" ht="15.75" customHeight="1">
      <c r="AP349" s="27"/>
    </row>
    <row r="350" spans="42:42" ht="15.75" customHeight="1">
      <c r="AP350" s="27"/>
    </row>
    <row r="351" spans="42:42" ht="15.75" customHeight="1">
      <c r="AP351" s="27"/>
    </row>
    <row r="352" spans="42:42" ht="15.75" customHeight="1">
      <c r="AP352" s="27"/>
    </row>
    <row r="353" spans="42:42" ht="15.75" customHeight="1">
      <c r="AP353" s="27"/>
    </row>
    <row r="354" spans="42:42" ht="15.75" customHeight="1">
      <c r="AP354" s="27"/>
    </row>
    <row r="355" spans="42:42" ht="15.75" customHeight="1">
      <c r="AP355" s="27"/>
    </row>
    <row r="356" spans="42:42" ht="15.75" customHeight="1">
      <c r="AP356" s="27"/>
    </row>
    <row r="357" spans="42:42" ht="15.75" customHeight="1">
      <c r="AP357" s="27"/>
    </row>
    <row r="358" spans="42:42" ht="15.75" customHeight="1">
      <c r="AP358" s="27"/>
    </row>
    <row r="359" spans="42:42" ht="15.75" customHeight="1">
      <c r="AP359" s="27"/>
    </row>
    <row r="360" spans="42:42" ht="15.75" customHeight="1">
      <c r="AP360" s="27"/>
    </row>
    <row r="361" spans="42:42" ht="15.75" customHeight="1">
      <c r="AP361" s="27"/>
    </row>
    <row r="362" spans="42:42" ht="15.75" customHeight="1">
      <c r="AP362" s="27"/>
    </row>
    <row r="363" spans="42:42" ht="15.75" customHeight="1">
      <c r="AP363" s="27"/>
    </row>
    <row r="364" spans="42:42" ht="15.75" customHeight="1">
      <c r="AP364" s="27"/>
    </row>
    <row r="365" spans="42:42" ht="15.75" customHeight="1">
      <c r="AP365" s="27"/>
    </row>
    <row r="366" spans="42:42" ht="15.75" customHeight="1">
      <c r="AP366" s="27"/>
    </row>
    <row r="367" spans="42:42" ht="15.75" customHeight="1">
      <c r="AP367" s="27"/>
    </row>
    <row r="368" spans="42:42" ht="15.75" customHeight="1">
      <c r="AP368" s="27"/>
    </row>
    <row r="369" spans="42:42" ht="15.75" customHeight="1">
      <c r="AP369" s="27"/>
    </row>
    <row r="370" spans="42:42" ht="15.75" customHeight="1">
      <c r="AP370" s="27"/>
    </row>
    <row r="371" spans="42:42" ht="15.75" customHeight="1">
      <c r="AP371" s="27"/>
    </row>
    <row r="372" spans="42:42" ht="15.75" customHeight="1">
      <c r="AP372" s="27"/>
    </row>
    <row r="373" spans="42:42" ht="15.75" customHeight="1">
      <c r="AP373" s="27"/>
    </row>
    <row r="374" spans="42:42" ht="15.75" customHeight="1">
      <c r="AP374" s="27"/>
    </row>
    <row r="375" spans="42:42" ht="15.75" customHeight="1">
      <c r="AP375" s="27"/>
    </row>
    <row r="376" spans="42:42" ht="15.75" customHeight="1">
      <c r="AP376" s="27"/>
    </row>
    <row r="377" spans="42:42" ht="15.75" customHeight="1">
      <c r="AP377" s="27"/>
    </row>
    <row r="378" spans="42:42" ht="15.75" customHeight="1">
      <c r="AP378" s="27"/>
    </row>
    <row r="379" spans="42:42" ht="15.75" customHeight="1">
      <c r="AP379" s="27"/>
    </row>
    <row r="380" spans="42:42" ht="15.75" customHeight="1">
      <c r="AP380" s="27"/>
    </row>
    <row r="381" spans="42:42" ht="15.75" customHeight="1">
      <c r="AP381" s="27"/>
    </row>
    <row r="382" spans="42:42" ht="15.75" customHeight="1">
      <c r="AP382" s="27"/>
    </row>
    <row r="383" spans="42:42" ht="15.75" customHeight="1">
      <c r="AP383" s="27"/>
    </row>
    <row r="384" spans="42:42" ht="15.75" customHeight="1">
      <c r="AP384" s="27"/>
    </row>
    <row r="385" spans="42:42" ht="15.75" customHeight="1">
      <c r="AP385" s="27"/>
    </row>
    <row r="386" spans="42:42" ht="15.75" customHeight="1">
      <c r="AP386" s="27"/>
    </row>
    <row r="387" spans="42:42" ht="15.75" customHeight="1">
      <c r="AP387" s="27"/>
    </row>
    <row r="388" spans="42:42" ht="15.75" customHeight="1">
      <c r="AP388" s="27"/>
    </row>
    <row r="389" spans="42:42" ht="15.75" customHeight="1">
      <c r="AP389" s="27"/>
    </row>
    <row r="390" spans="42:42" ht="15.75" customHeight="1">
      <c r="AP390" s="27"/>
    </row>
    <row r="391" spans="42:42" ht="15.75" customHeight="1">
      <c r="AP391" s="27"/>
    </row>
    <row r="392" spans="42:42" ht="15.75" customHeight="1">
      <c r="AP392" s="27"/>
    </row>
    <row r="393" spans="42:42" ht="15.75" customHeight="1">
      <c r="AP393" s="27"/>
    </row>
    <row r="394" spans="42:42" ht="15.75" customHeight="1">
      <c r="AP394" s="27"/>
    </row>
    <row r="395" spans="42:42" ht="15.75" customHeight="1">
      <c r="AP395" s="27"/>
    </row>
    <row r="396" spans="42:42" ht="15.75" customHeight="1">
      <c r="AP396" s="27"/>
    </row>
    <row r="397" spans="42:42" ht="15.75" customHeight="1">
      <c r="AP397" s="27"/>
    </row>
    <row r="398" spans="42:42" ht="15.75" customHeight="1">
      <c r="AP398" s="27"/>
    </row>
    <row r="399" spans="42:42" ht="15.75" customHeight="1">
      <c r="AP399" s="27"/>
    </row>
    <row r="400" spans="42:42" ht="15.75" customHeight="1">
      <c r="AP400" s="27"/>
    </row>
    <row r="401" spans="42:42" ht="15.75" customHeight="1">
      <c r="AP401" s="27"/>
    </row>
    <row r="402" spans="42:42" ht="15.75" customHeight="1">
      <c r="AP402" s="27"/>
    </row>
    <row r="403" spans="42:42" ht="15.75" customHeight="1">
      <c r="AP403" s="27"/>
    </row>
    <row r="404" spans="42:42" ht="15.75" customHeight="1">
      <c r="AP404" s="27"/>
    </row>
    <row r="405" spans="42:42" ht="15.75" customHeight="1">
      <c r="AP405" s="27"/>
    </row>
    <row r="406" spans="42:42" ht="15.75" customHeight="1">
      <c r="AP406" s="27"/>
    </row>
    <row r="407" spans="42:42" ht="15.75" customHeight="1">
      <c r="AP407" s="27"/>
    </row>
    <row r="408" spans="42:42" ht="15.75" customHeight="1">
      <c r="AP408" s="27"/>
    </row>
    <row r="409" spans="42:42" ht="15.75" customHeight="1">
      <c r="AP409" s="27"/>
    </row>
    <row r="410" spans="42:42" ht="15.75" customHeight="1">
      <c r="AP410" s="27"/>
    </row>
    <row r="411" spans="42:42" ht="15.75" customHeight="1">
      <c r="AP411" s="27"/>
    </row>
    <row r="412" spans="42:42" ht="15.75" customHeight="1">
      <c r="AP412" s="27"/>
    </row>
    <row r="413" spans="42:42" ht="15.75" customHeight="1">
      <c r="AP413" s="27"/>
    </row>
    <row r="414" spans="42:42" ht="15.75" customHeight="1">
      <c r="AP414" s="27"/>
    </row>
    <row r="415" spans="42:42" ht="15.75" customHeight="1">
      <c r="AP415" s="27"/>
    </row>
    <row r="416" spans="42:42" ht="15.75" customHeight="1">
      <c r="AP416" s="27"/>
    </row>
    <row r="417" spans="42:42" ht="15.75" customHeight="1">
      <c r="AP417" s="27"/>
    </row>
    <row r="418" spans="42:42" ht="15.75" customHeight="1">
      <c r="AP418" s="27"/>
    </row>
    <row r="419" spans="42:42" ht="15.75" customHeight="1">
      <c r="AP419" s="27"/>
    </row>
    <row r="420" spans="42:42" ht="15.75" customHeight="1">
      <c r="AP420" s="27"/>
    </row>
    <row r="421" spans="42:42" ht="15.75" customHeight="1">
      <c r="AP421" s="27"/>
    </row>
    <row r="422" spans="42:42" ht="15.75" customHeight="1">
      <c r="AP422" s="27"/>
    </row>
    <row r="423" spans="42:42" ht="15.75" customHeight="1">
      <c r="AP423" s="27"/>
    </row>
    <row r="424" spans="42:42" ht="15.75" customHeight="1">
      <c r="AP424" s="27"/>
    </row>
    <row r="425" spans="42:42" ht="15.75" customHeight="1">
      <c r="AP425" s="27"/>
    </row>
    <row r="426" spans="42:42" ht="15.75" customHeight="1">
      <c r="AP426" s="27"/>
    </row>
    <row r="427" spans="42:42" ht="15.75" customHeight="1">
      <c r="AP427" s="27"/>
    </row>
    <row r="428" spans="42:42" ht="15.75" customHeight="1">
      <c r="AP428" s="27"/>
    </row>
    <row r="429" spans="42:42" ht="15.75" customHeight="1">
      <c r="AP429" s="27"/>
    </row>
    <row r="430" spans="42:42" ht="15.75" customHeight="1">
      <c r="AP430" s="27"/>
    </row>
    <row r="431" spans="42:42" ht="15.75" customHeight="1">
      <c r="AP431" s="27"/>
    </row>
    <row r="432" spans="42:42" ht="15.75" customHeight="1">
      <c r="AP432" s="27"/>
    </row>
    <row r="433" spans="42:42" ht="15.75" customHeight="1">
      <c r="AP433" s="27"/>
    </row>
    <row r="434" spans="42:42" ht="15.75" customHeight="1">
      <c r="AP434" s="27"/>
    </row>
    <row r="435" spans="42:42" ht="15.75" customHeight="1">
      <c r="AP435" s="27"/>
    </row>
    <row r="436" spans="42:42" ht="15.75" customHeight="1">
      <c r="AP436" s="27"/>
    </row>
    <row r="437" spans="42:42" ht="15.75" customHeight="1">
      <c r="AP437" s="27"/>
    </row>
    <row r="438" spans="42:42" ht="15.75" customHeight="1">
      <c r="AP438" s="27"/>
    </row>
    <row r="439" spans="42:42" ht="15.75" customHeight="1">
      <c r="AP439" s="27"/>
    </row>
    <row r="440" spans="42:42" ht="15.75" customHeight="1">
      <c r="AP440" s="27"/>
    </row>
    <row r="441" spans="42:42" ht="15.75" customHeight="1">
      <c r="AP441" s="27"/>
    </row>
    <row r="442" spans="42:42" ht="15.75" customHeight="1">
      <c r="AP442" s="27"/>
    </row>
    <row r="443" spans="42:42" ht="15.75" customHeight="1">
      <c r="AP443" s="27"/>
    </row>
    <row r="444" spans="42:42" ht="15.75" customHeight="1">
      <c r="AP444" s="27"/>
    </row>
    <row r="445" spans="42:42" ht="15.75" customHeight="1">
      <c r="AP445" s="27"/>
    </row>
    <row r="446" spans="42:42" ht="15.75" customHeight="1">
      <c r="AP446" s="27"/>
    </row>
    <row r="447" spans="42:42" ht="15.75" customHeight="1">
      <c r="AP447" s="27"/>
    </row>
    <row r="448" spans="42:42" ht="15.75" customHeight="1">
      <c r="AP448" s="27"/>
    </row>
    <row r="449" spans="42:42" ht="15.75" customHeight="1">
      <c r="AP449" s="27"/>
    </row>
    <row r="450" spans="42:42" ht="15.75" customHeight="1">
      <c r="AP450" s="27"/>
    </row>
    <row r="451" spans="42:42" ht="15.75" customHeight="1">
      <c r="AP451" s="27"/>
    </row>
    <row r="452" spans="42:42" ht="15.75" customHeight="1">
      <c r="AP452" s="27"/>
    </row>
    <row r="453" spans="42:42" ht="15.75" customHeight="1">
      <c r="AP453" s="27"/>
    </row>
    <row r="454" spans="42:42" ht="15.75" customHeight="1">
      <c r="AP454" s="27"/>
    </row>
    <row r="455" spans="42:42" ht="15.75" customHeight="1">
      <c r="AP455" s="27"/>
    </row>
    <row r="456" spans="42:42" ht="15.75" customHeight="1">
      <c r="AP456" s="27"/>
    </row>
    <row r="457" spans="42:42" ht="15.75" customHeight="1">
      <c r="AP457" s="27"/>
    </row>
    <row r="458" spans="42:42" ht="15.75" customHeight="1">
      <c r="AP458" s="27"/>
    </row>
    <row r="459" spans="42:42" ht="15.75" customHeight="1">
      <c r="AP459" s="27"/>
    </row>
    <row r="460" spans="42:42" ht="15.75" customHeight="1">
      <c r="AP460" s="27"/>
    </row>
    <row r="461" spans="42:42" ht="15.75" customHeight="1">
      <c r="AP461" s="27"/>
    </row>
    <row r="462" spans="42:42" ht="15.75" customHeight="1">
      <c r="AP462" s="27"/>
    </row>
    <row r="463" spans="42:42" ht="15.75" customHeight="1">
      <c r="AP463" s="27"/>
    </row>
    <row r="464" spans="42:42" ht="15.75" customHeight="1">
      <c r="AP464" s="27"/>
    </row>
    <row r="465" spans="42:42" ht="15.75" customHeight="1">
      <c r="AP465" s="27"/>
    </row>
    <row r="466" spans="42:42" ht="15.75" customHeight="1">
      <c r="AP466" s="27"/>
    </row>
    <row r="467" spans="42:42" ht="15.75" customHeight="1">
      <c r="AP467" s="27"/>
    </row>
    <row r="468" spans="42:42" ht="15.75" customHeight="1">
      <c r="AP468" s="27"/>
    </row>
    <row r="469" spans="42:42" ht="15.75" customHeight="1">
      <c r="AP469" s="27"/>
    </row>
    <row r="470" spans="42:42" ht="15.75" customHeight="1">
      <c r="AP470" s="27"/>
    </row>
    <row r="471" spans="42:42" ht="15.75" customHeight="1">
      <c r="AP471" s="27"/>
    </row>
    <row r="472" spans="42:42" ht="15.75" customHeight="1">
      <c r="AP472" s="27"/>
    </row>
    <row r="473" spans="42:42" ht="15.75" customHeight="1">
      <c r="AP473" s="27"/>
    </row>
    <row r="474" spans="42:42" ht="15.75" customHeight="1">
      <c r="AP474" s="27"/>
    </row>
    <row r="475" spans="42:42" ht="15.75" customHeight="1">
      <c r="AP475" s="27"/>
    </row>
    <row r="476" spans="42:42" ht="15.75" customHeight="1">
      <c r="AP476" s="27"/>
    </row>
    <row r="477" spans="42:42" ht="15.75" customHeight="1">
      <c r="AP477" s="27"/>
    </row>
    <row r="478" spans="42:42" ht="15.75" customHeight="1">
      <c r="AP478" s="27"/>
    </row>
    <row r="479" spans="42:42" ht="15.75" customHeight="1">
      <c r="AP479" s="27"/>
    </row>
    <row r="480" spans="42:42" ht="15.75" customHeight="1">
      <c r="AP480" s="27"/>
    </row>
    <row r="481" spans="42:42" ht="15.75" customHeight="1">
      <c r="AP481" s="27"/>
    </row>
    <row r="482" spans="42:42" ht="15.75" customHeight="1">
      <c r="AP482" s="27"/>
    </row>
    <row r="483" spans="42:42" ht="15.75" customHeight="1">
      <c r="AP483" s="27"/>
    </row>
    <row r="484" spans="42:42" ht="15.75" customHeight="1">
      <c r="AP484" s="27"/>
    </row>
    <row r="485" spans="42:42" ht="15.75" customHeight="1">
      <c r="AP485" s="27"/>
    </row>
    <row r="486" spans="42:42" ht="15.75" customHeight="1">
      <c r="AP486" s="27"/>
    </row>
    <row r="487" spans="42:42" ht="15.75" customHeight="1">
      <c r="AP487" s="27"/>
    </row>
    <row r="488" spans="42:42" ht="15.75" customHeight="1">
      <c r="AP488" s="27"/>
    </row>
    <row r="489" spans="42:42" ht="15.75" customHeight="1">
      <c r="AP489" s="27"/>
    </row>
    <row r="490" spans="42:42" ht="15.75" customHeight="1">
      <c r="AP490" s="27"/>
    </row>
    <row r="491" spans="42:42" ht="15.75" customHeight="1">
      <c r="AP491" s="27"/>
    </row>
    <row r="492" spans="42:42" ht="15.75" customHeight="1">
      <c r="AP492" s="27"/>
    </row>
    <row r="493" spans="42:42" ht="15.75" customHeight="1">
      <c r="AP493" s="27"/>
    </row>
    <row r="494" spans="42:42" ht="15.75" customHeight="1">
      <c r="AP494" s="27"/>
    </row>
    <row r="495" spans="42:42" ht="15.75" customHeight="1">
      <c r="AP495" s="27"/>
    </row>
    <row r="496" spans="42:42" ht="15.75" customHeight="1">
      <c r="AP496" s="27"/>
    </row>
    <row r="497" spans="42:42" ht="15.75" customHeight="1">
      <c r="AP497" s="27"/>
    </row>
    <row r="498" spans="42:42" ht="15.75" customHeight="1">
      <c r="AP498" s="27"/>
    </row>
    <row r="499" spans="42:42" ht="15.75" customHeight="1">
      <c r="AP499" s="27"/>
    </row>
    <row r="500" spans="42:42" ht="15.75" customHeight="1">
      <c r="AP500" s="27"/>
    </row>
    <row r="501" spans="42:42" ht="15.75" customHeight="1">
      <c r="AP501" s="27"/>
    </row>
    <row r="502" spans="42:42" ht="15.75" customHeight="1">
      <c r="AP502" s="27"/>
    </row>
    <row r="503" spans="42:42" ht="15.75" customHeight="1">
      <c r="AP503" s="27"/>
    </row>
    <row r="504" spans="42:42" ht="15.75" customHeight="1">
      <c r="AP504" s="27"/>
    </row>
    <row r="505" spans="42:42" ht="15.75" customHeight="1">
      <c r="AP505" s="27"/>
    </row>
    <row r="506" spans="42:42" ht="15.75" customHeight="1">
      <c r="AP506" s="27"/>
    </row>
  </sheetData>
  <autoFilter ref="A1:AS306" xr:uid="{00000000-0009-0000-0000-000002000000}"/>
  <hyperlinks>
    <hyperlink ref="AG18" r:id="rId1" xr:uid="{00000000-0004-0000-0200-000000000000}"/>
    <hyperlink ref="R52" r:id="rId2" xr:uid="{00000000-0004-0000-0200-000001000000}"/>
    <hyperlink ref="R80" r:id="rId3" location="who-we-are" xr:uid="{00000000-0004-0000-0200-000002000000}"/>
    <hyperlink ref="R81" r:id="rId4" xr:uid="{00000000-0004-0000-0200-000003000000}"/>
    <hyperlink ref="R83" r:id="rId5" location="contacts" xr:uid="{00000000-0004-0000-0200-000004000000}"/>
    <hyperlink ref="R85" r:id="rId6" xr:uid="{00000000-0004-0000-0200-000005000000}"/>
    <hyperlink ref="R86" r:id="rId7" location="contacts" xr:uid="{00000000-0004-0000-0200-000006000000}"/>
    <hyperlink ref="R91" r:id="rId8" xr:uid="{00000000-0004-0000-0200-000007000000}"/>
    <hyperlink ref="R92" r:id="rId9" xr:uid="{00000000-0004-0000-0200-000008000000}"/>
    <hyperlink ref="R95" r:id="rId10" location="what-we-do" xr:uid="{00000000-0004-0000-0200-000009000000}"/>
    <hyperlink ref="R96" r:id="rId11" xr:uid="{00000000-0004-0000-0200-00000A000000}"/>
    <hyperlink ref="R97" r:id="rId12" xr:uid="{00000000-0004-0000-0200-00000B000000}"/>
    <hyperlink ref="R98" r:id="rId13" xr:uid="{00000000-0004-0000-0200-00000C000000}"/>
    <hyperlink ref="R99" r:id="rId14" xr:uid="{00000000-0004-0000-0200-00000D000000}"/>
    <hyperlink ref="R100" r:id="rId15" xr:uid="{00000000-0004-0000-0200-00000E000000}"/>
    <hyperlink ref="R106" r:id="rId16" xr:uid="{00000000-0004-0000-0200-00000F000000}"/>
    <hyperlink ref="R107" r:id="rId17" xr:uid="{00000000-0004-0000-0200-000010000000}"/>
    <hyperlink ref="R110" r:id="rId18" xr:uid="{00000000-0004-0000-0200-000011000000}"/>
    <hyperlink ref="R111" r:id="rId19" xr:uid="{00000000-0004-0000-0200-000012000000}"/>
    <hyperlink ref="AB111" r:id="rId20" xr:uid="{00000000-0004-0000-0200-000013000000}"/>
    <hyperlink ref="R112" r:id="rId21" xr:uid="{00000000-0004-0000-0200-000014000000}"/>
    <hyperlink ref="R113" r:id="rId22" xr:uid="{00000000-0004-0000-0200-000015000000}"/>
    <hyperlink ref="R114" r:id="rId23" xr:uid="{00000000-0004-0000-0200-000016000000}"/>
    <hyperlink ref="R117" r:id="rId24" xr:uid="{00000000-0004-0000-0200-000017000000}"/>
    <hyperlink ref="AB120" r:id="rId25" xr:uid="{00000000-0004-0000-0200-000018000000}"/>
    <hyperlink ref="R125" r:id="rId26" xr:uid="{00000000-0004-0000-0200-000019000000}"/>
    <hyperlink ref="R129" r:id="rId27" xr:uid="{00000000-0004-0000-0200-00001A000000}"/>
    <hyperlink ref="R132" r:id="rId28" xr:uid="{00000000-0004-0000-0200-00001B000000}"/>
    <hyperlink ref="R133" r:id="rId29" xr:uid="{00000000-0004-0000-0200-00001C000000}"/>
    <hyperlink ref="R135" r:id="rId30" xr:uid="{00000000-0004-0000-0200-00001D000000}"/>
    <hyperlink ref="R139" r:id="rId31" xr:uid="{00000000-0004-0000-0200-00001E000000}"/>
    <hyperlink ref="R148" r:id="rId32" xr:uid="{00000000-0004-0000-0200-00001F000000}"/>
    <hyperlink ref="R155" r:id="rId33" xr:uid="{00000000-0004-0000-0200-000020000000}"/>
    <hyperlink ref="R160" r:id="rId34" xr:uid="{00000000-0004-0000-0200-00002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C6E4-E715-48C4-9B13-7B3C615894B3}">
  <dimension ref="A3:D14"/>
  <sheetViews>
    <sheetView tabSelected="1" workbookViewId="0">
      <selection activeCell="C4" sqref="C4"/>
    </sheetView>
  </sheetViews>
  <sheetFormatPr defaultRowHeight="13.2"/>
  <cols>
    <col min="1" max="1" width="15.6640625" bestFit="1" customWidth="1"/>
    <col min="2" max="2" width="14.5546875" bestFit="1" customWidth="1"/>
    <col min="3" max="3" width="14" bestFit="1" customWidth="1"/>
    <col min="4" max="4" width="17.88671875" bestFit="1" customWidth="1"/>
  </cols>
  <sheetData>
    <row r="3" spans="1:4">
      <c r="A3" s="31" t="s">
        <v>457</v>
      </c>
      <c r="B3" t="s">
        <v>458</v>
      </c>
      <c r="C3" t="s">
        <v>33</v>
      </c>
      <c r="D3" t="s">
        <v>461</v>
      </c>
    </row>
    <row r="4" spans="1:4">
      <c r="A4" s="32" t="s">
        <v>16</v>
      </c>
      <c r="B4" s="33">
        <v>1412500</v>
      </c>
      <c r="C4" s="33">
        <v>69</v>
      </c>
      <c r="D4" s="33">
        <v>141250</v>
      </c>
    </row>
    <row r="5" spans="1:4">
      <c r="A5" s="32" t="s">
        <v>104</v>
      </c>
      <c r="B5" s="33">
        <v>825375</v>
      </c>
      <c r="C5" s="33">
        <v>45</v>
      </c>
      <c r="D5" s="33">
        <v>103171.875</v>
      </c>
    </row>
    <row r="6" spans="1:4">
      <c r="A6" s="32" t="s">
        <v>20</v>
      </c>
      <c r="B6" s="33">
        <v>867000</v>
      </c>
      <c r="C6" s="33">
        <v>5</v>
      </c>
      <c r="D6" s="33">
        <v>289000</v>
      </c>
    </row>
    <row r="7" spans="1:4">
      <c r="A7" s="32" t="s">
        <v>14</v>
      </c>
      <c r="B7" s="33">
        <v>80006</v>
      </c>
      <c r="C7" s="33">
        <v>10</v>
      </c>
      <c r="D7" s="33">
        <v>10000.75</v>
      </c>
    </row>
    <row r="8" spans="1:4">
      <c r="A8" s="32" t="s">
        <v>26</v>
      </c>
      <c r="B8" s="33">
        <v>172500</v>
      </c>
      <c r="C8" s="33">
        <v>18</v>
      </c>
      <c r="D8" s="33">
        <v>21562.5</v>
      </c>
    </row>
    <row r="9" spans="1:4">
      <c r="A9" s="32" t="s">
        <v>24</v>
      </c>
      <c r="B9" s="33">
        <v>951450</v>
      </c>
      <c r="C9" s="33">
        <v>22</v>
      </c>
      <c r="D9" s="33">
        <v>158575</v>
      </c>
    </row>
    <row r="10" spans="1:4">
      <c r="A10" s="32" t="s">
        <v>92</v>
      </c>
      <c r="B10" s="33">
        <v>6771500</v>
      </c>
      <c r="C10" s="33">
        <v>80</v>
      </c>
      <c r="D10" s="33">
        <v>211609.375</v>
      </c>
    </row>
    <row r="11" spans="1:4">
      <c r="A11" s="32" t="s">
        <v>256</v>
      </c>
      <c r="B11" s="33">
        <v>90000</v>
      </c>
      <c r="C11" s="33">
        <v>9</v>
      </c>
      <c r="D11" s="33">
        <v>45000</v>
      </c>
    </row>
    <row r="12" spans="1:4">
      <c r="A12" s="32" t="s">
        <v>159</v>
      </c>
      <c r="B12" s="33">
        <v>1</v>
      </c>
      <c r="C12" s="33">
        <v>7</v>
      </c>
      <c r="D12" s="33">
        <v>1</v>
      </c>
    </row>
    <row r="13" spans="1:4">
      <c r="A13" s="32" t="s">
        <v>453</v>
      </c>
      <c r="B13" s="33">
        <v>121000</v>
      </c>
      <c r="C13" s="33">
        <v>40</v>
      </c>
      <c r="D13" s="33">
        <v>121000</v>
      </c>
    </row>
    <row r="14" spans="1:4">
      <c r="A14" s="32" t="s">
        <v>452</v>
      </c>
      <c r="B14" s="33">
        <v>11291332</v>
      </c>
      <c r="C14" s="33">
        <v>305</v>
      </c>
      <c r="D14" s="33">
        <v>142928.25316455695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83A-F1AD-425F-A03D-EC8CB78D355F}">
  <dimension ref="A3:L15"/>
  <sheetViews>
    <sheetView workbookViewId="0">
      <selection activeCell="A3" sqref="A3"/>
    </sheetView>
  </sheetViews>
  <sheetFormatPr defaultRowHeight="13.2"/>
  <cols>
    <col min="1" max="1" width="19.6640625" bestFit="1" customWidth="1"/>
    <col min="2" max="2" width="16.21875" bestFit="1" customWidth="1"/>
    <col min="3" max="3" width="18.44140625" bestFit="1" customWidth="1"/>
    <col min="4" max="4" width="17.6640625" bestFit="1" customWidth="1"/>
    <col min="5" max="5" width="20" bestFit="1" customWidth="1"/>
    <col min="6" max="6" width="11.6640625" bestFit="1" customWidth="1"/>
    <col min="7" max="7" width="5.21875" bestFit="1" customWidth="1"/>
    <col min="8" max="8" width="7.88671875" bestFit="1" customWidth="1"/>
    <col min="9" max="9" width="12.21875" bestFit="1" customWidth="1"/>
    <col min="10" max="10" width="8.77734375" bestFit="1" customWidth="1"/>
    <col min="11" max="11" width="5.109375" bestFit="1" customWidth="1"/>
    <col min="12" max="12" width="11.33203125" bestFit="1" customWidth="1"/>
  </cols>
  <sheetData>
    <row r="3" spans="1:12">
      <c r="A3" s="31" t="s">
        <v>459</v>
      </c>
      <c r="B3" s="31" t="s">
        <v>460</v>
      </c>
    </row>
    <row r="4" spans="1:12">
      <c r="A4" s="31" t="s">
        <v>457</v>
      </c>
      <c r="B4" t="s">
        <v>25</v>
      </c>
      <c r="C4" t="s">
        <v>96</v>
      </c>
      <c r="D4" t="s">
        <v>93</v>
      </c>
      <c r="E4" t="s">
        <v>149</v>
      </c>
      <c r="F4" t="s">
        <v>15</v>
      </c>
      <c r="G4" t="s">
        <v>13</v>
      </c>
      <c r="H4" t="s">
        <v>108</v>
      </c>
      <c r="I4" t="s">
        <v>118</v>
      </c>
      <c r="J4" t="s">
        <v>19</v>
      </c>
      <c r="K4" t="s">
        <v>29</v>
      </c>
      <c r="L4" t="s">
        <v>452</v>
      </c>
    </row>
    <row r="5" spans="1:12">
      <c r="A5" s="32" t="s">
        <v>16</v>
      </c>
      <c r="B5" s="33">
        <v>8</v>
      </c>
      <c r="C5" s="33">
        <v>1</v>
      </c>
      <c r="D5" s="33">
        <v>1</v>
      </c>
      <c r="E5" s="33">
        <v>1</v>
      </c>
      <c r="F5" s="33">
        <v>4</v>
      </c>
      <c r="G5" s="33">
        <v>1</v>
      </c>
      <c r="H5" s="33">
        <v>50</v>
      </c>
      <c r="I5" s="33"/>
      <c r="J5" s="33">
        <v>3</v>
      </c>
      <c r="K5" s="33"/>
      <c r="L5" s="33">
        <v>69</v>
      </c>
    </row>
    <row r="6" spans="1:12">
      <c r="A6" s="32" t="s">
        <v>104</v>
      </c>
      <c r="B6" s="33">
        <v>18</v>
      </c>
      <c r="C6" s="33">
        <v>1</v>
      </c>
      <c r="D6" s="33">
        <v>2</v>
      </c>
      <c r="E6" s="33">
        <v>4</v>
      </c>
      <c r="F6" s="33"/>
      <c r="G6" s="33"/>
      <c r="H6" s="33">
        <v>11</v>
      </c>
      <c r="I6" s="33">
        <v>5</v>
      </c>
      <c r="J6" s="33">
        <v>4</v>
      </c>
      <c r="K6" s="33"/>
      <c r="L6" s="33">
        <v>45</v>
      </c>
    </row>
    <row r="7" spans="1:12">
      <c r="A7" s="32" t="s">
        <v>20</v>
      </c>
      <c r="B7" s="33"/>
      <c r="C7" s="33">
        <v>2</v>
      </c>
      <c r="D7" s="33"/>
      <c r="E7" s="33">
        <v>2</v>
      </c>
      <c r="F7" s="33"/>
      <c r="G7" s="33"/>
      <c r="H7" s="33"/>
      <c r="I7" s="33"/>
      <c r="J7" s="33">
        <v>1</v>
      </c>
      <c r="K7" s="33"/>
      <c r="L7" s="33">
        <v>5</v>
      </c>
    </row>
    <row r="8" spans="1:12">
      <c r="A8" s="32" t="s">
        <v>14</v>
      </c>
      <c r="B8" s="33">
        <v>3</v>
      </c>
      <c r="C8" s="33"/>
      <c r="D8" s="33"/>
      <c r="E8" s="33"/>
      <c r="F8" s="33">
        <v>4</v>
      </c>
      <c r="G8" s="33">
        <v>1</v>
      </c>
      <c r="H8" s="33">
        <v>2</v>
      </c>
      <c r="I8" s="33"/>
      <c r="J8" s="33"/>
      <c r="K8" s="33"/>
      <c r="L8" s="33">
        <v>10</v>
      </c>
    </row>
    <row r="9" spans="1:12">
      <c r="A9" s="32" t="s">
        <v>26</v>
      </c>
      <c r="B9" s="33">
        <v>6</v>
      </c>
      <c r="C9" s="33"/>
      <c r="D9" s="33">
        <v>7</v>
      </c>
      <c r="E9" s="33">
        <v>1</v>
      </c>
      <c r="F9" s="33"/>
      <c r="G9" s="33"/>
      <c r="H9" s="33">
        <v>4</v>
      </c>
      <c r="I9" s="33"/>
      <c r="J9" s="33"/>
      <c r="K9" s="33"/>
      <c r="L9" s="33">
        <v>18</v>
      </c>
    </row>
    <row r="10" spans="1:12">
      <c r="A10" s="32" t="s">
        <v>24</v>
      </c>
      <c r="B10" s="33">
        <v>3</v>
      </c>
      <c r="C10" s="33">
        <v>2</v>
      </c>
      <c r="D10" s="33">
        <v>3</v>
      </c>
      <c r="E10" s="33"/>
      <c r="F10" s="33"/>
      <c r="G10" s="33"/>
      <c r="H10" s="33">
        <v>11</v>
      </c>
      <c r="I10" s="33">
        <v>2</v>
      </c>
      <c r="J10" s="33">
        <v>1</v>
      </c>
      <c r="K10" s="33"/>
      <c r="L10" s="33">
        <v>22</v>
      </c>
    </row>
    <row r="11" spans="1:12">
      <c r="A11" s="32" t="s">
        <v>92</v>
      </c>
      <c r="B11" s="33">
        <v>13</v>
      </c>
      <c r="C11" s="33">
        <v>6</v>
      </c>
      <c r="D11" s="33">
        <v>14</v>
      </c>
      <c r="E11" s="33">
        <v>4</v>
      </c>
      <c r="F11" s="33"/>
      <c r="G11" s="33"/>
      <c r="H11" s="33">
        <v>31</v>
      </c>
      <c r="I11" s="33">
        <v>3</v>
      </c>
      <c r="J11" s="33">
        <v>9</v>
      </c>
      <c r="K11" s="33"/>
      <c r="L11" s="33">
        <v>80</v>
      </c>
    </row>
    <row r="12" spans="1:12">
      <c r="A12" s="32" t="s">
        <v>256</v>
      </c>
      <c r="B12" s="33">
        <v>2</v>
      </c>
      <c r="C12" s="33"/>
      <c r="D12" s="33"/>
      <c r="E12" s="33"/>
      <c r="F12" s="33"/>
      <c r="G12" s="33"/>
      <c r="H12" s="33">
        <v>3</v>
      </c>
      <c r="I12" s="33">
        <v>2</v>
      </c>
      <c r="J12" s="33">
        <v>2</v>
      </c>
      <c r="K12" s="33"/>
      <c r="L12" s="33">
        <v>9</v>
      </c>
    </row>
    <row r="13" spans="1:12">
      <c r="A13" s="32" t="s">
        <v>159</v>
      </c>
      <c r="B13" s="33">
        <v>1</v>
      </c>
      <c r="C13" s="33"/>
      <c r="D13" s="33"/>
      <c r="E13" s="33">
        <v>2</v>
      </c>
      <c r="F13" s="33">
        <v>1</v>
      </c>
      <c r="G13" s="33">
        <v>2</v>
      </c>
      <c r="H13" s="33">
        <v>1</v>
      </c>
      <c r="I13" s="33"/>
      <c r="J13" s="33"/>
      <c r="K13" s="33"/>
      <c r="L13" s="33">
        <v>7</v>
      </c>
    </row>
    <row r="14" spans="1:12">
      <c r="A14" s="32" t="s">
        <v>453</v>
      </c>
      <c r="B14" s="33">
        <v>2</v>
      </c>
      <c r="C14" s="33">
        <v>1</v>
      </c>
      <c r="D14" s="33">
        <v>1</v>
      </c>
      <c r="E14" s="33"/>
      <c r="F14" s="33">
        <v>1</v>
      </c>
      <c r="G14" s="33">
        <v>4</v>
      </c>
      <c r="H14" s="33">
        <v>5</v>
      </c>
      <c r="I14" s="33"/>
      <c r="J14" s="33"/>
      <c r="K14" s="33">
        <v>26</v>
      </c>
      <c r="L14" s="33">
        <v>40</v>
      </c>
    </row>
    <row r="15" spans="1:12">
      <c r="A15" s="32" t="s">
        <v>452</v>
      </c>
      <c r="B15" s="33">
        <v>56</v>
      </c>
      <c r="C15" s="33">
        <v>13</v>
      </c>
      <c r="D15" s="33">
        <v>28</v>
      </c>
      <c r="E15" s="33">
        <v>14</v>
      </c>
      <c r="F15" s="33">
        <v>10</v>
      </c>
      <c r="G15" s="33">
        <v>8</v>
      </c>
      <c r="H15" s="33">
        <v>118</v>
      </c>
      <c r="I15" s="33">
        <v>12</v>
      </c>
      <c r="J15" s="33">
        <v>20</v>
      </c>
      <c r="K15" s="33">
        <v>26</v>
      </c>
      <c r="L15" s="33">
        <v>305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E42B-AF4A-42D0-866F-2E4C4C0BC7EE}">
  <dimension ref="A1:AE306"/>
  <sheetViews>
    <sheetView workbookViewId="0">
      <selection activeCell="G1" sqref="G1"/>
    </sheetView>
  </sheetViews>
  <sheetFormatPr defaultRowHeight="13.2"/>
  <cols>
    <col min="1" max="1" width="17.6640625" customWidth="1"/>
    <col min="2" max="2" width="21" customWidth="1"/>
    <col min="3" max="3" width="24.5546875" customWidth="1"/>
    <col min="4" max="4" width="20.44140625" customWidth="1"/>
    <col min="5" max="5" width="18.88671875" customWidth="1"/>
    <col min="6" max="6" width="18.33203125" customWidth="1"/>
    <col min="28" max="28" width="18.44140625" customWidth="1"/>
    <col min="29" max="29" width="15.88671875" customWidth="1"/>
  </cols>
  <sheetData>
    <row r="1" spans="1:31" ht="14.4">
      <c r="A1" s="17" t="s">
        <v>52</v>
      </c>
      <c r="B1" s="17" t="s">
        <v>53</v>
      </c>
      <c r="C1" s="17" t="s">
        <v>56</v>
      </c>
      <c r="D1" s="17" t="s">
        <v>57</v>
      </c>
      <c r="E1" s="17" t="s">
        <v>37</v>
      </c>
      <c r="F1" s="17" t="s">
        <v>66</v>
      </c>
      <c r="G1" s="17" t="s">
        <v>68</v>
      </c>
      <c r="H1" s="17" t="s">
        <v>69</v>
      </c>
      <c r="I1" s="17" t="s">
        <v>70</v>
      </c>
      <c r="J1" s="17" t="s">
        <v>71</v>
      </c>
      <c r="K1" s="17" t="s">
        <v>72</v>
      </c>
      <c r="L1" s="17" t="s">
        <v>73</v>
      </c>
      <c r="M1" s="17" t="s">
        <v>74</v>
      </c>
      <c r="N1" s="17" t="s">
        <v>75</v>
      </c>
      <c r="O1" s="17" t="s">
        <v>76</v>
      </c>
      <c r="P1" s="17" t="s">
        <v>77</v>
      </c>
      <c r="Q1" s="17" t="s">
        <v>78</v>
      </c>
      <c r="R1" s="17" t="s">
        <v>79</v>
      </c>
      <c r="S1" s="17" t="s">
        <v>80</v>
      </c>
      <c r="T1" s="17" t="s">
        <v>81</v>
      </c>
      <c r="U1" s="17" t="s">
        <v>39</v>
      </c>
      <c r="V1" s="17" t="s">
        <v>82</v>
      </c>
      <c r="W1" s="17" t="s">
        <v>83</v>
      </c>
      <c r="X1" s="17" t="s">
        <v>84</v>
      </c>
      <c r="Y1" s="17" t="s">
        <v>85</v>
      </c>
      <c r="Z1" s="17" t="s">
        <v>86</v>
      </c>
      <c r="AA1" s="17" t="s">
        <v>87</v>
      </c>
      <c r="AB1" s="18" t="s">
        <v>37</v>
      </c>
      <c r="AC1" s="17" t="s">
        <v>88</v>
      </c>
      <c r="AD1" s="5" t="s">
        <v>89</v>
      </c>
      <c r="AE1" s="17" t="s">
        <v>90</v>
      </c>
    </row>
    <row r="2" spans="1:31" ht="16.2">
      <c r="A2" s="19">
        <v>44372.378472222219</v>
      </c>
      <c r="B2" s="19">
        <v>44197.205555555556</v>
      </c>
      <c r="C2" s="20">
        <v>40</v>
      </c>
      <c r="D2" s="20">
        <v>55</v>
      </c>
      <c r="E2" s="19">
        <v>44208.204861111109</v>
      </c>
      <c r="F2" s="17" t="s">
        <v>92</v>
      </c>
      <c r="G2" s="17"/>
      <c r="H2" s="17"/>
      <c r="I2" s="19">
        <v>44208.205555555556</v>
      </c>
      <c r="J2" s="17"/>
      <c r="K2" s="17" t="s">
        <v>93</v>
      </c>
      <c r="L2" s="17"/>
      <c r="M2" s="20">
        <v>1</v>
      </c>
      <c r="N2" s="17" t="s">
        <v>94</v>
      </c>
      <c r="O2" s="17"/>
      <c r="P2" s="17"/>
      <c r="Q2" s="19">
        <v>44372.370138888888</v>
      </c>
      <c r="R2" s="17"/>
      <c r="S2" s="17" t="s">
        <v>95</v>
      </c>
      <c r="T2" s="17"/>
      <c r="U2" s="20">
        <v>90000</v>
      </c>
      <c r="V2" s="17"/>
      <c r="W2" s="17"/>
      <c r="X2" s="17"/>
      <c r="Y2" s="17"/>
      <c r="Z2" s="17"/>
      <c r="AA2" s="20">
        <v>90000</v>
      </c>
      <c r="AB2" s="19">
        <f>IF(E2="", "",DATE(YEAR(E2), MONTH(E2), DAY(E2)))</f>
        <v>44208</v>
      </c>
      <c r="AC2" s="19" t="e">
        <f>IF(#REF!="", "", DATE(YEAR(#REF!), MONTH(#REF!), DAY(#REF!)))</f>
        <v>#REF!</v>
      </c>
      <c r="AD2" s="21">
        <f t="shared" ref="AD2:AD256" si="0">IF(Q2="", "",DATE(YEAR(Q2), MONTH(Q2), DAY(Q2)))</f>
        <v>44372</v>
      </c>
      <c r="AE2" s="19">
        <f>IF(B2="","",DATE(YEAR(B2), MONTH(B2), DAY(B2)))</f>
        <v>44197</v>
      </c>
    </row>
    <row r="3" spans="1:31" ht="16.2">
      <c r="A3" s="19">
        <v>44371.3125</v>
      </c>
      <c r="B3" s="19">
        <v>44137.109722222223</v>
      </c>
      <c r="C3" s="20">
        <v>42</v>
      </c>
      <c r="D3" s="20">
        <v>70</v>
      </c>
      <c r="E3" s="19">
        <v>44144.529166666667</v>
      </c>
      <c r="F3" s="17" t="s">
        <v>92</v>
      </c>
      <c r="G3" s="17"/>
      <c r="H3" s="17"/>
      <c r="I3" s="19">
        <v>44144.529166666667</v>
      </c>
      <c r="J3" s="17"/>
      <c r="K3" s="17" t="s">
        <v>96</v>
      </c>
      <c r="L3" s="17"/>
      <c r="M3" s="20">
        <v>1</v>
      </c>
      <c r="N3" s="17" t="s">
        <v>97</v>
      </c>
      <c r="O3" s="17"/>
      <c r="P3" s="17"/>
      <c r="Q3" s="19">
        <v>44371.243750000001</v>
      </c>
      <c r="R3" s="17"/>
      <c r="S3" s="17" t="s">
        <v>98</v>
      </c>
      <c r="T3" s="17"/>
      <c r="U3" s="20">
        <v>320000</v>
      </c>
      <c r="V3" s="17"/>
      <c r="W3" s="17" t="s">
        <v>99</v>
      </c>
      <c r="X3" s="17"/>
      <c r="Y3" s="17"/>
      <c r="Z3" s="17"/>
      <c r="AA3" s="20">
        <v>320000</v>
      </c>
      <c r="AB3" s="19">
        <f>IF(E3="", "",DATE(YEAR(E3), MONTH(E3), DAY(E3)))</f>
        <v>44144</v>
      </c>
      <c r="AC3" s="19" t="e">
        <f>IF(#REF!="", "", DATE(YEAR(#REF!), MONTH(#REF!), DAY(#REF!)))</f>
        <v>#REF!</v>
      </c>
      <c r="AD3" s="21">
        <f t="shared" si="0"/>
        <v>44371</v>
      </c>
      <c r="AE3" s="19">
        <f>IF(B3="","",DATE(YEAR(B3), MONTH(B3), DAY(B3)))</f>
        <v>44137</v>
      </c>
    </row>
    <row r="4" spans="1:31" ht="16.2">
      <c r="A4" s="19">
        <v>44354.171527777777</v>
      </c>
      <c r="B4" s="19">
        <v>44047.109027777777</v>
      </c>
      <c r="C4" s="20">
        <v>12</v>
      </c>
      <c r="D4" s="20">
        <v>15</v>
      </c>
      <c r="E4" s="19">
        <v>44144.529166666667</v>
      </c>
      <c r="F4" s="17" t="s">
        <v>92</v>
      </c>
      <c r="G4" s="17"/>
      <c r="H4" s="17"/>
      <c r="I4" s="19">
        <v>44144.529166666667</v>
      </c>
      <c r="J4" s="17"/>
      <c r="K4" s="17" t="s">
        <v>93</v>
      </c>
      <c r="L4" s="17"/>
      <c r="M4" s="20">
        <v>1</v>
      </c>
      <c r="N4" s="17" t="s">
        <v>100</v>
      </c>
      <c r="O4" s="17"/>
      <c r="P4" s="17"/>
      <c r="Q4" s="19">
        <v>44354.171527777777</v>
      </c>
      <c r="R4" s="17"/>
      <c r="S4" s="17" t="s">
        <v>101</v>
      </c>
      <c r="T4" s="17"/>
      <c r="U4" s="20">
        <v>67000</v>
      </c>
      <c r="V4" s="17"/>
      <c r="W4" s="17" t="s">
        <v>99</v>
      </c>
      <c r="X4" s="17"/>
      <c r="Y4" s="17"/>
      <c r="Z4" s="17"/>
      <c r="AA4" s="20">
        <v>67000</v>
      </c>
      <c r="AB4" s="19">
        <f>IF(E4="", "",DATE(YEAR(E4), MONTH(E4), DAY(E4)))</f>
        <v>44144</v>
      </c>
      <c r="AC4" s="19" t="e">
        <f>IF(#REF!="", "", DATE(YEAR(#REF!), MONTH(#REF!), DAY(#REF!)))</f>
        <v>#REF!</v>
      </c>
      <c r="AD4" s="21">
        <f t="shared" si="0"/>
        <v>44354</v>
      </c>
      <c r="AE4" s="19">
        <f>IF(B4="","",DATE(YEAR(B4), MONTH(B4), DAY(B4)))</f>
        <v>44047</v>
      </c>
    </row>
    <row r="5" spans="1:31" ht="16.2">
      <c r="A5" s="19">
        <v>44276.580555555556</v>
      </c>
      <c r="B5" s="19">
        <v>44145.39166666667</v>
      </c>
      <c r="C5" s="17"/>
      <c r="D5" s="17"/>
      <c r="E5" s="19">
        <v>44144.529166666667</v>
      </c>
      <c r="F5" s="17"/>
      <c r="G5" s="17"/>
      <c r="H5" s="17"/>
      <c r="I5" s="17"/>
      <c r="J5" s="17"/>
      <c r="K5" s="17" t="s">
        <v>25</v>
      </c>
      <c r="L5" s="17"/>
      <c r="M5" s="20">
        <v>0</v>
      </c>
      <c r="N5" s="17"/>
      <c r="O5" s="17"/>
      <c r="P5" s="17"/>
      <c r="Q5" s="17"/>
      <c r="R5" s="17"/>
      <c r="S5" s="17" t="s">
        <v>102</v>
      </c>
      <c r="T5" s="17"/>
      <c r="U5" s="17"/>
      <c r="V5" s="17"/>
      <c r="W5" s="17"/>
      <c r="X5" s="17"/>
      <c r="Y5" s="17"/>
      <c r="Z5" s="17"/>
      <c r="AA5" s="17"/>
      <c r="AB5" s="19">
        <f>IF(E5="", "",DATE(YEAR(E5), MONTH(E5), DAY(E5)))</f>
        <v>44144</v>
      </c>
      <c r="AC5" s="19" t="e">
        <f>IF(#REF!="", "", DATE(YEAR(#REF!), MONTH(#REF!), DAY(#REF!)))</f>
        <v>#REF!</v>
      </c>
      <c r="AD5" s="11" t="str">
        <f t="shared" si="0"/>
        <v/>
      </c>
      <c r="AE5" s="19">
        <f>IF(B5="","",DATE(YEAR(B5), MONTH(B5), DAY(B5)))</f>
        <v>44145</v>
      </c>
    </row>
    <row r="6" spans="1:31" ht="16.2">
      <c r="A6" s="19">
        <v>44371.481944444444</v>
      </c>
      <c r="B6" s="19">
        <v>44371.481944444444</v>
      </c>
      <c r="C6" s="20">
        <v>10</v>
      </c>
      <c r="D6" s="20">
        <v>13</v>
      </c>
      <c r="E6" s="19">
        <v>44369.053472222222</v>
      </c>
      <c r="F6" s="17" t="s">
        <v>14</v>
      </c>
      <c r="G6" s="17"/>
      <c r="H6" s="17"/>
      <c r="I6" s="19">
        <v>44369.054166666669</v>
      </c>
      <c r="J6" s="17"/>
      <c r="K6" s="17" t="s">
        <v>25</v>
      </c>
      <c r="L6" s="17" t="s">
        <v>104</v>
      </c>
      <c r="M6" s="20">
        <v>2</v>
      </c>
      <c r="N6" s="17" t="s">
        <v>94</v>
      </c>
      <c r="O6" s="17"/>
      <c r="P6" s="17"/>
      <c r="Q6" s="19">
        <v>44369.708333333336</v>
      </c>
      <c r="R6" s="17"/>
      <c r="S6" s="17" t="s">
        <v>105</v>
      </c>
      <c r="T6" s="17" t="s">
        <v>106</v>
      </c>
      <c r="U6" s="20">
        <v>30000</v>
      </c>
      <c r="V6" s="17"/>
      <c r="W6" s="17"/>
      <c r="X6" s="17"/>
      <c r="Y6" s="17" t="s">
        <v>107</v>
      </c>
      <c r="Z6" s="17"/>
      <c r="AA6" s="20">
        <v>30000</v>
      </c>
      <c r="AB6" s="19">
        <f>IF(E6="", "",DATE(YEAR(E6), MONTH(E6), DAY(E6)))</f>
        <v>44369</v>
      </c>
      <c r="AC6" s="19" t="e">
        <f>IF(#REF!="", "", DATE(YEAR(#REF!), MONTH(#REF!), DAY(#REF!)))</f>
        <v>#REF!</v>
      </c>
      <c r="AD6" s="21">
        <f t="shared" si="0"/>
        <v>44369</v>
      </c>
      <c r="AE6" s="19">
        <f>IF(B6="","",DATE(YEAR(B6), MONTH(B6), DAY(B6)))</f>
        <v>44371</v>
      </c>
    </row>
    <row r="7" spans="1:31" ht="16.2">
      <c r="A7" s="19">
        <v>44341.431250000001</v>
      </c>
      <c r="B7" s="19">
        <v>44316.486805555556</v>
      </c>
      <c r="C7" s="20">
        <v>5</v>
      </c>
      <c r="D7" s="20">
        <v>5</v>
      </c>
      <c r="E7" s="19">
        <v>44314.486805555556</v>
      </c>
      <c r="F7" s="17" t="s">
        <v>16</v>
      </c>
      <c r="G7" s="17"/>
      <c r="H7" s="17"/>
      <c r="I7" s="19">
        <v>44314.487500000003</v>
      </c>
      <c r="J7" s="17"/>
      <c r="K7" s="17" t="s">
        <v>108</v>
      </c>
      <c r="L7" s="17"/>
      <c r="M7" s="20">
        <v>1</v>
      </c>
      <c r="N7" s="17" t="s">
        <v>94</v>
      </c>
      <c r="O7" s="17"/>
      <c r="P7" s="17"/>
      <c r="Q7" s="19">
        <v>44321.345138888886</v>
      </c>
      <c r="R7" s="17"/>
      <c r="S7" s="17" t="s">
        <v>109</v>
      </c>
      <c r="T7" s="17" t="s">
        <v>110</v>
      </c>
      <c r="U7" s="17"/>
      <c r="V7" s="17"/>
      <c r="W7" s="17"/>
      <c r="X7" s="17"/>
      <c r="Y7" s="17"/>
      <c r="Z7" s="17"/>
      <c r="AA7" s="17"/>
      <c r="AB7" s="19">
        <f>IF(E7="", "",DATE(YEAR(E7), MONTH(E7), DAY(E7)))</f>
        <v>44314</v>
      </c>
      <c r="AC7" s="19" t="e">
        <f>IF(#REF!="", "", DATE(YEAR(#REF!), MONTH(#REF!), DAY(#REF!)))</f>
        <v>#REF!</v>
      </c>
      <c r="AD7" s="21">
        <f t="shared" si="0"/>
        <v>44321</v>
      </c>
      <c r="AE7" s="19">
        <f>IF(B7="","",DATE(YEAR(B7), MONTH(B7), DAY(B7)))</f>
        <v>44316</v>
      </c>
    </row>
    <row r="8" spans="1:31" ht="16.2">
      <c r="A8" s="19">
        <v>44274.644444444442</v>
      </c>
      <c r="B8" s="19">
        <v>44147.378472222219</v>
      </c>
      <c r="C8" s="17"/>
      <c r="D8" s="17"/>
      <c r="E8" s="19">
        <v>44144.529166666667</v>
      </c>
      <c r="F8" s="17" t="s">
        <v>16</v>
      </c>
      <c r="G8" s="17"/>
      <c r="H8" s="17"/>
      <c r="I8" s="19">
        <v>44144.529166666667</v>
      </c>
      <c r="J8" s="17"/>
      <c r="K8" s="17" t="s">
        <v>25</v>
      </c>
      <c r="L8" s="17"/>
      <c r="M8" s="20">
        <v>0</v>
      </c>
      <c r="N8" s="17"/>
      <c r="O8" s="17"/>
      <c r="P8" s="17"/>
      <c r="Q8" s="17"/>
      <c r="R8" s="17"/>
      <c r="S8" s="17" t="s">
        <v>111</v>
      </c>
      <c r="T8" s="17"/>
      <c r="U8" s="17"/>
      <c r="V8" s="17"/>
      <c r="W8" s="17" t="s">
        <v>112</v>
      </c>
      <c r="X8" s="17"/>
      <c r="Y8" s="17"/>
      <c r="Z8" s="17"/>
      <c r="AA8" s="17"/>
      <c r="AB8" s="19">
        <f>IF(E8="", "",DATE(YEAR(E8), MONTH(E8), DAY(E8)))</f>
        <v>44144</v>
      </c>
      <c r="AC8" s="19" t="e">
        <f>IF(#REF!="", "", DATE(YEAR(#REF!), MONTH(#REF!), DAY(#REF!)))</f>
        <v>#REF!</v>
      </c>
      <c r="AD8" s="11" t="str">
        <f t="shared" si="0"/>
        <v/>
      </c>
      <c r="AE8" s="19">
        <f>IF(B8="","",DATE(YEAR(B8), MONTH(B8), DAY(B8)))</f>
        <v>44147</v>
      </c>
    </row>
    <row r="9" spans="1:31" ht="16.2">
      <c r="A9" s="19">
        <v>44303.43472222222</v>
      </c>
      <c r="B9" s="19">
        <v>43921.107638888891</v>
      </c>
      <c r="C9" s="20">
        <v>10</v>
      </c>
      <c r="D9" s="20">
        <v>10</v>
      </c>
      <c r="E9" s="19">
        <v>44144.529166666667</v>
      </c>
      <c r="F9" s="17" t="s">
        <v>92</v>
      </c>
      <c r="G9" s="17"/>
      <c r="H9" s="17"/>
      <c r="I9" s="19">
        <v>44144.529166666667</v>
      </c>
      <c r="J9" s="17"/>
      <c r="K9" s="17" t="s">
        <v>93</v>
      </c>
      <c r="L9" s="17"/>
      <c r="M9" s="20">
        <v>1</v>
      </c>
      <c r="N9" s="17" t="s">
        <v>114</v>
      </c>
      <c r="O9" s="17"/>
      <c r="P9" s="17"/>
      <c r="Q9" s="19">
        <v>44257.354166666664</v>
      </c>
      <c r="R9" s="17"/>
      <c r="S9" s="17" t="s">
        <v>115</v>
      </c>
      <c r="T9" s="17"/>
      <c r="U9" s="20" t="s">
        <v>116</v>
      </c>
      <c r="V9" s="17"/>
      <c r="W9" s="17"/>
      <c r="X9" s="17"/>
      <c r="Y9" s="17"/>
      <c r="Z9" s="17"/>
      <c r="AA9" s="20" t="s">
        <v>113</v>
      </c>
      <c r="AB9" s="19">
        <f>IF(E9="", "",DATE(YEAR(E9), MONTH(E9), DAY(E9)))</f>
        <v>44144</v>
      </c>
      <c r="AC9" s="19" t="e">
        <f>IF(#REF!="", "", DATE(YEAR(#REF!), MONTH(#REF!), DAY(#REF!)))</f>
        <v>#REF!</v>
      </c>
      <c r="AD9" s="21">
        <f t="shared" si="0"/>
        <v>44257</v>
      </c>
      <c r="AE9" s="19">
        <f>IF(B9="","",DATE(YEAR(B9), MONTH(B9), DAY(B9)))</f>
        <v>43921</v>
      </c>
    </row>
    <row r="10" spans="1:31" ht="16.2">
      <c r="A10" s="19">
        <v>44316.167361111111</v>
      </c>
      <c r="B10" s="19">
        <v>44165.418055555558</v>
      </c>
      <c r="C10" s="20">
        <v>32</v>
      </c>
      <c r="D10" s="20">
        <v>46</v>
      </c>
      <c r="E10" s="19">
        <v>44160.418055555558</v>
      </c>
      <c r="F10" s="17" t="s">
        <v>24</v>
      </c>
      <c r="G10" s="17"/>
      <c r="H10" s="17"/>
      <c r="I10" s="19">
        <v>44160.418749999997</v>
      </c>
      <c r="J10" s="17"/>
      <c r="K10" s="17" t="s">
        <v>118</v>
      </c>
      <c r="L10" s="17"/>
      <c r="M10" s="20">
        <v>2</v>
      </c>
      <c r="N10" s="17" t="s">
        <v>114</v>
      </c>
      <c r="O10" s="17"/>
      <c r="P10" s="17"/>
      <c r="Q10" s="19">
        <v>44316.166666666664</v>
      </c>
      <c r="R10" s="17"/>
      <c r="S10" s="17" t="s">
        <v>119</v>
      </c>
      <c r="T10" s="17"/>
      <c r="U10" s="17"/>
      <c r="V10" s="17"/>
      <c r="W10" s="17"/>
      <c r="X10" s="17"/>
      <c r="Y10" s="17"/>
      <c r="Z10" s="17"/>
      <c r="AA10" s="17"/>
      <c r="AB10" s="19">
        <f>IF(E10="", "",DATE(YEAR(E10), MONTH(E10), DAY(E10)))</f>
        <v>44160</v>
      </c>
      <c r="AC10" s="19" t="e">
        <f>IF(#REF!="", "", DATE(YEAR(#REF!), MONTH(#REF!), DAY(#REF!)))</f>
        <v>#REF!</v>
      </c>
      <c r="AD10" s="21">
        <f t="shared" si="0"/>
        <v>44316</v>
      </c>
      <c r="AE10" s="19">
        <f>IF(B10="","",DATE(YEAR(B10), MONTH(B10), DAY(B10)))</f>
        <v>44165</v>
      </c>
    </row>
    <row r="11" spans="1:31" ht="16.2">
      <c r="A11" s="19">
        <v>44376.191666666666</v>
      </c>
      <c r="B11" s="19">
        <v>43528.100694444445</v>
      </c>
      <c r="C11" s="20">
        <v>75</v>
      </c>
      <c r="D11" s="20">
        <v>151</v>
      </c>
      <c r="E11" s="19">
        <v>44144.529166666667</v>
      </c>
      <c r="F11" s="17" t="s">
        <v>92</v>
      </c>
      <c r="G11" s="17"/>
      <c r="H11" s="17"/>
      <c r="I11" s="19">
        <v>44144.529166666667</v>
      </c>
      <c r="J11" s="17"/>
      <c r="K11" s="17" t="s">
        <v>96</v>
      </c>
      <c r="L11" s="17"/>
      <c r="M11" s="20">
        <v>3</v>
      </c>
      <c r="N11" s="17" t="s">
        <v>100</v>
      </c>
      <c r="O11" s="17"/>
      <c r="P11" s="17"/>
      <c r="Q11" s="19">
        <v>44375.374305555553</v>
      </c>
      <c r="R11" s="17"/>
      <c r="S11" s="17" t="s">
        <v>120</v>
      </c>
      <c r="T11" s="17"/>
      <c r="U11" s="20">
        <v>2800000</v>
      </c>
      <c r="V11" s="17"/>
      <c r="W11" s="17"/>
      <c r="X11" s="17"/>
      <c r="Y11" s="17"/>
      <c r="Z11" s="17"/>
      <c r="AA11" s="20">
        <v>2800000</v>
      </c>
      <c r="AB11" s="19">
        <f>IF(E11="", "",DATE(YEAR(E11), MONTH(E11), DAY(E11)))</f>
        <v>44144</v>
      </c>
      <c r="AC11" s="19" t="e">
        <f>IF(#REF!="", "", DATE(YEAR(#REF!), MONTH(#REF!), DAY(#REF!)))</f>
        <v>#REF!</v>
      </c>
      <c r="AD11" s="21">
        <f t="shared" si="0"/>
        <v>44375</v>
      </c>
      <c r="AE11" s="19">
        <f>IF(B11="","",DATE(YEAR(B11), MONTH(B11), DAY(B11)))</f>
        <v>43528</v>
      </c>
    </row>
    <row r="12" spans="1:31" ht="16.2">
      <c r="A12" s="19">
        <v>44274.814583333333</v>
      </c>
      <c r="B12" s="19">
        <v>44180.324999999997</v>
      </c>
      <c r="C12" s="17"/>
      <c r="D12" s="17"/>
      <c r="E12" s="19">
        <v>44173.552083333336</v>
      </c>
      <c r="F12" s="17" t="s">
        <v>16</v>
      </c>
      <c r="G12" s="17"/>
      <c r="H12" s="17"/>
      <c r="I12" s="19">
        <v>44173.553472222222</v>
      </c>
      <c r="J12" s="17"/>
      <c r="K12" s="17" t="s">
        <v>25</v>
      </c>
      <c r="L12" s="17"/>
      <c r="M12" s="20">
        <v>3</v>
      </c>
      <c r="N12" s="17" t="s">
        <v>114</v>
      </c>
      <c r="O12" s="17"/>
      <c r="P12" s="17"/>
      <c r="Q12" s="17"/>
      <c r="R12" s="17"/>
      <c r="S12" s="17" t="s">
        <v>121</v>
      </c>
      <c r="T12" s="17"/>
      <c r="U12" s="17"/>
      <c r="V12" s="17"/>
      <c r="W12" s="17"/>
      <c r="X12" s="17"/>
      <c r="Y12" s="17"/>
      <c r="Z12" s="17"/>
      <c r="AA12" s="17"/>
      <c r="AB12" s="19">
        <f>IF(E12="", "",DATE(YEAR(E12), MONTH(E12), DAY(E12)))</f>
        <v>44173</v>
      </c>
      <c r="AC12" s="19" t="e">
        <f>IF(#REF!="", "", DATE(YEAR(#REF!), MONTH(#REF!), DAY(#REF!)))</f>
        <v>#REF!</v>
      </c>
      <c r="AD12" s="11" t="str">
        <f t="shared" si="0"/>
        <v/>
      </c>
      <c r="AE12" s="19">
        <f>IF(B12="","",DATE(YEAR(B12), MONTH(B12), DAY(B12)))</f>
        <v>44180</v>
      </c>
    </row>
    <row r="13" spans="1:31" ht="16.2">
      <c r="A13" s="19">
        <v>44304.098611111112</v>
      </c>
      <c r="B13" s="19">
        <v>43466.112500000003</v>
      </c>
      <c r="C13" s="20">
        <v>8</v>
      </c>
      <c r="D13" s="20">
        <v>10</v>
      </c>
      <c r="E13" s="19">
        <v>44144.529166666667</v>
      </c>
      <c r="F13" s="17" t="s">
        <v>92</v>
      </c>
      <c r="G13" s="17"/>
      <c r="H13" s="17"/>
      <c r="I13" s="19">
        <v>44144.529166666667</v>
      </c>
      <c r="J13" s="17"/>
      <c r="K13" s="17" t="s">
        <v>93</v>
      </c>
      <c r="L13" s="17"/>
      <c r="M13" s="20">
        <v>1</v>
      </c>
      <c r="N13" s="17" t="s">
        <v>114</v>
      </c>
      <c r="O13" s="17"/>
      <c r="P13" s="17"/>
      <c r="Q13" s="19">
        <v>44292.192361111112</v>
      </c>
      <c r="R13" s="17"/>
      <c r="S13" s="17" t="s">
        <v>122</v>
      </c>
      <c r="T13" s="17"/>
      <c r="U13" s="20">
        <v>850000</v>
      </c>
      <c r="V13" s="17"/>
      <c r="W13" s="17"/>
      <c r="X13" s="17"/>
      <c r="Y13" s="17"/>
      <c r="Z13" s="17"/>
      <c r="AA13" s="20">
        <v>850000</v>
      </c>
      <c r="AB13" s="19">
        <f>IF(E13="", "",DATE(YEAR(E13), MONTH(E13), DAY(E13)))</f>
        <v>44144</v>
      </c>
      <c r="AC13" s="19" t="e">
        <f>IF(#REF!="", "", DATE(YEAR(#REF!), MONTH(#REF!), DAY(#REF!)))</f>
        <v>#REF!</v>
      </c>
      <c r="AD13" s="21">
        <f t="shared" si="0"/>
        <v>44292</v>
      </c>
      <c r="AE13" s="19">
        <f>IF(B13="","",DATE(YEAR(B13), MONTH(B13), DAY(B13)))</f>
        <v>43466</v>
      </c>
    </row>
    <row r="14" spans="1:31" ht="16.2">
      <c r="A14" s="19">
        <v>44303.438194444447</v>
      </c>
      <c r="B14" s="19">
        <v>44151.444444444445</v>
      </c>
      <c r="C14" s="17"/>
      <c r="D14" s="17"/>
      <c r="E14" s="19">
        <v>44144.529166666667</v>
      </c>
      <c r="F14" s="17" t="s">
        <v>92</v>
      </c>
      <c r="G14" s="17"/>
      <c r="H14" s="17"/>
      <c r="I14" s="19">
        <v>44144.529166666667</v>
      </c>
      <c r="J14" s="17"/>
      <c r="K14" s="17" t="s">
        <v>25</v>
      </c>
      <c r="L14" s="17"/>
      <c r="M14" s="20">
        <v>2</v>
      </c>
      <c r="N14" s="17" t="s">
        <v>114</v>
      </c>
      <c r="O14" s="17"/>
      <c r="P14" s="17"/>
      <c r="Q14" s="17"/>
      <c r="R14" s="17"/>
      <c r="S14" s="17" t="s">
        <v>123</v>
      </c>
      <c r="T14" s="17"/>
      <c r="U14" s="20">
        <v>99000</v>
      </c>
      <c r="V14" s="17"/>
      <c r="W14" s="17" t="s">
        <v>99</v>
      </c>
      <c r="X14" s="17"/>
      <c r="Y14" s="17"/>
      <c r="Z14" s="17"/>
      <c r="AA14" s="20">
        <v>99000</v>
      </c>
      <c r="AB14" s="19">
        <f>IF(E14="", "",DATE(YEAR(E14), MONTH(E14), DAY(E14)))</f>
        <v>44144</v>
      </c>
      <c r="AC14" s="19" t="e">
        <f>IF(#REF!="", "", DATE(YEAR(#REF!), MONTH(#REF!), DAY(#REF!)))</f>
        <v>#REF!</v>
      </c>
      <c r="AD14" s="11" t="str">
        <f t="shared" si="0"/>
        <v/>
      </c>
      <c r="AE14" s="19">
        <f>IF(B14="","",DATE(YEAR(B14), MONTH(B14), DAY(B14)))</f>
        <v>44151</v>
      </c>
    </row>
    <row r="15" spans="1:31" ht="16.2">
      <c r="A15" s="19">
        <v>44303.438194444447</v>
      </c>
      <c r="B15" s="17"/>
      <c r="C15" s="17"/>
      <c r="D15" s="17"/>
      <c r="E15" s="19">
        <v>44256.309027777781</v>
      </c>
      <c r="F15" s="17" t="s">
        <v>26</v>
      </c>
      <c r="G15" s="17"/>
      <c r="H15" s="17"/>
      <c r="I15" s="19">
        <v>44256.310416666667</v>
      </c>
      <c r="J15" s="17"/>
      <c r="K15" s="17" t="s">
        <v>93</v>
      </c>
      <c r="L15" s="17"/>
      <c r="M15" s="20">
        <v>0</v>
      </c>
      <c r="N15" s="17" t="s">
        <v>100</v>
      </c>
      <c r="O15" s="17"/>
      <c r="P15" s="17"/>
      <c r="Q15" s="17"/>
      <c r="R15" s="17"/>
      <c r="S15" s="17" t="s">
        <v>124</v>
      </c>
      <c r="T15" s="17"/>
      <c r="U15" s="20">
        <v>2050</v>
      </c>
      <c r="V15" s="17"/>
      <c r="W15" s="17"/>
      <c r="X15" s="17"/>
      <c r="Y15" s="17"/>
      <c r="Z15" s="17"/>
      <c r="AA15" s="20">
        <v>2050</v>
      </c>
      <c r="AB15" s="19">
        <f>IF(E15="", "",DATE(YEAR(E15), MONTH(E15), DAY(E15)))</f>
        <v>44256</v>
      </c>
      <c r="AC15" s="19" t="e">
        <f>IF(#REF!="", "", DATE(YEAR(#REF!), MONTH(#REF!), DAY(#REF!)))</f>
        <v>#REF!</v>
      </c>
      <c r="AD15" s="11" t="str">
        <f t="shared" si="0"/>
        <v/>
      </c>
      <c r="AE15" s="19" t="str">
        <f>IF(B15="","",DATE(YEAR(B15), MONTH(B15), DAY(B15)))</f>
        <v/>
      </c>
    </row>
    <row r="16" spans="1:31" ht="16.2">
      <c r="A16" s="19">
        <v>44372.506944444445</v>
      </c>
      <c r="B16" s="19">
        <v>44378.061805555553</v>
      </c>
      <c r="C16" s="20">
        <v>13</v>
      </c>
      <c r="D16" s="20">
        <v>17</v>
      </c>
      <c r="E16" s="19">
        <v>44369.061805555553</v>
      </c>
      <c r="F16" s="17" t="s">
        <v>14</v>
      </c>
      <c r="G16" s="17"/>
      <c r="H16" s="17"/>
      <c r="I16" s="19">
        <v>44369.063194444447</v>
      </c>
      <c r="J16" s="17"/>
      <c r="K16" s="17" t="s">
        <v>15</v>
      </c>
      <c r="L16" s="17" t="s">
        <v>92</v>
      </c>
      <c r="M16" s="20">
        <v>1</v>
      </c>
      <c r="N16" s="17" t="s">
        <v>94</v>
      </c>
      <c r="O16" s="17"/>
      <c r="P16" s="17"/>
      <c r="Q16" s="19">
        <v>44372.506249999999</v>
      </c>
      <c r="R16" s="17"/>
      <c r="S16" s="17" t="s">
        <v>125</v>
      </c>
      <c r="T16" s="17" t="s">
        <v>106</v>
      </c>
      <c r="U16" s="20">
        <v>1</v>
      </c>
      <c r="V16" s="17"/>
      <c r="W16" s="17"/>
      <c r="X16" s="17"/>
      <c r="Y16" s="17" t="s">
        <v>126</v>
      </c>
      <c r="Z16" s="17"/>
      <c r="AA16" s="20">
        <v>1</v>
      </c>
      <c r="AB16" s="19">
        <f>IF(E16="", "",DATE(YEAR(E16), MONTH(E16), DAY(E16)))</f>
        <v>44369</v>
      </c>
      <c r="AC16" s="19" t="e">
        <f>IF(#REF!="", "", DATE(YEAR(#REF!), MONTH(#REF!), DAY(#REF!)))</f>
        <v>#REF!</v>
      </c>
      <c r="AD16" s="21">
        <f t="shared" si="0"/>
        <v>44372</v>
      </c>
      <c r="AE16" s="19">
        <f>IF(B16="","",DATE(YEAR(B16), MONTH(B16), DAY(B16)))</f>
        <v>44378</v>
      </c>
    </row>
    <row r="17" spans="1:31" ht="16.2">
      <c r="A17" s="19">
        <v>44369.467361111114</v>
      </c>
      <c r="B17" s="19">
        <v>44377.481944444444</v>
      </c>
      <c r="C17" s="17"/>
      <c r="D17" s="17"/>
      <c r="E17" s="19">
        <v>44368.481944444444</v>
      </c>
      <c r="F17" s="17" t="s">
        <v>104</v>
      </c>
      <c r="G17" s="17"/>
      <c r="H17" s="17"/>
      <c r="I17" s="19">
        <v>44368.482638888891</v>
      </c>
      <c r="J17" s="17"/>
      <c r="K17" s="17" t="s">
        <v>19</v>
      </c>
      <c r="L17" s="17"/>
      <c r="M17" s="20">
        <v>0</v>
      </c>
      <c r="N17" s="17"/>
      <c r="O17" s="17"/>
      <c r="P17" s="17"/>
      <c r="Q17" s="17"/>
      <c r="R17" s="17"/>
      <c r="S17" s="17" t="s">
        <v>127</v>
      </c>
      <c r="T17" s="17" t="s">
        <v>128</v>
      </c>
      <c r="U17" s="20">
        <v>250000</v>
      </c>
      <c r="V17" s="17"/>
      <c r="W17" s="17"/>
      <c r="X17" s="17"/>
      <c r="Y17" s="17"/>
      <c r="Z17" s="17"/>
      <c r="AA17" s="20">
        <v>250000</v>
      </c>
      <c r="AB17" s="19">
        <f>IF(E17="", "",DATE(YEAR(E17), MONTH(E17), DAY(E17)))</f>
        <v>44368</v>
      </c>
      <c r="AC17" s="19" t="e">
        <f>IF(#REF!="", "", DATE(YEAR(#REF!), MONTH(#REF!), DAY(#REF!)))</f>
        <v>#REF!</v>
      </c>
      <c r="AD17" s="11" t="str">
        <f t="shared" si="0"/>
        <v/>
      </c>
      <c r="AE17" s="19">
        <f>IF(B17="","",DATE(YEAR(B17), MONTH(B17), DAY(B17)))</f>
        <v>44377</v>
      </c>
    </row>
    <row r="18" spans="1:31" ht="16.2">
      <c r="A18" s="19">
        <v>44277.155555555553</v>
      </c>
      <c r="B18" s="19">
        <v>44266.791666666664</v>
      </c>
      <c r="C18" s="17"/>
      <c r="D18" s="17"/>
      <c r="E18" s="19">
        <v>44257.030555555553</v>
      </c>
      <c r="F18" s="17" t="s">
        <v>14</v>
      </c>
      <c r="G18" s="17"/>
      <c r="H18" s="17"/>
      <c r="I18" s="19">
        <v>44257.030555555553</v>
      </c>
      <c r="J18" s="17"/>
      <c r="K18" s="17" t="s">
        <v>108</v>
      </c>
      <c r="L18" s="17"/>
      <c r="M18" s="20">
        <v>0</v>
      </c>
      <c r="N18" s="17"/>
      <c r="O18" s="17"/>
      <c r="P18" s="17"/>
      <c r="Q18" s="17"/>
      <c r="R18" s="17"/>
      <c r="S18" s="24" t="s">
        <v>129</v>
      </c>
      <c r="T18" s="17" t="s">
        <v>106</v>
      </c>
      <c r="U18" s="20">
        <v>50000</v>
      </c>
      <c r="V18" s="17"/>
      <c r="W18" s="17"/>
      <c r="X18" s="17"/>
      <c r="Y18" s="17" t="s">
        <v>130</v>
      </c>
      <c r="Z18" s="17"/>
      <c r="AA18" s="20">
        <v>50000</v>
      </c>
      <c r="AB18" s="19">
        <f>IF(E18="", "",DATE(YEAR(E18), MONTH(E18), DAY(E18)))</f>
        <v>44257</v>
      </c>
      <c r="AC18" s="19" t="e">
        <f>IF(#REF!="", "", DATE(YEAR(#REF!), MONTH(#REF!), DAY(#REF!)))</f>
        <v>#REF!</v>
      </c>
      <c r="AD18" s="11" t="str">
        <f t="shared" si="0"/>
        <v/>
      </c>
      <c r="AE18" s="19">
        <f>IF(B18="","",DATE(YEAR(B18), MONTH(B18), DAY(B18)))</f>
        <v>44266</v>
      </c>
    </row>
    <row r="19" spans="1:31" ht="16.2">
      <c r="A19" s="19">
        <v>44349.125</v>
      </c>
      <c r="B19" s="17"/>
      <c r="C19" s="20">
        <v>45</v>
      </c>
      <c r="D19" s="20">
        <v>77</v>
      </c>
      <c r="E19" s="19">
        <v>44223.594444444447</v>
      </c>
      <c r="F19" s="17" t="s">
        <v>92</v>
      </c>
      <c r="G19" s="17"/>
      <c r="H19" s="17"/>
      <c r="I19" s="19">
        <v>44223.595138888886</v>
      </c>
      <c r="J19" s="17"/>
      <c r="K19" s="17" t="s">
        <v>93</v>
      </c>
      <c r="L19" s="17"/>
      <c r="M19" s="20">
        <v>2</v>
      </c>
      <c r="N19" s="17" t="s">
        <v>94</v>
      </c>
      <c r="O19" s="17"/>
      <c r="P19" s="17"/>
      <c r="Q19" s="19">
        <v>44349.125</v>
      </c>
      <c r="R19" s="17"/>
      <c r="S19" s="17" t="s">
        <v>131</v>
      </c>
      <c r="T19" s="17"/>
      <c r="U19" s="20">
        <v>20000</v>
      </c>
      <c r="V19" s="17"/>
      <c r="W19" s="17"/>
      <c r="X19" s="17"/>
      <c r="Y19" s="17"/>
      <c r="Z19" s="17"/>
      <c r="AA19" s="20">
        <v>20000</v>
      </c>
      <c r="AB19" s="19">
        <f>IF(E19="", "",DATE(YEAR(E19), MONTH(E19), DAY(E19)))</f>
        <v>44223</v>
      </c>
      <c r="AC19" s="19" t="e">
        <f>IF(#REF!="", "", DATE(YEAR(#REF!), MONTH(#REF!), DAY(#REF!)))</f>
        <v>#REF!</v>
      </c>
      <c r="AD19" s="21">
        <f t="shared" si="0"/>
        <v>44349</v>
      </c>
      <c r="AE19" s="19" t="str">
        <f>IF(B19="","",DATE(YEAR(B19), MONTH(B19), DAY(B19)))</f>
        <v/>
      </c>
    </row>
    <row r="20" spans="1:31" ht="16.2">
      <c r="A20" s="19">
        <v>44303.43472222222</v>
      </c>
      <c r="B20" s="17"/>
      <c r="C20" s="17"/>
      <c r="D20" s="17"/>
      <c r="E20" s="19">
        <v>44207.509722222225</v>
      </c>
      <c r="F20" s="17" t="s">
        <v>26</v>
      </c>
      <c r="G20" s="17"/>
      <c r="H20" s="17"/>
      <c r="I20" s="19">
        <v>44207.511111111111</v>
      </c>
      <c r="J20" s="17"/>
      <c r="K20" s="17" t="s">
        <v>93</v>
      </c>
      <c r="L20" s="17"/>
      <c r="M20" s="20">
        <v>0</v>
      </c>
      <c r="N20" s="17" t="s">
        <v>100</v>
      </c>
      <c r="O20" s="17"/>
      <c r="P20" s="17"/>
      <c r="Q20" s="17"/>
      <c r="R20" s="17"/>
      <c r="S20" s="17" t="s">
        <v>132</v>
      </c>
      <c r="T20" s="17"/>
      <c r="U20" s="20">
        <v>2550</v>
      </c>
      <c r="V20" s="17"/>
      <c r="W20" s="17"/>
      <c r="X20" s="17"/>
      <c r="Y20" s="17"/>
      <c r="Z20" s="17"/>
      <c r="AA20" s="20">
        <v>2550</v>
      </c>
      <c r="AB20" s="19">
        <f>IF(E20="", "",DATE(YEAR(E20), MONTH(E20), DAY(E20)))</f>
        <v>44207</v>
      </c>
      <c r="AC20" s="19" t="e">
        <f>IF(#REF!="", "", DATE(YEAR(#REF!), MONTH(#REF!), DAY(#REF!)))</f>
        <v>#REF!</v>
      </c>
      <c r="AD20" s="11" t="str">
        <f t="shared" si="0"/>
        <v/>
      </c>
      <c r="AE20" s="19" t="str">
        <f>IF(B20="","",DATE(YEAR(B20), MONTH(B20), DAY(B20)))</f>
        <v/>
      </c>
    </row>
    <row r="21" spans="1:31" ht="16.2">
      <c r="A21" s="19">
        <v>44278.10833333333</v>
      </c>
      <c r="B21" s="17"/>
      <c r="C21" s="17"/>
      <c r="D21" s="17"/>
      <c r="E21" s="19">
        <v>44144.529166666667</v>
      </c>
      <c r="F21" s="17" t="s">
        <v>26</v>
      </c>
      <c r="G21" s="17"/>
      <c r="H21" s="17"/>
      <c r="I21" s="19">
        <v>44144.529166666667</v>
      </c>
      <c r="J21" s="17"/>
      <c r="K21" s="17" t="s">
        <v>93</v>
      </c>
      <c r="L21" s="17"/>
      <c r="M21" s="20">
        <v>1</v>
      </c>
      <c r="N21" s="17" t="s">
        <v>100</v>
      </c>
      <c r="O21" s="17"/>
      <c r="P21" s="17"/>
      <c r="Q21" s="17"/>
      <c r="R21" s="17"/>
      <c r="S21" s="17" t="s">
        <v>133</v>
      </c>
      <c r="T21" s="17"/>
      <c r="U21" s="20">
        <v>7550</v>
      </c>
      <c r="V21" s="17"/>
      <c r="W21" s="17" t="s">
        <v>134</v>
      </c>
      <c r="X21" s="17"/>
      <c r="Y21" s="17"/>
      <c r="Z21" s="17"/>
      <c r="AA21" s="20">
        <v>7550</v>
      </c>
      <c r="AB21" s="19">
        <f>IF(E21="", "",DATE(YEAR(E21), MONTH(E21), DAY(E21)))</f>
        <v>44144</v>
      </c>
      <c r="AC21" s="19" t="e">
        <f>IF(#REF!="", "", DATE(YEAR(#REF!), MONTH(#REF!), DAY(#REF!)))</f>
        <v>#REF!</v>
      </c>
      <c r="AD21" s="11" t="str">
        <f t="shared" si="0"/>
        <v/>
      </c>
      <c r="AE21" s="19" t="str">
        <f>IF(B21="","",DATE(YEAR(B21), MONTH(B21), DAY(B21)))</f>
        <v/>
      </c>
    </row>
    <row r="22" spans="1:31" ht="16.2">
      <c r="A22" s="19">
        <v>44304.088888888888</v>
      </c>
      <c r="B22" s="17"/>
      <c r="C22" s="17"/>
      <c r="D22" s="17"/>
      <c r="E22" s="19">
        <v>44144.529166666667</v>
      </c>
      <c r="F22" s="17" t="s">
        <v>104</v>
      </c>
      <c r="G22" s="17"/>
      <c r="H22" s="17"/>
      <c r="I22" s="19">
        <v>44144.529166666667</v>
      </c>
      <c r="J22" s="17"/>
      <c r="K22" s="17" t="s">
        <v>93</v>
      </c>
      <c r="L22" s="17"/>
      <c r="M22" s="20">
        <v>1</v>
      </c>
      <c r="N22" s="17" t="s">
        <v>114</v>
      </c>
      <c r="O22" s="17"/>
      <c r="P22" s="17"/>
      <c r="Q22" s="17"/>
      <c r="R22" s="17"/>
      <c r="S22" s="17" t="s">
        <v>135</v>
      </c>
      <c r="T22" s="17"/>
      <c r="U22" s="17"/>
      <c r="V22" s="17"/>
      <c r="W22" s="17"/>
      <c r="X22" s="17"/>
      <c r="Y22" s="17" t="s">
        <v>136</v>
      </c>
      <c r="Z22" s="17"/>
      <c r="AA22" s="17"/>
      <c r="AB22" s="19">
        <f>IF(E22="", "",DATE(YEAR(E22), MONTH(E22), DAY(E22)))</f>
        <v>44144</v>
      </c>
      <c r="AC22" s="19" t="e">
        <f>IF(#REF!="", "", DATE(YEAR(#REF!), MONTH(#REF!), DAY(#REF!)))</f>
        <v>#REF!</v>
      </c>
      <c r="AD22" s="11" t="str">
        <f t="shared" si="0"/>
        <v/>
      </c>
      <c r="AE22" s="19" t="str">
        <f>IF(B22="","",DATE(YEAR(B22), MONTH(B22), DAY(B22)))</f>
        <v/>
      </c>
    </row>
    <row r="23" spans="1:31" ht="16.2">
      <c r="A23" s="19">
        <v>44370.23541666667</v>
      </c>
      <c r="B23" s="19">
        <v>44377.137499999997</v>
      </c>
      <c r="C23" s="20">
        <v>6</v>
      </c>
      <c r="D23" s="20">
        <v>9</v>
      </c>
      <c r="E23" s="19">
        <v>44364.137499999997</v>
      </c>
      <c r="F23" s="17" t="s">
        <v>92</v>
      </c>
      <c r="G23" s="17"/>
      <c r="H23" s="17"/>
      <c r="I23" s="19">
        <v>44364.138194444444</v>
      </c>
      <c r="J23" s="17"/>
      <c r="K23" s="17" t="s">
        <v>19</v>
      </c>
      <c r="L23" s="17"/>
      <c r="M23" s="20">
        <v>1</v>
      </c>
      <c r="N23" s="17" t="s">
        <v>94</v>
      </c>
      <c r="O23" s="17"/>
      <c r="P23" s="17"/>
      <c r="Q23" s="19">
        <v>44370.23541666667</v>
      </c>
      <c r="R23" s="17"/>
      <c r="S23" s="17" t="s">
        <v>137</v>
      </c>
      <c r="T23" s="17" t="s">
        <v>128</v>
      </c>
      <c r="U23" s="20">
        <v>40000</v>
      </c>
      <c r="V23" s="17"/>
      <c r="W23" s="17"/>
      <c r="X23" s="17"/>
      <c r="Y23" s="17"/>
      <c r="Z23" s="17"/>
      <c r="AA23" s="20">
        <v>40000</v>
      </c>
      <c r="AB23" s="19">
        <f>IF(E23="", "",DATE(YEAR(E23), MONTH(E23), DAY(E23)))</f>
        <v>44364</v>
      </c>
      <c r="AC23" s="19" t="e">
        <f>IF(#REF!="", "", DATE(YEAR(#REF!), MONTH(#REF!), DAY(#REF!)))</f>
        <v>#REF!</v>
      </c>
      <c r="AD23" s="21">
        <f t="shared" si="0"/>
        <v>44370</v>
      </c>
      <c r="AE23" s="19">
        <f>IF(B23="","",DATE(YEAR(B23), MONTH(B23), DAY(B23)))</f>
        <v>44377</v>
      </c>
    </row>
    <row r="24" spans="1:31" ht="16.2">
      <c r="A24" s="19">
        <v>44356.19027777778</v>
      </c>
      <c r="B24" s="19">
        <v>44356.19027777778</v>
      </c>
      <c r="C24" s="20">
        <v>6</v>
      </c>
      <c r="D24" s="20">
        <v>8</v>
      </c>
      <c r="E24" s="19">
        <v>44342.306944444441</v>
      </c>
      <c r="F24" s="17" t="s">
        <v>92</v>
      </c>
      <c r="G24" s="17"/>
      <c r="H24" s="17"/>
      <c r="I24" s="19">
        <v>44342.307638888888</v>
      </c>
      <c r="J24" s="17"/>
      <c r="K24" s="17" t="s">
        <v>25</v>
      </c>
      <c r="L24" s="17"/>
      <c r="M24" s="20">
        <v>1</v>
      </c>
      <c r="N24" s="17" t="s">
        <v>94</v>
      </c>
      <c r="O24" s="17"/>
      <c r="P24" s="17"/>
      <c r="Q24" s="19">
        <v>44347.158333333333</v>
      </c>
      <c r="R24" s="17"/>
      <c r="S24" s="17" t="s">
        <v>138</v>
      </c>
      <c r="T24" s="17"/>
      <c r="U24" s="20">
        <v>10000</v>
      </c>
      <c r="V24" s="17"/>
      <c r="W24" s="17"/>
      <c r="X24" s="17"/>
      <c r="Y24" s="17"/>
      <c r="Z24" s="17"/>
      <c r="AA24" s="20">
        <v>10000</v>
      </c>
      <c r="AB24" s="19">
        <f>IF(E24="", "",DATE(YEAR(E24), MONTH(E24), DAY(E24)))</f>
        <v>44342</v>
      </c>
      <c r="AC24" s="19" t="e">
        <f>IF(#REF!="", "", DATE(YEAR(#REF!), MONTH(#REF!), DAY(#REF!)))</f>
        <v>#REF!</v>
      </c>
      <c r="AD24" s="21">
        <f t="shared" si="0"/>
        <v>44347</v>
      </c>
      <c r="AE24" s="19">
        <f>IF(B24="","",DATE(YEAR(B24), MONTH(B24), DAY(B24)))</f>
        <v>44356</v>
      </c>
    </row>
    <row r="25" spans="1:31" ht="16.2">
      <c r="A25" s="19">
        <v>44304.088888888888</v>
      </c>
      <c r="B25" s="17"/>
      <c r="C25" s="20">
        <v>0</v>
      </c>
      <c r="D25" s="20">
        <v>2</v>
      </c>
      <c r="E25" s="19">
        <v>44144.529166666667</v>
      </c>
      <c r="F25" s="17" t="s">
        <v>16</v>
      </c>
      <c r="G25" s="17"/>
      <c r="H25" s="17"/>
      <c r="I25" s="19">
        <v>44144.529166666667</v>
      </c>
      <c r="J25" s="17"/>
      <c r="K25" s="17" t="s">
        <v>93</v>
      </c>
      <c r="L25" s="17"/>
      <c r="M25" s="20">
        <v>1</v>
      </c>
      <c r="N25" s="17" t="s">
        <v>114</v>
      </c>
      <c r="O25" s="17"/>
      <c r="P25" s="17"/>
      <c r="Q25" s="17"/>
      <c r="R25" s="17"/>
      <c r="S25" s="17" t="s">
        <v>139</v>
      </c>
      <c r="T25" s="17"/>
      <c r="U25" s="20">
        <v>97500</v>
      </c>
      <c r="V25" s="17"/>
      <c r="W25" s="17" t="s">
        <v>140</v>
      </c>
      <c r="X25" s="17"/>
      <c r="Y25" s="17"/>
      <c r="Z25" s="17"/>
      <c r="AA25" s="20">
        <v>97500</v>
      </c>
      <c r="AB25" s="19">
        <f>IF(E25="", "",DATE(YEAR(E25), MONTH(E25), DAY(E25)))</f>
        <v>44144</v>
      </c>
      <c r="AC25" s="19" t="e">
        <f>IF(#REF!="", "", DATE(YEAR(#REF!), MONTH(#REF!), DAY(#REF!)))</f>
        <v>#REF!</v>
      </c>
      <c r="AD25" s="11" t="str">
        <f t="shared" si="0"/>
        <v/>
      </c>
      <c r="AE25" s="19" t="str">
        <f>IF(B25="","",DATE(YEAR(B25), MONTH(B25), DAY(B25)))</f>
        <v/>
      </c>
    </row>
    <row r="26" spans="1:31" ht="16.2">
      <c r="A26" s="19">
        <v>44303.438194444447</v>
      </c>
      <c r="B26" s="19">
        <v>44256.864583333336</v>
      </c>
      <c r="C26" s="17"/>
      <c r="D26" s="17"/>
      <c r="E26" s="19">
        <v>44242.811111111114</v>
      </c>
      <c r="F26" s="17" t="s">
        <v>14</v>
      </c>
      <c r="G26" s="17"/>
      <c r="H26" s="17"/>
      <c r="I26" s="19">
        <v>44242.813194444447</v>
      </c>
      <c r="J26" s="17"/>
      <c r="K26" s="17" t="s">
        <v>25</v>
      </c>
      <c r="L26" s="17"/>
      <c r="M26" s="20">
        <v>3</v>
      </c>
      <c r="N26" s="17" t="s">
        <v>97</v>
      </c>
      <c r="O26" s="17"/>
      <c r="P26" s="17"/>
      <c r="Q26" s="17"/>
      <c r="R26" s="17"/>
      <c r="S26" s="17" t="s">
        <v>142</v>
      </c>
      <c r="T26" s="17"/>
      <c r="U26" s="20">
        <v>1</v>
      </c>
      <c r="V26" s="17"/>
      <c r="W26" s="17"/>
      <c r="X26" s="17"/>
      <c r="Y26" s="17" t="s">
        <v>143</v>
      </c>
      <c r="Z26" s="17"/>
      <c r="AA26" s="20">
        <v>1</v>
      </c>
      <c r="AB26" s="19">
        <f>IF(E26="", "",DATE(YEAR(E26), MONTH(E26), DAY(E26)))</f>
        <v>44242</v>
      </c>
      <c r="AC26" s="19" t="e">
        <f>IF(#REF!="", "", DATE(YEAR(#REF!), MONTH(#REF!), DAY(#REF!)))</f>
        <v>#REF!</v>
      </c>
      <c r="AD26" s="11" t="str">
        <f t="shared" si="0"/>
        <v/>
      </c>
      <c r="AE26" s="19">
        <f>IF(B26="","",DATE(YEAR(B26), MONTH(B26), DAY(B26)))</f>
        <v>44256</v>
      </c>
    </row>
    <row r="27" spans="1:31" ht="16.2">
      <c r="A27" s="19">
        <v>44362.530555555553</v>
      </c>
      <c r="B27" s="19">
        <v>44377.529166666667</v>
      </c>
      <c r="C27" s="17"/>
      <c r="D27" s="17"/>
      <c r="E27" s="19">
        <v>44362.529166666667</v>
      </c>
      <c r="F27" s="17" t="s">
        <v>16</v>
      </c>
      <c r="G27" s="17"/>
      <c r="H27" s="17"/>
      <c r="I27" s="19">
        <v>44362.529861111114</v>
      </c>
      <c r="J27" s="17"/>
      <c r="K27" s="17" t="s">
        <v>19</v>
      </c>
      <c r="L27" s="17"/>
      <c r="M27" s="20">
        <v>0</v>
      </c>
      <c r="N27" s="17"/>
      <c r="O27" s="17"/>
      <c r="P27" s="17"/>
      <c r="Q27" s="17"/>
      <c r="R27" s="17"/>
      <c r="S27" s="17" t="s">
        <v>144</v>
      </c>
      <c r="T27" s="17" t="s">
        <v>110</v>
      </c>
      <c r="U27" s="20">
        <v>85000</v>
      </c>
      <c r="V27" s="17"/>
      <c r="W27" s="17"/>
      <c r="X27" s="17"/>
      <c r="Y27" s="17"/>
      <c r="Z27" s="17"/>
      <c r="AA27" s="20">
        <v>85000</v>
      </c>
      <c r="AB27" s="19">
        <f>IF(E27="", "",DATE(YEAR(E27), MONTH(E27), DAY(E27)))</f>
        <v>44362</v>
      </c>
      <c r="AC27" s="19" t="e">
        <f>IF(#REF!="", "", DATE(YEAR(#REF!), MONTH(#REF!), DAY(#REF!)))</f>
        <v>#REF!</v>
      </c>
      <c r="AD27" s="11" t="str">
        <f t="shared" si="0"/>
        <v/>
      </c>
      <c r="AE27" s="19">
        <f>IF(B27="","",DATE(YEAR(B27), MONTH(B27), DAY(B27)))</f>
        <v>44377</v>
      </c>
    </row>
    <row r="28" spans="1:31" ht="16.2">
      <c r="A28" s="19">
        <v>44304.088888888888</v>
      </c>
      <c r="B28" s="17"/>
      <c r="C28" s="17"/>
      <c r="D28" s="17"/>
      <c r="E28" s="19">
        <v>44144.529166666667</v>
      </c>
      <c r="F28" s="17" t="s">
        <v>104</v>
      </c>
      <c r="G28" s="17"/>
      <c r="H28" s="17"/>
      <c r="I28" s="19">
        <v>44144.529166666667</v>
      </c>
      <c r="J28" s="17"/>
      <c r="K28" s="17" t="s">
        <v>93</v>
      </c>
      <c r="L28" s="17"/>
      <c r="M28" s="20">
        <v>0</v>
      </c>
      <c r="N28" s="17" t="s">
        <v>114</v>
      </c>
      <c r="O28" s="17"/>
      <c r="P28" s="17"/>
      <c r="Q28" s="17"/>
      <c r="R28" s="17"/>
      <c r="S28" s="17" t="s">
        <v>145</v>
      </c>
      <c r="T28" s="17"/>
      <c r="U28" s="20">
        <v>10000</v>
      </c>
      <c r="V28" s="17"/>
      <c r="W28" s="17" t="s">
        <v>112</v>
      </c>
      <c r="X28" s="17"/>
      <c r="Y28" s="17" t="s">
        <v>146</v>
      </c>
      <c r="Z28" s="17"/>
      <c r="AA28" s="20">
        <v>10000</v>
      </c>
      <c r="AB28" s="19">
        <f>IF(E28="", "",DATE(YEAR(E28), MONTH(E28), DAY(E28)))</f>
        <v>44144</v>
      </c>
      <c r="AC28" s="19" t="e">
        <f>IF(#REF!="", "", DATE(YEAR(#REF!), MONTH(#REF!), DAY(#REF!)))</f>
        <v>#REF!</v>
      </c>
      <c r="AD28" s="11" t="str">
        <f t="shared" si="0"/>
        <v/>
      </c>
      <c r="AE28" s="19" t="str">
        <f>IF(B28="","",DATE(YEAR(B28), MONTH(B28), DAY(B28)))</f>
        <v/>
      </c>
    </row>
    <row r="29" spans="1:31" ht="16.2">
      <c r="A29" s="19">
        <v>44341.320833333331</v>
      </c>
      <c r="B29" s="19">
        <v>44316.456250000003</v>
      </c>
      <c r="C29" s="20">
        <v>11</v>
      </c>
      <c r="D29" s="20">
        <v>18</v>
      </c>
      <c r="E29" s="19">
        <v>44299.456250000003</v>
      </c>
      <c r="F29" s="17" t="s">
        <v>26</v>
      </c>
      <c r="G29" s="17"/>
      <c r="H29" s="17"/>
      <c r="I29" s="19">
        <v>44299.456944444442</v>
      </c>
      <c r="J29" s="17"/>
      <c r="K29" s="17" t="s">
        <v>108</v>
      </c>
      <c r="L29" s="17"/>
      <c r="M29" s="20">
        <v>1</v>
      </c>
      <c r="N29" s="17" t="s">
        <v>94</v>
      </c>
      <c r="O29" s="17"/>
      <c r="P29" s="17"/>
      <c r="Q29" s="19">
        <v>44319.537499999999</v>
      </c>
      <c r="R29" s="17"/>
      <c r="S29" s="17" t="s">
        <v>147</v>
      </c>
      <c r="T29" s="17"/>
      <c r="U29" s="17"/>
      <c r="V29" s="17"/>
      <c r="W29" s="17"/>
      <c r="X29" s="17"/>
      <c r="Y29" s="17"/>
      <c r="Z29" s="17"/>
      <c r="AA29" s="17"/>
      <c r="AB29" s="19">
        <f>IF(E29="", "",DATE(YEAR(E29), MONTH(E29), DAY(E29)))</f>
        <v>44299</v>
      </c>
      <c r="AC29" s="19" t="e">
        <f>IF(#REF!="", "", DATE(YEAR(#REF!), MONTH(#REF!), DAY(#REF!)))</f>
        <v>#REF!</v>
      </c>
      <c r="AD29" s="21">
        <f t="shared" si="0"/>
        <v>44319</v>
      </c>
      <c r="AE29" s="19">
        <f>IF(B29="","",DATE(YEAR(B29), MONTH(B29), DAY(B29)))</f>
        <v>44316</v>
      </c>
    </row>
    <row r="30" spans="1:31" ht="16.2">
      <c r="A30" s="19">
        <v>44369.456944444442</v>
      </c>
      <c r="B30" s="19">
        <v>44316.227083333331</v>
      </c>
      <c r="C30" s="20">
        <v>11</v>
      </c>
      <c r="D30" s="20">
        <v>17</v>
      </c>
      <c r="E30" s="19">
        <v>44299.227083333331</v>
      </c>
      <c r="F30" s="17" t="s">
        <v>26</v>
      </c>
      <c r="G30" s="17"/>
      <c r="H30" s="17"/>
      <c r="I30" s="19">
        <v>44299.229166666664</v>
      </c>
      <c r="J30" s="17"/>
      <c r="K30" s="17" t="s">
        <v>108</v>
      </c>
      <c r="L30" s="17"/>
      <c r="M30" s="20">
        <v>1</v>
      </c>
      <c r="N30" s="17" t="s">
        <v>94</v>
      </c>
      <c r="O30" s="17"/>
      <c r="P30" s="17"/>
      <c r="Q30" s="19">
        <v>44348.520833333336</v>
      </c>
      <c r="R30" s="17"/>
      <c r="S30" s="17" t="s">
        <v>148</v>
      </c>
      <c r="T30" s="17"/>
      <c r="U30" s="20">
        <v>120000</v>
      </c>
      <c r="V30" s="17"/>
      <c r="W30" s="17"/>
      <c r="X30" s="17"/>
      <c r="Y30" s="17"/>
      <c r="Z30" s="17"/>
      <c r="AA30" s="20">
        <v>120000</v>
      </c>
      <c r="AB30" s="19">
        <f>IF(E30="", "",DATE(YEAR(E30), MONTH(E30), DAY(E30)))</f>
        <v>44299</v>
      </c>
      <c r="AC30" s="19" t="e">
        <f>IF(#REF!="", "", DATE(YEAR(#REF!), MONTH(#REF!), DAY(#REF!)))</f>
        <v>#REF!</v>
      </c>
      <c r="AD30" s="21">
        <f t="shared" si="0"/>
        <v>44348</v>
      </c>
      <c r="AE30" s="19">
        <f>IF(B30="","",DATE(YEAR(B30), MONTH(B30), DAY(B30)))</f>
        <v>44316</v>
      </c>
    </row>
    <row r="31" spans="1:31" ht="16.2">
      <c r="A31" s="19">
        <v>44371.319444444445</v>
      </c>
      <c r="B31" s="19">
        <v>44347.506944444445</v>
      </c>
      <c r="C31" s="20">
        <v>12</v>
      </c>
      <c r="D31" s="20">
        <v>20</v>
      </c>
      <c r="E31" s="19">
        <v>44327.506944444445</v>
      </c>
      <c r="F31" s="17" t="s">
        <v>26</v>
      </c>
      <c r="G31" s="17"/>
      <c r="H31" s="17"/>
      <c r="I31" s="19">
        <v>44327.507638888892</v>
      </c>
      <c r="J31" s="17"/>
      <c r="K31" s="17" t="s">
        <v>149</v>
      </c>
      <c r="L31" s="17" t="s">
        <v>92</v>
      </c>
      <c r="M31" s="20">
        <v>2</v>
      </c>
      <c r="N31" s="17" t="s">
        <v>94</v>
      </c>
      <c r="O31" s="17"/>
      <c r="P31" s="17"/>
      <c r="Q31" s="19">
        <v>44371.318749999999</v>
      </c>
      <c r="R31" s="17"/>
      <c r="S31" s="17" t="s">
        <v>150</v>
      </c>
      <c r="T31" s="17"/>
      <c r="U31" s="17"/>
      <c r="V31" s="17"/>
      <c r="W31" s="17"/>
      <c r="X31" s="17"/>
      <c r="Y31" s="17"/>
      <c r="Z31" s="17"/>
      <c r="AA31" s="17"/>
      <c r="AB31" s="19">
        <f>IF(E31="", "",DATE(YEAR(E31), MONTH(E31), DAY(E31)))</f>
        <v>44327</v>
      </c>
      <c r="AC31" s="19" t="e">
        <f>IF(#REF!="", "", DATE(YEAR(#REF!), MONTH(#REF!), DAY(#REF!)))</f>
        <v>#REF!</v>
      </c>
      <c r="AD31" s="21">
        <f t="shared" si="0"/>
        <v>44371</v>
      </c>
      <c r="AE31" s="19">
        <f>IF(B31="","",DATE(YEAR(B31), MONTH(B31), DAY(B31)))</f>
        <v>44347</v>
      </c>
    </row>
    <row r="32" spans="1:31" ht="16.2">
      <c r="A32" s="19">
        <v>44354.499305555553</v>
      </c>
      <c r="B32" s="19">
        <v>44354.499305555553</v>
      </c>
      <c r="C32" s="20">
        <v>3</v>
      </c>
      <c r="D32" s="20">
        <v>5</v>
      </c>
      <c r="E32" s="19">
        <v>44333.697222222225</v>
      </c>
      <c r="F32" s="17" t="s">
        <v>14</v>
      </c>
      <c r="G32" s="17"/>
      <c r="H32" s="17"/>
      <c r="I32" s="19">
        <v>44333.698611111111</v>
      </c>
      <c r="J32" s="17"/>
      <c r="K32" s="17" t="s">
        <v>25</v>
      </c>
      <c r="L32" s="17" t="s">
        <v>20</v>
      </c>
      <c r="M32" s="20">
        <v>3</v>
      </c>
      <c r="N32" s="17" t="s">
        <v>97</v>
      </c>
      <c r="O32" s="17"/>
      <c r="P32" s="17"/>
      <c r="Q32" s="19">
        <v>44333.697222222225</v>
      </c>
      <c r="R32" s="17"/>
      <c r="S32" s="17" t="s">
        <v>152</v>
      </c>
      <c r="T32" s="17" t="s">
        <v>153</v>
      </c>
      <c r="U32" s="20">
        <v>1</v>
      </c>
      <c r="V32" s="17"/>
      <c r="W32" s="17"/>
      <c r="X32" s="17"/>
      <c r="Y32" s="17" t="s">
        <v>154</v>
      </c>
      <c r="Z32" s="17"/>
      <c r="AA32" s="20">
        <v>1</v>
      </c>
      <c r="AB32" s="19">
        <f>IF(E32="", "",DATE(YEAR(E32), MONTH(E32), DAY(E32)))</f>
        <v>44333</v>
      </c>
      <c r="AC32" s="19" t="e">
        <f>IF(#REF!="", "", DATE(YEAR(#REF!), MONTH(#REF!), DAY(#REF!)))</f>
        <v>#REF!</v>
      </c>
      <c r="AD32" s="21">
        <f t="shared" si="0"/>
        <v>44333</v>
      </c>
      <c r="AE32" s="19">
        <f>IF(B32="","",DATE(YEAR(B32), MONTH(B32), DAY(B32)))</f>
        <v>44354</v>
      </c>
    </row>
    <row r="33" spans="1:31" ht="16.2">
      <c r="A33" s="19">
        <v>44303.446527777778</v>
      </c>
      <c r="B33" s="17"/>
      <c r="C33" s="17"/>
      <c r="D33" s="17"/>
      <c r="E33" s="19">
        <v>44144.529166666667</v>
      </c>
      <c r="F33" s="17" t="s">
        <v>92</v>
      </c>
      <c r="G33" s="17"/>
      <c r="H33" s="17"/>
      <c r="I33" s="19">
        <v>44144.529166666667</v>
      </c>
      <c r="J33" s="17"/>
      <c r="K33" s="17" t="s">
        <v>93</v>
      </c>
      <c r="L33" s="17"/>
      <c r="M33" s="20">
        <v>1</v>
      </c>
      <c r="N33" s="17" t="s">
        <v>114</v>
      </c>
      <c r="O33" s="17"/>
      <c r="P33" s="17"/>
      <c r="Q33" s="17"/>
      <c r="R33" s="17"/>
      <c r="S33" s="17" t="s">
        <v>156</v>
      </c>
      <c r="T33" s="17"/>
      <c r="U33" s="20" t="s">
        <v>157</v>
      </c>
      <c r="V33" s="17"/>
      <c r="W33" s="17" t="s">
        <v>99</v>
      </c>
      <c r="X33" s="17"/>
      <c r="Y33" s="17"/>
      <c r="Z33" s="17"/>
      <c r="AA33" s="20" t="s">
        <v>155</v>
      </c>
      <c r="AB33" s="19">
        <f>IF(E33="", "",DATE(YEAR(E33), MONTH(E33), DAY(E33)))</f>
        <v>44144</v>
      </c>
      <c r="AC33" s="19" t="e">
        <f>IF(#REF!="", "", DATE(YEAR(#REF!), MONTH(#REF!), DAY(#REF!)))</f>
        <v>#REF!</v>
      </c>
      <c r="AD33" s="11" t="str">
        <f t="shared" si="0"/>
        <v/>
      </c>
      <c r="AE33" s="19" t="str">
        <f>IF(B33="","",DATE(YEAR(B33), MONTH(B33), DAY(B33)))</f>
        <v/>
      </c>
    </row>
    <row r="34" spans="1:31" ht="16.2">
      <c r="A34" s="19">
        <v>44375.339583333334</v>
      </c>
      <c r="B34" s="19">
        <v>44377.45</v>
      </c>
      <c r="C34" s="20">
        <v>28</v>
      </c>
      <c r="D34" s="20">
        <v>52</v>
      </c>
      <c r="E34" s="19">
        <v>44355.45</v>
      </c>
      <c r="F34" s="17" t="s">
        <v>24</v>
      </c>
      <c r="G34" s="19">
        <v>44377.208333333336</v>
      </c>
      <c r="H34" s="17"/>
      <c r="I34" s="19">
        <v>44355.45208333333</v>
      </c>
      <c r="J34" s="17"/>
      <c r="K34" s="17" t="s">
        <v>19</v>
      </c>
      <c r="L34" s="17" t="s">
        <v>92</v>
      </c>
      <c r="M34" s="20">
        <v>4</v>
      </c>
      <c r="N34" s="17" t="s">
        <v>100</v>
      </c>
      <c r="O34" s="17"/>
      <c r="P34" s="17"/>
      <c r="Q34" s="19">
        <v>44375.333333333336</v>
      </c>
      <c r="R34" s="17"/>
      <c r="S34" s="17" t="s">
        <v>158</v>
      </c>
      <c r="T34" s="17" t="s">
        <v>128</v>
      </c>
      <c r="U34" s="20">
        <v>620000</v>
      </c>
      <c r="V34" s="17"/>
      <c r="W34" s="17"/>
      <c r="X34" s="17"/>
      <c r="Y34" s="17"/>
      <c r="Z34" s="17"/>
      <c r="AA34" s="20">
        <v>620000</v>
      </c>
      <c r="AB34" s="19">
        <f>IF(E34="", "",DATE(YEAR(E34), MONTH(E34), DAY(E34)))</f>
        <v>44355</v>
      </c>
      <c r="AC34" s="19" t="e">
        <f>IF(#REF!="", "", DATE(YEAR(#REF!), MONTH(#REF!), DAY(#REF!)))</f>
        <v>#REF!</v>
      </c>
      <c r="AD34" s="21">
        <f t="shared" si="0"/>
        <v>44375</v>
      </c>
      <c r="AE34" s="19">
        <f>IF(B34="","",DATE(YEAR(B34), MONTH(B34), DAY(B34)))</f>
        <v>44377</v>
      </c>
    </row>
    <row r="35" spans="1:31" ht="16.2">
      <c r="A35" s="19">
        <v>44355.411805555559</v>
      </c>
      <c r="B35" s="19">
        <v>44377.405555555553</v>
      </c>
      <c r="C35" s="20">
        <v>0</v>
      </c>
      <c r="D35" s="20">
        <v>1</v>
      </c>
      <c r="E35" s="19">
        <v>44355.405555555553</v>
      </c>
      <c r="F35" s="17" t="s">
        <v>16</v>
      </c>
      <c r="G35" s="17"/>
      <c r="H35" s="17"/>
      <c r="I35" s="19">
        <v>44355.406944444447</v>
      </c>
      <c r="J35" s="17"/>
      <c r="K35" s="17" t="s">
        <v>13</v>
      </c>
      <c r="L35" s="17" t="s">
        <v>159</v>
      </c>
      <c r="M35" s="20">
        <v>0</v>
      </c>
      <c r="N35" s="17"/>
      <c r="O35" s="17"/>
      <c r="P35" s="17"/>
      <c r="Q35" s="17"/>
      <c r="R35" s="17"/>
      <c r="S35" s="17" t="s">
        <v>160</v>
      </c>
      <c r="T35" s="17" t="s">
        <v>161</v>
      </c>
      <c r="U35" s="17"/>
      <c r="V35" s="17"/>
      <c r="W35" s="17"/>
      <c r="X35" s="17"/>
      <c r="Y35" s="17" t="s">
        <v>162</v>
      </c>
      <c r="Z35" s="17"/>
      <c r="AA35" s="17"/>
      <c r="AB35" s="19">
        <f>IF(E35="", "",DATE(YEAR(E35), MONTH(E35), DAY(E35)))</f>
        <v>44355</v>
      </c>
      <c r="AC35" s="19" t="e">
        <f>IF(#REF!="", "", DATE(YEAR(#REF!), MONTH(#REF!), DAY(#REF!)))</f>
        <v>#REF!</v>
      </c>
      <c r="AD35" s="11" t="str">
        <f t="shared" si="0"/>
        <v/>
      </c>
      <c r="AE35" s="19">
        <f>IF(B35="","",DATE(YEAR(B35), MONTH(B35), DAY(B35)))</f>
        <v>44377</v>
      </c>
    </row>
    <row r="36" spans="1:31" ht="16.2">
      <c r="A36" s="19">
        <v>44375.580555555556</v>
      </c>
      <c r="B36" s="19">
        <v>44377.390972222223</v>
      </c>
      <c r="C36" s="20">
        <v>5</v>
      </c>
      <c r="D36" s="20">
        <v>7</v>
      </c>
      <c r="E36" s="19">
        <v>44354.390972222223</v>
      </c>
      <c r="F36" s="17" t="s">
        <v>104</v>
      </c>
      <c r="G36" s="19">
        <v>44378.5</v>
      </c>
      <c r="H36" s="17"/>
      <c r="I36" s="19">
        <v>44354.393750000003</v>
      </c>
      <c r="J36" s="17"/>
      <c r="K36" s="17" t="s">
        <v>19</v>
      </c>
      <c r="L36" s="17"/>
      <c r="M36" s="20">
        <v>1</v>
      </c>
      <c r="N36" s="17" t="s">
        <v>100</v>
      </c>
      <c r="O36" s="17"/>
      <c r="P36" s="17"/>
      <c r="Q36" s="19">
        <v>44370.5</v>
      </c>
      <c r="R36" s="17"/>
      <c r="S36" s="17" t="s">
        <v>163</v>
      </c>
      <c r="T36" s="17" t="s">
        <v>106</v>
      </c>
      <c r="U36" s="20">
        <v>155000</v>
      </c>
      <c r="V36" s="17"/>
      <c r="W36" s="17"/>
      <c r="X36" s="17"/>
      <c r="Y36" s="17" t="s">
        <v>164</v>
      </c>
      <c r="Z36" s="17"/>
      <c r="AA36" s="20">
        <v>155000</v>
      </c>
      <c r="AB36" s="19">
        <f>IF(E36="", "",DATE(YEAR(E36), MONTH(E36), DAY(E36)))</f>
        <v>44354</v>
      </c>
      <c r="AC36" s="19" t="e">
        <f>IF(#REF!="", "", DATE(YEAR(#REF!), MONTH(#REF!), DAY(#REF!)))</f>
        <v>#REF!</v>
      </c>
      <c r="AD36" s="21">
        <f t="shared" si="0"/>
        <v>44370</v>
      </c>
      <c r="AE36" s="19">
        <f>IF(B36="","",DATE(YEAR(B36), MONTH(B36), DAY(B36)))</f>
        <v>44377</v>
      </c>
    </row>
    <row r="37" spans="1:31" ht="16.2">
      <c r="A37" s="19">
        <v>44348.431944444441</v>
      </c>
      <c r="B37" s="17"/>
      <c r="C37" s="20">
        <v>38</v>
      </c>
      <c r="D37" s="20">
        <v>49</v>
      </c>
      <c r="E37" s="19">
        <v>44144.529166666667</v>
      </c>
      <c r="F37" s="17" t="s">
        <v>26</v>
      </c>
      <c r="G37" s="17"/>
      <c r="H37" s="17"/>
      <c r="I37" s="19">
        <v>44144.529166666667</v>
      </c>
      <c r="J37" s="17"/>
      <c r="K37" s="17" t="s">
        <v>93</v>
      </c>
      <c r="L37" s="17"/>
      <c r="M37" s="20">
        <v>1</v>
      </c>
      <c r="N37" s="17" t="s">
        <v>114</v>
      </c>
      <c r="O37" s="17"/>
      <c r="P37" s="17"/>
      <c r="Q37" s="19">
        <v>44348.416666666664</v>
      </c>
      <c r="R37" s="17"/>
      <c r="S37" s="17" t="s">
        <v>165</v>
      </c>
      <c r="T37" s="17"/>
      <c r="U37" s="20">
        <v>17100</v>
      </c>
      <c r="V37" s="17"/>
      <c r="W37" s="17"/>
      <c r="X37" s="17"/>
      <c r="Y37" s="17"/>
      <c r="Z37" s="17"/>
      <c r="AA37" s="20">
        <v>17100</v>
      </c>
      <c r="AB37" s="19">
        <f>IF(E37="", "",DATE(YEAR(E37), MONTH(E37), DAY(E37)))</f>
        <v>44144</v>
      </c>
      <c r="AC37" s="19" t="e">
        <f>IF(#REF!="", "", DATE(YEAR(#REF!), MONTH(#REF!), DAY(#REF!)))</f>
        <v>#REF!</v>
      </c>
      <c r="AD37" s="21">
        <f t="shared" si="0"/>
        <v>44348</v>
      </c>
      <c r="AE37" s="19" t="str">
        <f>IF(B37="","",DATE(YEAR(B37), MONTH(B37), DAY(B37)))</f>
        <v/>
      </c>
    </row>
    <row r="38" spans="1:31" ht="16.2">
      <c r="A38" s="19">
        <v>44276.040972222225</v>
      </c>
      <c r="B38" s="17"/>
      <c r="C38" s="17"/>
      <c r="D38" s="17"/>
      <c r="E38" s="19">
        <v>44144.529166666667</v>
      </c>
      <c r="F38" s="17"/>
      <c r="G38" s="17"/>
      <c r="H38" s="17"/>
      <c r="I38" s="17"/>
      <c r="J38" s="17"/>
      <c r="K38" s="17" t="s">
        <v>93</v>
      </c>
      <c r="L38" s="17"/>
      <c r="M38" s="20">
        <v>0</v>
      </c>
      <c r="N38" s="17"/>
      <c r="O38" s="17"/>
      <c r="P38" s="17"/>
      <c r="Q38" s="17"/>
      <c r="R38" s="17"/>
      <c r="S38" s="17" t="s">
        <v>166</v>
      </c>
      <c r="T38" s="17"/>
      <c r="U38" s="17"/>
      <c r="V38" s="17"/>
      <c r="W38" s="17" t="s">
        <v>140</v>
      </c>
      <c r="X38" s="17"/>
      <c r="Y38" s="17"/>
      <c r="Z38" s="17"/>
      <c r="AA38" s="17"/>
      <c r="AB38" s="19">
        <f>IF(E38="", "",DATE(YEAR(E38), MONTH(E38), DAY(E38)))</f>
        <v>44144</v>
      </c>
      <c r="AC38" s="19" t="e">
        <f>IF(#REF!="", "", DATE(YEAR(#REF!), MONTH(#REF!), DAY(#REF!)))</f>
        <v>#REF!</v>
      </c>
      <c r="AD38" s="11" t="str">
        <f t="shared" si="0"/>
        <v/>
      </c>
      <c r="AE38" s="19" t="str">
        <f>IF(B38="","",DATE(YEAR(B38), MONTH(B38), DAY(B38)))</f>
        <v/>
      </c>
    </row>
    <row r="39" spans="1:31" ht="16.2">
      <c r="A39" s="19">
        <v>44368.561805555553</v>
      </c>
      <c r="B39" s="19">
        <v>44368.481249999997</v>
      </c>
      <c r="C39" s="20">
        <v>38</v>
      </c>
      <c r="D39" s="20">
        <v>65</v>
      </c>
      <c r="E39" s="19">
        <v>44144.529166666667</v>
      </c>
      <c r="F39" s="17" t="s">
        <v>104</v>
      </c>
      <c r="G39" s="17"/>
      <c r="H39" s="17"/>
      <c r="I39" s="19">
        <v>44144.529166666667</v>
      </c>
      <c r="J39" s="17"/>
      <c r="K39" s="17" t="s">
        <v>96</v>
      </c>
      <c r="L39" s="17"/>
      <c r="M39" s="20">
        <v>2</v>
      </c>
      <c r="N39" s="17" t="s">
        <v>114</v>
      </c>
      <c r="O39" s="17"/>
      <c r="P39" s="17"/>
      <c r="Q39" s="19">
        <v>44368.561805555553</v>
      </c>
      <c r="R39" s="17"/>
      <c r="S39" s="17" t="s">
        <v>167</v>
      </c>
      <c r="T39" s="17"/>
      <c r="U39" s="20">
        <v>4000</v>
      </c>
      <c r="V39" s="17"/>
      <c r="W39" s="17" t="s">
        <v>112</v>
      </c>
      <c r="X39" s="17"/>
      <c r="Y39" s="17" t="s">
        <v>168</v>
      </c>
      <c r="Z39" s="17"/>
      <c r="AA39" s="20">
        <v>4000</v>
      </c>
      <c r="AB39" s="19">
        <f>IF(E39="", "",DATE(YEAR(E39), MONTH(E39), DAY(E39)))</f>
        <v>44144</v>
      </c>
      <c r="AC39" s="19" t="e">
        <f>IF(#REF!="", "", DATE(YEAR(#REF!), MONTH(#REF!), DAY(#REF!)))</f>
        <v>#REF!</v>
      </c>
      <c r="AD39" s="21">
        <f t="shared" si="0"/>
        <v>44368</v>
      </c>
      <c r="AE39" s="19">
        <f>IF(B39="","",DATE(YEAR(B39), MONTH(B39), DAY(B39)))</f>
        <v>44368</v>
      </c>
    </row>
    <row r="40" spans="1:31" ht="16.2">
      <c r="A40" s="19">
        <v>44306.186805555553</v>
      </c>
      <c r="B40" s="19">
        <v>44316.45416666667</v>
      </c>
      <c r="C40" s="17"/>
      <c r="D40" s="17"/>
      <c r="E40" s="19">
        <v>44288.45416666667</v>
      </c>
      <c r="F40" s="17" t="s">
        <v>16</v>
      </c>
      <c r="G40" s="17"/>
      <c r="H40" s="17"/>
      <c r="I40" s="19">
        <v>44288.455555555556</v>
      </c>
      <c r="J40" s="17"/>
      <c r="K40" s="17" t="s">
        <v>108</v>
      </c>
      <c r="L40" s="17"/>
      <c r="M40" s="20">
        <v>1</v>
      </c>
      <c r="N40" s="17" t="s">
        <v>97</v>
      </c>
      <c r="O40" s="17"/>
      <c r="P40" s="17"/>
      <c r="Q40" s="17"/>
      <c r="R40" s="17"/>
      <c r="S40" s="17" t="s">
        <v>169</v>
      </c>
      <c r="T40" s="17" t="s">
        <v>110</v>
      </c>
      <c r="U40" s="17"/>
      <c r="V40" s="17"/>
      <c r="W40" s="17"/>
      <c r="X40" s="17"/>
      <c r="Y40" s="17"/>
      <c r="Z40" s="17"/>
      <c r="AA40" s="17"/>
      <c r="AB40" s="19">
        <f>IF(E40="", "",DATE(YEAR(E40), MONTH(E40), DAY(E40)))</f>
        <v>44288</v>
      </c>
      <c r="AC40" s="19" t="e">
        <f>IF(#REF!="", "", DATE(YEAR(#REF!), MONTH(#REF!), DAY(#REF!)))</f>
        <v>#REF!</v>
      </c>
      <c r="AD40" s="11" t="str">
        <f t="shared" si="0"/>
        <v/>
      </c>
      <c r="AE40" s="19">
        <f>IF(B40="","",DATE(YEAR(B40), MONTH(B40), DAY(B40)))</f>
        <v>44316</v>
      </c>
    </row>
    <row r="41" spans="1:31" ht="16.2">
      <c r="A41" s="19">
        <v>44274.835416666669</v>
      </c>
      <c r="B41" s="19">
        <v>44286.868055555555</v>
      </c>
      <c r="C41" s="17"/>
      <c r="D41" s="17"/>
      <c r="E41" s="19">
        <v>44256.868055555555</v>
      </c>
      <c r="F41" s="17" t="s">
        <v>24</v>
      </c>
      <c r="G41" s="17"/>
      <c r="H41" s="17"/>
      <c r="I41" s="19">
        <v>44256.868750000001</v>
      </c>
      <c r="J41" s="17"/>
      <c r="K41" s="17" t="s">
        <v>118</v>
      </c>
      <c r="L41" s="17"/>
      <c r="M41" s="20">
        <v>0</v>
      </c>
      <c r="N41" s="17"/>
      <c r="O41" s="17"/>
      <c r="P41" s="17"/>
      <c r="Q41" s="17"/>
      <c r="R41" s="17"/>
      <c r="S41" s="17" t="s">
        <v>170</v>
      </c>
      <c r="T41" s="17" t="s">
        <v>161</v>
      </c>
      <c r="U41" s="17"/>
      <c r="V41" s="17"/>
      <c r="W41" s="17"/>
      <c r="X41" s="17"/>
      <c r="Y41" s="17"/>
      <c r="Z41" s="17"/>
      <c r="AA41" s="17"/>
      <c r="AB41" s="19">
        <f>IF(E41="", "",DATE(YEAR(E41), MONTH(E41), DAY(E41)))</f>
        <v>44256</v>
      </c>
      <c r="AC41" s="19" t="e">
        <f>IF(#REF!="", "", DATE(YEAR(#REF!), MONTH(#REF!), DAY(#REF!)))</f>
        <v>#REF!</v>
      </c>
      <c r="AD41" s="11" t="str">
        <f t="shared" si="0"/>
        <v/>
      </c>
      <c r="AE41" s="19">
        <f>IF(B41="","",DATE(YEAR(B41), MONTH(B41), DAY(B41)))</f>
        <v>44286</v>
      </c>
    </row>
    <row r="42" spans="1:31" ht="16.2">
      <c r="A42" s="19">
        <v>44304.098611111112</v>
      </c>
      <c r="B42" s="19">
        <v>44285.511805555558</v>
      </c>
      <c r="C42" s="20">
        <v>5</v>
      </c>
      <c r="D42" s="20">
        <v>6</v>
      </c>
      <c r="E42" s="19">
        <v>44244.29791666667</v>
      </c>
      <c r="F42" s="17" t="s">
        <v>104</v>
      </c>
      <c r="G42" s="17"/>
      <c r="H42" s="17"/>
      <c r="I42" s="19">
        <v>44256.865277777775</v>
      </c>
      <c r="J42" s="17"/>
      <c r="K42" s="17" t="s">
        <v>25</v>
      </c>
      <c r="L42" s="17"/>
      <c r="M42" s="20">
        <v>3</v>
      </c>
      <c r="N42" s="17" t="s">
        <v>171</v>
      </c>
      <c r="O42" s="17"/>
      <c r="P42" s="17"/>
      <c r="Q42" s="19">
        <v>44272.76458333333</v>
      </c>
      <c r="R42" s="17"/>
      <c r="S42" s="17" t="s">
        <v>172</v>
      </c>
      <c r="T42" s="17" t="s">
        <v>128</v>
      </c>
      <c r="U42" s="17"/>
      <c r="V42" s="17"/>
      <c r="W42" s="17"/>
      <c r="X42" s="17"/>
      <c r="Y42" s="17"/>
      <c r="Z42" s="17"/>
      <c r="AA42" s="17"/>
      <c r="AB42" s="19">
        <f>IF(E42="", "",DATE(YEAR(E42), MONTH(E42), DAY(E42)))</f>
        <v>44244</v>
      </c>
      <c r="AC42" s="19" t="e">
        <f>IF(#REF!="", "", DATE(YEAR(#REF!), MONTH(#REF!), DAY(#REF!)))</f>
        <v>#REF!</v>
      </c>
      <c r="AD42" s="21">
        <f t="shared" si="0"/>
        <v>44272</v>
      </c>
      <c r="AE42" s="19">
        <f>IF(B42="","",DATE(YEAR(B42), MONTH(B42), DAY(B42)))</f>
        <v>44285</v>
      </c>
    </row>
    <row r="43" spans="1:31" ht="16.2">
      <c r="A43" s="19">
        <v>44375.442361111112</v>
      </c>
      <c r="B43" s="19">
        <v>44228.213888888888</v>
      </c>
      <c r="C43" s="20">
        <v>154</v>
      </c>
      <c r="D43" s="20">
        <v>193</v>
      </c>
      <c r="E43" s="19">
        <v>44187.470833333333</v>
      </c>
      <c r="F43" s="17" t="s">
        <v>16</v>
      </c>
      <c r="G43" s="19">
        <v>44382.375</v>
      </c>
      <c r="H43" s="17"/>
      <c r="I43" s="19">
        <v>44187.47152777778</v>
      </c>
      <c r="J43" s="17"/>
      <c r="K43" s="17" t="s">
        <v>19</v>
      </c>
      <c r="L43" s="17"/>
      <c r="M43" s="20">
        <v>1</v>
      </c>
      <c r="N43" s="17" t="s">
        <v>94</v>
      </c>
      <c r="O43" s="17"/>
      <c r="P43" s="17"/>
      <c r="Q43" s="19">
        <v>44375.441666666666</v>
      </c>
      <c r="R43" s="17"/>
      <c r="S43" s="17" t="s">
        <v>173</v>
      </c>
      <c r="T43" s="17"/>
      <c r="U43" s="20">
        <v>120000</v>
      </c>
      <c r="V43" s="17"/>
      <c r="W43" s="17"/>
      <c r="X43" s="17"/>
      <c r="Y43" s="17"/>
      <c r="Z43" s="17"/>
      <c r="AA43" s="20">
        <v>120000</v>
      </c>
      <c r="AB43" s="19">
        <f>IF(E43="", "",DATE(YEAR(E43), MONTH(E43), DAY(E43)))</f>
        <v>44187</v>
      </c>
      <c r="AC43" s="19" t="e">
        <f>IF(#REF!="", "", DATE(YEAR(#REF!), MONTH(#REF!), DAY(#REF!)))</f>
        <v>#REF!</v>
      </c>
      <c r="AD43" s="21">
        <f t="shared" si="0"/>
        <v>44375</v>
      </c>
      <c r="AE43" s="19">
        <f>IF(B43="","",DATE(YEAR(B43), MONTH(B43), DAY(B43)))</f>
        <v>44228</v>
      </c>
    </row>
    <row r="44" spans="1:31" ht="16.2">
      <c r="A44" s="19">
        <v>44342.390972222223</v>
      </c>
      <c r="B44" s="19">
        <v>44342.390972222223</v>
      </c>
      <c r="C44" s="20">
        <v>0</v>
      </c>
      <c r="D44" s="20">
        <v>2</v>
      </c>
      <c r="E44" s="19">
        <v>44300.234722222223</v>
      </c>
      <c r="F44" s="17" t="s">
        <v>92</v>
      </c>
      <c r="G44" s="17"/>
      <c r="H44" s="17"/>
      <c r="I44" s="19">
        <v>44300.23541666667</v>
      </c>
      <c r="J44" s="17"/>
      <c r="K44" s="17" t="s">
        <v>25</v>
      </c>
      <c r="L44" s="17" t="s">
        <v>159</v>
      </c>
      <c r="M44" s="20">
        <v>0</v>
      </c>
      <c r="N44" s="17"/>
      <c r="O44" s="17"/>
      <c r="P44" s="17"/>
      <c r="Q44" s="17"/>
      <c r="R44" s="17"/>
      <c r="S44" s="17" t="s">
        <v>174</v>
      </c>
      <c r="T44" s="17" t="s">
        <v>161</v>
      </c>
      <c r="U44" s="17"/>
      <c r="V44" s="17"/>
      <c r="W44" s="17"/>
      <c r="X44" s="17"/>
      <c r="Y44" s="17"/>
      <c r="Z44" s="17"/>
      <c r="AA44" s="17"/>
      <c r="AB44" s="19">
        <f>IF(E44="", "",DATE(YEAR(E44), MONTH(E44), DAY(E44)))</f>
        <v>44300</v>
      </c>
      <c r="AC44" s="19" t="e">
        <f>IF(#REF!="", "", DATE(YEAR(#REF!), MONTH(#REF!), DAY(#REF!)))</f>
        <v>#REF!</v>
      </c>
      <c r="AD44" s="11" t="str">
        <f t="shared" si="0"/>
        <v/>
      </c>
      <c r="AE44" s="19">
        <f>IF(B44="","",DATE(YEAR(B44), MONTH(B44), DAY(B44)))</f>
        <v>44342</v>
      </c>
    </row>
    <row r="45" spans="1:31" ht="16.2">
      <c r="A45" s="19">
        <v>44362.408333333333</v>
      </c>
      <c r="B45" s="19">
        <v>44327.503472222219</v>
      </c>
      <c r="C45" s="20">
        <v>11</v>
      </c>
      <c r="D45" s="20">
        <v>16</v>
      </c>
      <c r="E45" s="19">
        <v>44244.46597222222</v>
      </c>
      <c r="F45" s="17" t="s">
        <v>24</v>
      </c>
      <c r="G45" s="17"/>
      <c r="H45" s="17"/>
      <c r="I45" s="19">
        <v>44244.476388888892</v>
      </c>
      <c r="J45" s="17"/>
      <c r="K45" s="17" t="s">
        <v>96</v>
      </c>
      <c r="L45" s="17"/>
      <c r="M45" s="20">
        <v>2</v>
      </c>
      <c r="N45" s="17" t="s">
        <v>94</v>
      </c>
      <c r="O45" s="17"/>
      <c r="P45" s="17"/>
      <c r="Q45" s="19">
        <v>44362.408333333333</v>
      </c>
      <c r="R45" s="17"/>
      <c r="S45" s="17" t="s">
        <v>175</v>
      </c>
      <c r="T45" s="17" t="s">
        <v>128</v>
      </c>
      <c r="U45" s="20">
        <v>5000</v>
      </c>
      <c r="V45" s="17"/>
      <c r="W45" s="17"/>
      <c r="X45" s="17"/>
      <c r="Y45" s="17" t="s">
        <v>176</v>
      </c>
      <c r="Z45" s="17"/>
      <c r="AA45" s="20">
        <v>5000</v>
      </c>
      <c r="AB45" s="19">
        <f>IF(E45="", "",DATE(YEAR(E45), MONTH(E45), DAY(E45)))</f>
        <v>44244</v>
      </c>
      <c r="AC45" s="19" t="e">
        <f>IF(#REF!="", "", DATE(YEAR(#REF!), MONTH(#REF!), DAY(#REF!)))</f>
        <v>#REF!</v>
      </c>
      <c r="AD45" s="21">
        <f t="shared" si="0"/>
        <v>44362</v>
      </c>
      <c r="AE45" s="19">
        <f>IF(B45="","",DATE(YEAR(B45), MONTH(B45), DAY(B45)))</f>
        <v>44327</v>
      </c>
    </row>
    <row r="46" spans="1:31" ht="16.2">
      <c r="A46" s="19">
        <v>44364.267361111109</v>
      </c>
      <c r="B46" s="19">
        <v>44336.286805555559</v>
      </c>
      <c r="C46" s="20">
        <v>27</v>
      </c>
      <c r="D46" s="20">
        <v>36</v>
      </c>
      <c r="E46" s="19">
        <v>44257.402777777781</v>
      </c>
      <c r="F46" s="17" t="s">
        <v>92</v>
      </c>
      <c r="G46" s="17"/>
      <c r="H46" s="17"/>
      <c r="I46" s="19">
        <v>44257.40347222222</v>
      </c>
      <c r="J46" s="17"/>
      <c r="K46" s="17" t="s">
        <v>96</v>
      </c>
      <c r="L46" s="17"/>
      <c r="M46" s="20">
        <v>2</v>
      </c>
      <c r="N46" s="17" t="s">
        <v>94</v>
      </c>
      <c r="O46" s="17"/>
      <c r="P46" s="17"/>
      <c r="Q46" s="19">
        <v>44364.267361111109</v>
      </c>
      <c r="R46" s="17"/>
      <c r="S46" s="17" t="s">
        <v>177</v>
      </c>
      <c r="T46" s="17" t="s">
        <v>178</v>
      </c>
      <c r="U46" s="20">
        <v>300000</v>
      </c>
      <c r="V46" s="17"/>
      <c r="W46" s="17"/>
      <c r="X46" s="17"/>
      <c r="Y46" s="17"/>
      <c r="Z46" s="17"/>
      <c r="AA46" s="20">
        <v>300000</v>
      </c>
      <c r="AB46" s="19">
        <f>IF(E46="", "",DATE(YEAR(E46), MONTH(E46), DAY(E46)))</f>
        <v>44257</v>
      </c>
      <c r="AC46" s="19" t="e">
        <f>IF(#REF!="", "", DATE(YEAR(#REF!), MONTH(#REF!), DAY(#REF!)))</f>
        <v>#REF!</v>
      </c>
      <c r="AD46" s="21">
        <f t="shared" si="0"/>
        <v>44364</v>
      </c>
      <c r="AE46" s="19">
        <f>IF(B46="","",DATE(YEAR(B46), MONTH(B46), DAY(B46)))</f>
        <v>44336</v>
      </c>
    </row>
    <row r="47" spans="1:31" ht="16.2">
      <c r="A47" s="19">
        <v>44369.145833333336</v>
      </c>
      <c r="B47" s="19">
        <v>44237.311805555553</v>
      </c>
      <c r="C47" s="20">
        <v>75</v>
      </c>
      <c r="D47" s="20">
        <v>129</v>
      </c>
      <c r="E47" s="19">
        <v>44159.369444444441</v>
      </c>
      <c r="F47" s="17" t="s">
        <v>24</v>
      </c>
      <c r="G47" s="19">
        <v>44377.208333333336</v>
      </c>
      <c r="H47" s="17"/>
      <c r="I47" s="19">
        <v>44257.138888888891</v>
      </c>
      <c r="J47" s="17"/>
      <c r="K47" s="17" t="s">
        <v>93</v>
      </c>
      <c r="L47" s="17"/>
      <c r="M47" s="20">
        <v>2</v>
      </c>
      <c r="N47" s="17" t="s">
        <v>94</v>
      </c>
      <c r="O47" s="17"/>
      <c r="P47" s="17"/>
      <c r="Q47" s="19">
        <v>44369.145138888889</v>
      </c>
      <c r="R47" s="17"/>
      <c r="S47" s="17" t="s">
        <v>179</v>
      </c>
      <c r="T47" s="17"/>
      <c r="U47" s="20">
        <v>12500</v>
      </c>
      <c r="V47" s="17"/>
      <c r="W47" s="17"/>
      <c r="X47" s="17"/>
      <c r="Y47" s="17"/>
      <c r="Z47" s="17"/>
      <c r="AA47" s="20">
        <v>12500</v>
      </c>
      <c r="AB47" s="19">
        <f>IF(E47="", "",DATE(YEAR(E47), MONTH(E47), DAY(E47)))</f>
        <v>44159</v>
      </c>
      <c r="AC47" s="19" t="e">
        <f>IF(#REF!="", "", DATE(YEAR(#REF!), MONTH(#REF!), DAY(#REF!)))</f>
        <v>#REF!</v>
      </c>
      <c r="AD47" s="21">
        <f t="shared" si="0"/>
        <v>44369</v>
      </c>
      <c r="AE47" s="19">
        <f>IF(B47="","",DATE(YEAR(B47), MONTH(B47), DAY(B47)))</f>
        <v>44237</v>
      </c>
    </row>
    <row r="48" spans="1:31" ht="16.2">
      <c r="A48" s="19">
        <v>44371.123611111114</v>
      </c>
      <c r="B48" s="19">
        <v>44327.224305555559</v>
      </c>
      <c r="C48" s="20">
        <v>45</v>
      </c>
      <c r="D48" s="20">
        <v>78</v>
      </c>
      <c r="E48" s="19">
        <v>44259.212500000001</v>
      </c>
      <c r="F48" s="17" t="s">
        <v>92</v>
      </c>
      <c r="G48" s="17"/>
      <c r="H48" s="17"/>
      <c r="I48" s="19">
        <v>44259.213194444441</v>
      </c>
      <c r="J48" s="17"/>
      <c r="K48" s="17" t="s">
        <v>96</v>
      </c>
      <c r="L48" s="17"/>
      <c r="M48" s="20">
        <v>1</v>
      </c>
      <c r="N48" s="17" t="s">
        <v>114</v>
      </c>
      <c r="O48" s="17"/>
      <c r="P48" s="17"/>
      <c r="Q48" s="19">
        <v>44371.123611111114</v>
      </c>
      <c r="R48" s="17"/>
      <c r="S48" s="17" t="s">
        <v>180</v>
      </c>
      <c r="T48" s="17" t="s">
        <v>128</v>
      </c>
      <c r="U48" s="20">
        <v>50000</v>
      </c>
      <c r="V48" s="17"/>
      <c r="W48" s="17"/>
      <c r="X48" s="17"/>
      <c r="Y48" s="17"/>
      <c r="Z48" s="17"/>
      <c r="AA48" s="20">
        <v>50000</v>
      </c>
      <c r="AB48" s="19">
        <f>IF(E48="", "",DATE(YEAR(E48), MONTH(E48), DAY(E48)))</f>
        <v>44259</v>
      </c>
      <c r="AC48" s="19" t="e">
        <f>IF(#REF!="", "", DATE(YEAR(#REF!), MONTH(#REF!), DAY(#REF!)))</f>
        <v>#REF!</v>
      </c>
      <c r="AD48" s="21">
        <f t="shared" si="0"/>
        <v>44371</v>
      </c>
      <c r="AE48" s="19">
        <f>IF(B48="","",DATE(YEAR(B48), MONTH(B48), DAY(B48)))</f>
        <v>44327</v>
      </c>
    </row>
    <row r="49" spans="1:31" ht="16.2">
      <c r="A49" s="19">
        <v>44369.301388888889</v>
      </c>
      <c r="B49" s="19">
        <v>44369.301388888889</v>
      </c>
      <c r="C49" s="20">
        <v>0</v>
      </c>
      <c r="D49" s="20">
        <v>1</v>
      </c>
      <c r="E49" s="19">
        <v>44300.748611111114</v>
      </c>
      <c r="F49" s="17" t="s">
        <v>159</v>
      </c>
      <c r="G49" s="17"/>
      <c r="H49" s="17"/>
      <c r="I49" s="19">
        <v>44300.749305555553</v>
      </c>
      <c r="J49" s="17"/>
      <c r="K49" s="17" t="s">
        <v>25</v>
      </c>
      <c r="L49" s="17"/>
      <c r="M49" s="20">
        <v>0</v>
      </c>
      <c r="N49" s="17"/>
      <c r="O49" s="17"/>
      <c r="P49" s="17"/>
      <c r="Q49" s="17"/>
      <c r="R49" s="17"/>
      <c r="S49" s="17" t="s">
        <v>182</v>
      </c>
      <c r="T49" s="17" t="s">
        <v>161</v>
      </c>
      <c r="U49" s="17"/>
      <c r="V49" s="17"/>
      <c r="W49" s="17"/>
      <c r="X49" s="17"/>
      <c r="Y49" s="17" t="s">
        <v>183</v>
      </c>
      <c r="Z49" s="17"/>
      <c r="AA49" s="17"/>
      <c r="AB49" s="19">
        <f>IF(E49="", "",DATE(YEAR(E49), MONTH(E49), DAY(E49)))</f>
        <v>44300</v>
      </c>
      <c r="AC49" s="19" t="e">
        <f>IF(#REF!="", "", DATE(YEAR(#REF!), MONTH(#REF!), DAY(#REF!)))</f>
        <v>#REF!</v>
      </c>
      <c r="AD49" s="11" t="str">
        <f t="shared" si="0"/>
        <v/>
      </c>
      <c r="AE49" s="19">
        <f>IF(B49="","",DATE(YEAR(B49), MONTH(B49), DAY(B49)))</f>
        <v>44369</v>
      </c>
    </row>
    <row r="50" spans="1:31" ht="16.2">
      <c r="A50" s="19">
        <v>44369.275694444441</v>
      </c>
      <c r="B50" s="19">
        <v>44440.274305555555</v>
      </c>
      <c r="C50" s="20">
        <v>6</v>
      </c>
      <c r="D50" s="20">
        <v>11</v>
      </c>
      <c r="E50" s="19">
        <v>44369.044444444444</v>
      </c>
      <c r="F50" s="17" t="s">
        <v>14</v>
      </c>
      <c r="G50" s="17"/>
      <c r="H50" s="17"/>
      <c r="I50" s="19">
        <v>44369.04583333333</v>
      </c>
      <c r="J50" s="17"/>
      <c r="K50" s="17" t="s">
        <v>15</v>
      </c>
      <c r="L50" s="17" t="s">
        <v>159</v>
      </c>
      <c r="M50" s="20">
        <v>0</v>
      </c>
      <c r="N50" s="17" t="s">
        <v>114</v>
      </c>
      <c r="O50" s="17"/>
      <c r="P50" s="17"/>
      <c r="Q50" s="19">
        <v>44368.208333333336</v>
      </c>
      <c r="R50" s="17"/>
      <c r="S50" s="17" t="s">
        <v>184</v>
      </c>
      <c r="T50" s="17" t="s">
        <v>128</v>
      </c>
      <c r="U50" s="20">
        <v>1</v>
      </c>
      <c r="V50" s="17"/>
      <c r="W50" s="17"/>
      <c r="X50" s="17"/>
      <c r="Y50" s="17"/>
      <c r="Z50" s="17"/>
      <c r="AA50" s="20">
        <v>1</v>
      </c>
      <c r="AB50" s="19">
        <f>IF(E50="", "",DATE(YEAR(E50), MONTH(E50), DAY(E50)))</f>
        <v>44369</v>
      </c>
      <c r="AC50" s="19" t="e">
        <f>IF(#REF!="", "", DATE(YEAR(#REF!), MONTH(#REF!), DAY(#REF!)))</f>
        <v>#REF!</v>
      </c>
      <c r="AD50" s="21">
        <f t="shared" si="0"/>
        <v>44368</v>
      </c>
      <c r="AE50" s="19">
        <f>IF(B50="","",DATE(YEAR(B50), MONTH(B50), DAY(B50)))</f>
        <v>44440</v>
      </c>
    </row>
    <row r="51" spans="1:31" ht="16.2">
      <c r="A51" s="19">
        <v>44369.274305555555</v>
      </c>
      <c r="B51" s="19">
        <v>44440.272916666669</v>
      </c>
      <c r="C51" s="20">
        <v>8</v>
      </c>
      <c r="D51" s="20">
        <v>16</v>
      </c>
      <c r="E51" s="19">
        <v>44369.041666666664</v>
      </c>
      <c r="F51" s="17" t="s">
        <v>159</v>
      </c>
      <c r="G51" s="17"/>
      <c r="H51" s="17"/>
      <c r="I51" s="19">
        <v>44369.043749999997</v>
      </c>
      <c r="J51" s="17"/>
      <c r="K51" s="17" t="s">
        <v>15</v>
      </c>
      <c r="L51" s="17" t="s">
        <v>14</v>
      </c>
      <c r="M51" s="20">
        <v>0</v>
      </c>
      <c r="N51" s="17" t="s">
        <v>114</v>
      </c>
      <c r="O51" s="17"/>
      <c r="P51" s="17"/>
      <c r="Q51" s="19">
        <v>44363.795138888891</v>
      </c>
      <c r="R51" s="17"/>
      <c r="S51" s="17" t="s">
        <v>185</v>
      </c>
      <c r="T51" s="17" t="s">
        <v>161</v>
      </c>
      <c r="U51" s="20">
        <v>1</v>
      </c>
      <c r="V51" s="17"/>
      <c r="W51" s="17"/>
      <c r="X51" s="17"/>
      <c r="Y51" s="17" t="s">
        <v>186</v>
      </c>
      <c r="Z51" s="17"/>
      <c r="AA51" s="20">
        <v>1</v>
      </c>
      <c r="AB51" s="19">
        <f>IF(E51="", "",DATE(YEAR(E51), MONTH(E51), DAY(E51)))</f>
        <v>44369</v>
      </c>
      <c r="AC51" s="19" t="e">
        <f>IF(#REF!="", "", DATE(YEAR(#REF!), MONTH(#REF!), DAY(#REF!)))</f>
        <v>#REF!</v>
      </c>
      <c r="AD51" s="21">
        <f t="shared" si="0"/>
        <v>44363</v>
      </c>
      <c r="AE51" s="19">
        <f>IF(B51="","",DATE(YEAR(B51), MONTH(B51), DAY(B51)))</f>
        <v>44440</v>
      </c>
    </row>
    <row r="52" spans="1:31" ht="16.2">
      <c r="A52" s="19">
        <v>44276.210416666669</v>
      </c>
      <c r="B52" s="19">
        <v>44274.247916666667</v>
      </c>
      <c r="C52" s="20">
        <v>1</v>
      </c>
      <c r="D52" s="20">
        <v>1</v>
      </c>
      <c r="E52" s="19">
        <v>44202.574999999997</v>
      </c>
      <c r="F52" s="17" t="s">
        <v>16</v>
      </c>
      <c r="G52" s="17"/>
      <c r="H52" s="17"/>
      <c r="I52" s="19">
        <v>44235.723611111112</v>
      </c>
      <c r="J52" s="17"/>
      <c r="K52" s="17" t="s">
        <v>25</v>
      </c>
      <c r="L52" s="17"/>
      <c r="M52" s="20">
        <v>1</v>
      </c>
      <c r="N52" s="17" t="s">
        <v>171</v>
      </c>
      <c r="O52" s="17"/>
      <c r="P52" s="17"/>
      <c r="Q52" s="19">
        <v>44209.333333333336</v>
      </c>
      <c r="R52" s="17"/>
      <c r="S52" s="17" t="s">
        <v>188</v>
      </c>
      <c r="T52" s="17"/>
      <c r="U52" s="17"/>
      <c r="V52" s="17"/>
      <c r="W52" s="17"/>
      <c r="X52" s="17"/>
      <c r="Y52" s="17"/>
      <c r="Z52" s="17"/>
      <c r="AA52" s="17"/>
      <c r="AB52" s="19">
        <f>IF(E52="", "",DATE(YEAR(E52), MONTH(E52), DAY(E52)))</f>
        <v>44202</v>
      </c>
      <c r="AC52" s="19" t="e">
        <f>IF(#REF!="", "", DATE(YEAR(#REF!), MONTH(#REF!), DAY(#REF!)))</f>
        <v>#REF!</v>
      </c>
      <c r="AD52" s="21">
        <f t="shared" si="0"/>
        <v>44209</v>
      </c>
      <c r="AE52" s="19">
        <f>IF(B52="","",DATE(YEAR(B52), MONTH(B52), DAY(B52)))</f>
        <v>44274</v>
      </c>
    </row>
    <row r="53" spans="1:31" ht="16.2">
      <c r="A53" s="19">
        <v>44304.098611111112</v>
      </c>
      <c r="B53" s="19">
        <v>44256.607638888891</v>
      </c>
      <c r="C53" s="20">
        <v>5</v>
      </c>
      <c r="D53" s="20">
        <v>6</v>
      </c>
      <c r="E53" s="19">
        <v>44180.676388888889</v>
      </c>
      <c r="F53" s="17" t="s">
        <v>104</v>
      </c>
      <c r="G53" s="17"/>
      <c r="H53" s="17"/>
      <c r="I53" s="19">
        <v>44180.676388888889</v>
      </c>
      <c r="J53" s="17"/>
      <c r="K53" s="17" t="s">
        <v>108</v>
      </c>
      <c r="L53" s="17"/>
      <c r="M53" s="20">
        <v>1</v>
      </c>
      <c r="N53" s="17" t="s">
        <v>100</v>
      </c>
      <c r="O53" s="17"/>
      <c r="P53" s="17"/>
      <c r="Q53" s="19">
        <v>44217.384722222225</v>
      </c>
      <c r="R53" s="17"/>
      <c r="S53" s="17" t="s">
        <v>189</v>
      </c>
      <c r="T53" s="17"/>
      <c r="U53" s="17"/>
      <c r="V53" s="17"/>
      <c r="W53" s="17"/>
      <c r="X53" s="17"/>
      <c r="Y53" s="17"/>
      <c r="Z53" s="17"/>
      <c r="AA53" s="17"/>
      <c r="AB53" s="19">
        <f>IF(E53="", "",DATE(YEAR(E53), MONTH(E53), DAY(E53)))</f>
        <v>44180</v>
      </c>
      <c r="AC53" s="19" t="e">
        <f>IF(#REF!="", "", DATE(YEAR(#REF!), MONTH(#REF!), DAY(#REF!)))</f>
        <v>#REF!</v>
      </c>
      <c r="AD53" s="21">
        <f t="shared" si="0"/>
        <v>44217</v>
      </c>
      <c r="AE53" s="19">
        <f>IF(B53="","",DATE(YEAR(B53), MONTH(B53), DAY(B53)))</f>
        <v>44256</v>
      </c>
    </row>
    <row r="54" spans="1:31" ht="16.2">
      <c r="A54" s="19">
        <v>44349.125</v>
      </c>
      <c r="B54" s="19">
        <v>44313.345833333333</v>
      </c>
      <c r="C54" s="20">
        <v>39</v>
      </c>
      <c r="D54" s="20">
        <v>64</v>
      </c>
      <c r="E54" s="19">
        <v>44245.122916666667</v>
      </c>
      <c r="F54" s="17" t="s">
        <v>92</v>
      </c>
      <c r="G54" s="17"/>
      <c r="H54" s="17"/>
      <c r="I54" s="19">
        <v>44245.123611111114</v>
      </c>
      <c r="J54" s="17"/>
      <c r="K54" s="17" t="s">
        <v>93</v>
      </c>
      <c r="L54" s="17"/>
      <c r="M54" s="20">
        <v>2</v>
      </c>
      <c r="N54" s="17" t="s">
        <v>94</v>
      </c>
      <c r="O54" s="17"/>
      <c r="P54" s="17"/>
      <c r="Q54" s="19">
        <v>44349.125</v>
      </c>
      <c r="R54" s="17"/>
      <c r="S54" s="17" t="s">
        <v>190</v>
      </c>
      <c r="T54" s="17"/>
      <c r="U54" s="20">
        <v>20000</v>
      </c>
      <c r="V54" s="17"/>
      <c r="W54" s="17"/>
      <c r="X54" s="17"/>
      <c r="Y54" s="17"/>
      <c r="Z54" s="17"/>
      <c r="AA54" s="20">
        <v>20000</v>
      </c>
      <c r="AB54" s="19">
        <f>IF(E54="", "",DATE(YEAR(E54), MONTH(E54), DAY(E54)))</f>
        <v>44245</v>
      </c>
      <c r="AC54" s="19" t="e">
        <f>IF(#REF!="", "", DATE(YEAR(#REF!), MONTH(#REF!), DAY(#REF!)))</f>
        <v>#REF!</v>
      </c>
      <c r="AD54" s="21">
        <f t="shared" si="0"/>
        <v>44349</v>
      </c>
      <c r="AE54" s="19">
        <f>IF(B54="","",DATE(YEAR(B54), MONTH(B54), DAY(B54)))</f>
        <v>44313</v>
      </c>
    </row>
    <row r="55" spans="1:31" ht="16.2">
      <c r="A55" s="19">
        <v>44303.435416666667</v>
      </c>
      <c r="B55" s="19">
        <v>44208.429861111108</v>
      </c>
      <c r="C55" s="20">
        <v>1</v>
      </c>
      <c r="D55" s="20">
        <v>1</v>
      </c>
      <c r="E55" s="19">
        <v>44144.529166666667</v>
      </c>
      <c r="F55" s="17" t="s">
        <v>92</v>
      </c>
      <c r="G55" s="17"/>
      <c r="H55" s="17"/>
      <c r="I55" s="19">
        <v>44144.529166666667</v>
      </c>
      <c r="J55" s="17"/>
      <c r="K55" s="17" t="s">
        <v>93</v>
      </c>
      <c r="L55" s="17"/>
      <c r="M55" s="20">
        <v>1</v>
      </c>
      <c r="N55" s="17" t="s">
        <v>114</v>
      </c>
      <c r="O55" s="17"/>
      <c r="P55" s="17"/>
      <c r="Q55" s="19">
        <v>44165.243055555555</v>
      </c>
      <c r="R55" s="17"/>
      <c r="S55" s="17" t="s">
        <v>191</v>
      </c>
      <c r="T55" s="17"/>
      <c r="U55" s="20">
        <v>40000</v>
      </c>
      <c r="V55" s="17"/>
      <c r="W55" s="17" t="s">
        <v>99</v>
      </c>
      <c r="X55" s="17"/>
      <c r="Y55" s="17"/>
      <c r="Z55" s="17"/>
      <c r="AA55" s="20">
        <v>40000</v>
      </c>
      <c r="AB55" s="19">
        <f>IF(E55="", "",DATE(YEAR(E55), MONTH(E55), DAY(E55)))</f>
        <v>44144</v>
      </c>
      <c r="AC55" s="19" t="e">
        <f>IF(#REF!="", "", DATE(YEAR(#REF!), MONTH(#REF!), DAY(#REF!)))</f>
        <v>#REF!</v>
      </c>
      <c r="AD55" s="21">
        <f t="shared" si="0"/>
        <v>44165</v>
      </c>
      <c r="AE55" s="19">
        <f>IF(B55="","",DATE(YEAR(B55), MONTH(B55), DAY(B55)))</f>
        <v>44208</v>
      </c>
    </row>
    <row r="56" spans="1:31" ht="16.2">
      <c r="A56" s="19">
        <v>44373.254861111112</v>
      </c>
      <c r="B56" s="19">
        <v>44187.502083333333</v>
      </c>
      <c r="C56" s="20">
        <v>5</v>
      </c>
      <c r="D56" s="20">
        <v>11</v>
      </c>
      <c r="E56" s="19">
        <v>44144.529166666667</v>
      </c>
      <c r="F56" s="17" t="s">
        <v>20</v>
      </c>
      <c r="G56" s="17"/>
      <c r="H56" s="17"/>
      <c r="I56" s="19">
        <v>44373.254861111112</v>
      </c>
      <c r="J56" s="17"/>
      <c r="K56" s="17" t="s">
        <v>96</v>
      </c>
      <c r="L56" s="17" t="s">
        <v>192</v>
      </c>
      <c r="M56" s="20">
        <v>2</v>
      </c>
      <c r="N56" s="17" t="s">
        <v>100</v>
      </c>
      <c r="O56" s="17"/>
      <c r="P56" s="17"/>
      <c r="Q56" s="19">
        <v>44166.70416666667</v>
      </c>
      <c r="R56" s="17"/>
      <c r="S56" s="17" t="s">
        <v>193</v>
      </c>
      <c r="T56" s="17"/>
      <c r="U56" s="20">
        <v>642000</v>
      </c>
      <c r="V56" s="17"/>
      <c r="W56" s="17" t="s">
        <v>194</v>
      </c>
      <c r="X56" s="17"/>
      <c r="Y56" s="17"/>
      <c r="Z56" s="17"/>
      <c r="AA56" s="20">
        <v>642000</v>
      </c>
      <c r="AB56" s="19">
        <f>IF(E56="", "",DATE(YEAR(E56), MONTH(E56), DAY(E56)))</f>
        <v>44144</v>
      </c>
      <c r="AC56" s="19" t="e">
        <f>IF(#REF!="", "", DATE(YEAR(#REF!), MONTH(#REF!), DAY(#REF!)))</f>
        <v>#REF!</v>
      </c>
      <c r="AD56" s="21">
        <f t="shared" si="0"/>
        <v>44166</v>
      </c>
      <c r="AE56" s="19">
        <f>IF(B56="","",DATE(YEAR(B56), MONTH(B56), DAY(B56)))</f>
        <v>44187</v>
      </c>
    </row>
    <row r="57" spans="1:31" ht="16.2">
      <c r="A57" s="19">
        <v>44369.06527777778</v>
      </c>
      <c r="B57" s="19">
        <v>44427.06527777778</v>
      </c>
      <c r="C57" s="20">
        <v>1</v>
      </c>
      <c r="D57" s="20">
        <v>2</v>
      </c>
      <c r="E57" s="19">
        <v>44342.586111111108</v>
      </c>
      <c r="F57" s="17" t="s">
        <v>20</v>
      </c>
      <c r="G57" s="17"/>
      <c r="H57" s="17"/>
      <c r="I57" s="19">
        <v>44342.588194444441</v>
      </c>
      <c r="J57" s="17"/>
      <c r="K57" s="17" t="s">
        <v>149</v>
      </c>
      <c r="L57" s="17" t="s">
        <v>14</v>
      </c>
      <c r="M57" s="20">
        <v>1</v>
      </c>
      <c r="N57" s="17" t="s">
        <v>97</v>
      </c>
      <c r="O57" s="17"/>
      <c r="P57" s="17"/>
      <c r="Q57" s="19">
        <v>44340.4375</v>
      </c>
      <c r="R57" s="17"/>
      <c r="S57" s="17" t="s">
        <v>195</v>
      </c>
      <c r="T57" s="17" t="s">
        <v>106</v>
      </c>
      <c r="U57" s="17"/>
      <c r="V57" s="17"/>
      <c r="W57" s="17"/>
      <c r="X57" s="17"/>
      <c r="Y57" s="17" t="s">
        <v>196</v>
      </c>
      <c r="Z57" s="17"/>
      <c r="AA57" s="17"/>
      <c r="AB57" s="19">
        <f>IF(E57="", "",DATE(YEAR(E57), MONTH(E57), DAY(E57)))</f>
        <v>44342</v>
      </c>
      <c r="AC57" s="19" t="e">
        <f>IF(#REF!="", "", DATE(YEAR(#REF!), MONTH(#REF!), DAY(#REF!)))</f>
        <v>#REF!</v>
      </c>
      <c r="AD57" s="21">
        <f t="shared" si="0"/>
        <v>44340</v>
      </c>
      <c r="AE57" s="19">
        <f>IF(B57="","",DATE(YEAR(B57), MONTH(B57), DAY(B57)))</f>
        <v>44427</v>
      </c>
    </row>
    <row r="58" spans="1:31" ht="16.2">
      <c r="A58" s="19">
        <v>44369.300694444442</v>
      </c>
      <c r="B58" s="19">
        <v>44378.29791666667</v>
      </c>
      <c r="C58" s="20">
        <v>0</v>
      </c>
      <c r="D58" s="20">
        <v>2</v>
      </c>
      <c r="E58" s="19">
        <v>44292.940972222219</v>
      </c>
      <c r="F58" s="17" t="s">
        <v>159</v>
      </c>
      <c r="G58" s="17"/>
      <c r="H58" s="17"/>
      <c r="I58" s="19">
        <v>44292.942361111112</v>
      </c>
      <c r="J58" s="17"/>
      <c r="K58" s="17" t="s">
        <v>149</v>
      </c>
      <c r="L58" s="17" t="s">
        <v>16</v>
      </c>
      <c r="M58" s="20">
        <v>0</v>
      </c>
      <c r="N58" s="17"/>
      <c r="O58" s="17"/>
      <c r="P58" s="17"/>
      <c r="Q58" s="17"/>
      <c r="R58" s="17"/>
      <c r="S58" s="17" t="s">
        <v>197</v>
      </c>
      <c r="T58" s="17" t="s">
        <v>161</v>
      </c>
      <c r="U58" s="17"/>
      <c r="V58" s="17"/>
      <c r="W58" s="17"/>
      <c r="X58" s="17"/>
      <c r="Y58" s="17" t="s">
        <v>198</v>
      </c>
      <c r="Z58" s="17"/>
      <c r="AA58" s="17"/>
      <c r="AB58" s="19">
        <f>IF(E58="", "",DATE(YEAR(E58), MONTH(E58), DAY(E58)))</f>
        <v>44292</v>
      </c>
      <c r="AC58" s="19" t="e">
        <f>IF(#REF!="", "", DATE(YEAR(#REF!), MONTH(#REF!), DAY(#REF!)))</f>
        <v>#REF!</v>
      </c>
      <c r="AD58" s="11" t="str">
        <f t="shared" si="0"/>
        <v/>
      </c>
      <c r="AE58" s="19">
        <f>IF(B58="","",DATE(YEAR(B58), MONTH(B58), DAY(B58)))</f>
        <v>44378</v>
      </c>
    </row>
    <row r="59" spans="1:31" ht="16.2">
      <c r="A59" s="19">
        <v>44304.098611111112</v>
      </c>
      <c r="B59" s="19">
        <v>44256.39166666667</v>
      </c>
      <c r="C59" s="20">
        <v>1</v>
      </c>
      <c r="D59" s="20">
        <v>4</v>
      </c>
      <c r="E59" s="19">
        <v>44144.529166666667</v>
      </c>
      <c r="F59" s="17" t="s">
        <v>104</v>
      </c>
      <c r="G59" s="17"/>
      <c r="H59" s="17"/>
      <c r="I59" s="19">
        <v>44144.529166666667</v>
      </c>
      <c r="J59" s="17"/>
      <c r="K59" s="17" t="s">
        <v>25</v>
      </c>
      <c r="L59" s="17"/>
      <c r="M59" s="20">
        <v>1</v>
      </c>
      <c r="N59" s="17" t="s">
        <v>100</v>
      </c>
      <c r="O59" s="17"/>
      <c r="P59" s="17"/>
      <c r="Q59" s="19">
        <v>44173.704861111109</v>
      </c>
      <c r="R59" s="17"/>
      <c r="S59" s="17" t="s">
        <v>199</v>
      </c>
      <c r="T59" s="17"/>
      <c r="U59" s="20">
        <v>156375</v>
      </c>
      <c r="V59" s="17"/>
      <c r="W59" s="17" t="s">
        <v>112</v>
      </c>
      <c r="X59" s="17"/>
      <c r="Y59" s="17" t="s">
        <v>200</v>
      </c>
      <c r="Z59" s="17"/>
      <c r="AA59" s="20">
        <v>156375</v>
      </c>
      <c r="AB59" s="19">
        <f>IF(E59="", "",DATE(YEAR(E59), MONTH(E59), DAY(E59)))</f>
        <v>44144</v>
      </c>
      <c r="AC59" s="19" t="e">
        <f>IF(#REF!="", "", DATE(YEAR(#REF!), MONTH(#REF!), DAY(#REF!)))</f>
        <v>#REF!</v>
      </c>
      <c r="AD59" s="21">
        <f t="shared" si="0"/>
        <v>44173</v>
      </c>
      <c r="AE59" s="19">
        <f>IF(B59="","",DATE(YEAR(B59), MONTH(B59), DAY(B59)))</f>
        <v>44256</v>
      </c>
    </row>
    <row r="60" spans="1:31" ht="16.2">
      <c r="A60" s="19">
        <v>44333.165277777778</v>
      </c>
      <c r="B60" s="19">
        <v>44256.311111111114</v>
      </c>
      <c r="C60" s="20">
        <v>8</v>
      </c>
      <c r="D60" s="20">
        <v>14</v>
      </c>
      <c r="E60" s="19">
        <v>44144.529166666667</v>
      </c>
      <c r="F60" s="17" t="s">
        <v>26</v>
      </c>
      <c r="G60" s="17"/>
      <c r="H60" s="17"/>
      <c r="I60" s="19">
        <v>44144.529166666667</v>
      </c>
      <c r="J60" s="17"/>
      <c r="K60" s="17" t="s">
        <v>25</v>
      </c>
      <c r="L60" s="17"/>
      <c r="M60" s="20">
        <v>1</v>
      </c>
      <c r="N60" s="17" t="s">
        <v>114</v>
      </c>
      <c r="O60" s="17"/>
      <c r="P60" s="17"/>
      <c r="Q60" s="19">
        <v>44333.163888888892</v>
      </c>
      <c r="R60" s="17"/>
      <c r="S60" s="17" t="s">
        <v>201</v>
      </c>
      <c r="T60" s="17"/>
      <c r="U60" s="17"/>
      <c r="V60" s="17"/>
      <c r="W60" s="17" t="s">
        <v>134</v>
      </c>
      <c r="X60" s="17"/>
      <c r="Y60" s="17"/>
      <c r="Z60" s="17"/>
      <c r="AA60" s="17"/>
      <c r="AB60" s="19">
        <f>IF(E60="", "",DATE(YEAR(E60), MONTH(E60), DAY(E60)))</f>
        <v>44144</v>
      </c>
      <c r="AC60" s="19" t="e">
        <f>IF(#REF!="", "", DATE(YEAR(#REF!), MONTH(#REF!), DAY(#REF!)))</f>
        <v>#REF!</v>
      </c>
      <c r="AD60" s="21">
        <f t="shared" si="0"/>
        <v>44333</v>
      </c>
      <c r="AE60" s="19">
        <f>IF(B60="","",DATE(YEAR(B60), MONTH(B60), DAY(B60)))</f>
        <v>44256</v>
      </c>
    </row>
    <row r="61" spans="1:31" ht="16.2">
      <c r="A61" s="19">
        <v>44356.193749999999</v>
      </c>
      <c r="B61" s="19">
        <v>44356.193749999999</v>
      </c>
      <c r="C61" s="20">
        <v>10</v>
      </c>
      <c r="D61" s="20">
        <v>17</v>
      </c>
      <c r="E61" s="19">
        <v>44229.390277777777</v>
      </c>
      <c r="F61" s="17" t="s">
        <v>92</v>
      </c>
      <c r="G61" s="17"/>
      <c r="H61" s="17"/>
      <c r="I61" s="19">
        <v>44230.725694444445</v>
      </c>
      <c r="J61" s="17"/>
      <c r="K61" s="17" t="s">
        <v>25</v>
      </c>
      <c r="L61" s="17"/>
      <c r="M61" s="20">
        <v>2</v>
      </c>
      <c r="N61" s="17" t="s">
        <v>94</v>
      </c>
      <c r="O61" s="17"/>
      <c r="P61" s="17"/>
      <c r="Q61" s="19">
        <v>44299.186805555553</v>
      </c>
      <c r="R61" s="17"/>
      <c r="S61" s="17" t="s">
        <v>202</v>
      </c>
      <c r="T61" s="17"/>
      <c r="U61" s="20">
        <v>70000</v>
      </c>
      <c r="V61" s="17"/>
      <c r="W61" s="17"/>
      <c r="X61" s="17"/>
      <c r="Y61" s="17" t="s">
        <v>203</v>
      </c>
      <c r="Z61" s="17"/>
      <c r="AA61" s="20">
        <v>70000</v>
      </c>
      <c r="AB61" s="19">
        <f>IF(E61="", "",DATE(YEAR(E61), MONTH(E61), DAY(E61)))</f>
        <v>44229</v>
      </c>
      <c r="AC61" s="19" t="e">
        <f>IF(#REF!="", "", DATE(YEAR(#REF!), MONTH(#REF!), DAY(#REF!)))</f>
        <v>#REF!</v>
      </c>
      <c r="AD61" s="21">
        <f t="shared" si="0"/>
        <v>44299</v>
      </c>
      <c r="AE61" s="19">
        <f>IF(B61="","",DATE(YEAR(B61), MONTH(B61), DAY(B61)))</f>
        <v>44356</v>
      </c>
    </row>
    <row r="62" spans="1:31" ht="16.2">
      <c r="A62" s="19">
        <v>44356.436111111114</v>
      </c>
      <c r="B62" s="19">
        <v>44356.436111111114</v>
      </c>
      <c r="C62" s="20">
        <v>1</v>
      </c>
      <c r="D62" s="20">
        <v>1</v>
      </c>
      <c r="E62" s="19">
        <v>44228.727083333331</v>
      </c>
      <c r="F62" s="17" t="s">
        <v>104</v>
      </c>
      <c r="G62" s="17"/>
      <c r="H62" s="17"/>
      <c r="I62" s="19">
        <v>44228.727083333331</v>
      </c>
      <c r="J62" s="17"/>
      <c r="K62" s="17" t="s">
        <v>25</v>
      </c>
      <c r="L62" s="17"/>
      <c r="M62" s="20">
        <v>1</v>
      </c>
      <c r="N62" s="17" t="s">
        <v>94</v>
      </c>
      <c r="O62" s="17"/>
      <c r="P62" s="17"/>
      <c r="Q62" s="19">
        <v>44249.416666666664</v>
      </c>
      <c r="R62" s="17"/>
      <c r="S62" s="17" t="s">
        <v>204</v>
      </c>
      <c r="T62" s="17"/>
      <c r="U62" s="17"/>
      <c r="V62" s="17"/>
      <c r="W62" s="17"/>
      <c r="X62" s="17"/>
      <c r="Y62" s="17"/>
      <c r="Z62" s="17"/>
      <c r="AA62" s="17"/>
      <c r="AB62" s="19">
        <f>IF(E62="", "",DATE(YEAR(E62), MONTH(E62), DAY(E62)))</f>
        <v>44228</v>
      </c>
      <c r="AC62" s="19" t="e">
        <f>IF(#REF!="", "", DATE(YEAR(#REF!), MONTH(#REF!), DAY(#REF!)))</f>
        <v>#REF!</v>
      </c>
      <c r="AD62" s="21">
        <f t="shared" si="0"/>
        <v>44249</v>
      </c>
      <c r="AE62" s="19">
        <f>IF(B62="","",DATE(YEAR(B62), MONTH(B62), DAY(B62)))</f>
        <v>44356</v>
      </c>
    </row>
    <row r="63" spans="1:31" ht="16.2">
      <c r="A63" s="19">
        <v>44356.436111111114</v>
      </c>
      <c r="B63" s="19">
        <v>44356.436111111114</v>
      </c>
      <c r="C63" s="20">
        <v>1</v>
      </c>
      <c r="D63" s="20">
        <v>1</v>
      </c>
      <c r="E63" s="19">
        <v>44228.71875</v>
      </c>
      <c r="F63" s="17" t="s">
        <v>104</v>
      </c>
      <c r="G63" s="17"/>
      <c r="H63" s="17"/>
      <c r="I63" s="19">
        <v>44228.71875</v>
      </c>
      <c r="J63" s="17"/>
      <c r="K63" s="17" t="s">
        <v>25</v>
      </c>
      <c r="L63" s="17"/>
      <c r="M63" s="20">
        <v>1</v>
      </c>
      <c r="N63" s="17" t="s">
        <v>94</v>
      </c>
      <c r="O63" s="17"/>
      <c r="P63" s="17"/>
      <c r="Q63" s="19">
        <v>44249.416666666664</v>
      </c>
      <c r="R63" s="17"/>
      <c r="S63" s="17" t="s">
        <v>205</v>
      </c>
      <c r="T63" s="17"/>
      <c r="U63" s="17"/>
      <c r="V63" s="17"/>
      <c r="W63" s="17"/>
      <c r="X63" s="17"/>
      <c r="Y63" s="17"/>
      <c r="Z63" s="17"/>
      <c r="AA63" s="17"/>
      <c r="AB63" s="19">
        <f>IF(E63="", "",DATE(YEAR(E63), MONTH(E63), DAY(E63)))</f>
        <v>44228</v>
      </c>
      <c r="AC63" s="19" t="e">
        <f>IF(#REF!="", "", DATE(YEAR(#REF!), MONTH(#REF!), DAY(#REF!)))</f>
        <v>#REF!</v>
      </c>
      <c r="AD63" s="21">
        <f t="shared" si="0"/>
        <v>44249</v>
      </c>
      <c r="AE63" s="19">
        <f>IF(B63="","",DATE(YEAR(B63), MONTH(B63), DAY(B63)))</f>
        <v>44356</v>
      </c>
    </row>
    <row r="64" spans="1:31" ht="16.2">
      <c r="A64" s="19">
        <v>44356.435416666667</v>
      </c>
      <c r="B64" s="19">
        <v>44356.435416666667</v>
      </c>
      <c r="C64" s="20">
        <v>1</v>
      </c>
      <c r="D64" s="20">
        <v>1</v>
      </c>
      <c r="E64" s="19">
        <v>44228.719444444447</v>
      </c>
      <c r="F64" s="17" t="s">
        <v>104</v>
      </c>
      <c r="G64" s="17"/>
      <c r="H64" s="17"/>
      <c r="I64" s="19">
        <v>44228.719444444447</v>
      </c>
      <c r="J64" s="17"/>
      <c r="K64" s="17" t="s">
        <v>25</v>
      </c>
      <c r="L64" s="17"/>
      <c r="M64" s="20">
        <v>1</v>
      </c>
      <c r="N64" s="17" t="s">
        <v>94</v>
      </c>
      <c r="O64" s="17"/>
      <c r="P64" s="17"/>
      <c r="Q64" s="19">
        <v>44249.416666666664</v>
      </c>
      <c r="R64" s="17"/>
      <c r="S64" s="17" t="s">
        <v>206</v>
      </c>
      <c r="T64" s="17"/>
      <c r="U64" s="17"/>
      <c r="V64" s="17"/>
      <c r="W64" s="17"/>
      <c r="X64" s="17"/>
      <c r="Y64" s="17"/>
      <c r="Z64" s="17"/>
      <c r="AA64" s="17"/>
      <c r="AB64" s="19">
        <f>IF(E64="", "",DATE(YEAR(E64), MONTH(E64), DAY(E64)))</f>
        <v>44228</v>
      </c>
      <c r="AC64" s="19" t="e">
        <f>IF(#REF!="", "", DATE(YEAR(#REF!), MONTH(#REF!), DAY(#REF!)))</f>
        <v>#REF!</v>
      </c>
      <c r="AD64" s="21">
        <f t="shared" si="0"/>
        <v>44249</v>
      </c>
      <c r="AE64" s="19">
        <f>IF(B64="","",DATE(YEAR(B64), MONTH(B64), DAY(B64)))</f>
        <v>44356</v>
      </c>
    </row>
    <row r="65" spans="1:31" ht="16.2">
      <c r="A65" s="19">
        <v>44356.436111111114</v>
      </c>
      <c r="B65" s="19">
        <v>44356.436111111114</v>
      </c>
      <c r="C65" s="20">
        <v>1</v>
      </c>
      <c r="D65" s="20">
        <v>1</v>
      </c>
      <c r="E65" s="19">
        <v>44215.413888888892</v>
      </c>
      <c r="F65" s="17" t="s">
        <v>104</v>
      </c>
      <c r="G65" s="17"/>
      <c r="H65" s="17"/>
      <c r="I65" s="19">
        <v>44215.414583333331</v>
      </c>
      <c r="J65" s="17"/>
      <c r="K65" s="17" t="s">
        <v>25</v>
      </c>
      <c r="L65" s="17"/>
      <c r="M65" s="20">
        <v>2</v>
      </c>
      <c r="N65" s="17" t="s">
        <v>94</v>
      </c>
      <c r="O65" s="17"/>
      <c r="P65" s="17"/>
      <c r="Q65" s="19">
        <v>44236.532638888886</v>
      </c>
      <c r="R65" s="17"/>
      <c r="S65" s="17" t="s">
        <v>207</v>
      </c>
      <c r="T65" s="17"/>
      <c r="U65" s="17"/>
      <c r="V65" s="17"/>
      <c r="W65" s="17"/>
      <c r="X65" s="17"/>
      <c r="Y65" s="17"/>
      <c r="Z65" s="17"/>
      <c r="AA65" s="17"/>
      <c r="AB65" s="19">
        <f>IF(E65="", "",DATE(YEAR(E65), MONTH(E65), DAY(E65)))</f>
        <v>44215</v>
      </c>
      <c r="AC65" s="19" t="e">
        <f>IF(#REF!="", "", DATE(YEAR(#REF!), MONTH(#REF!), DAY(#REF!)))</f>
        <v>#REF!</v>
      </c>
      <c r="AD65" s="21">
        <f t="shared" si="0"/>
        <v>44236</v>
      </c>
      <c r="AE65" s="19">
        <f>IF(B65="","",DATE(YEAR(B65), MONTH(B65), DAY(B65)))</f>
        <v>44356</v>
      </c>
    </row>
    <row r="66" spans="1:31" ht="16.2">
      <c r="A66" s="19">
        <v>44313.376388888886</v>
      </c>
      <c r="B66" s="19">
        <v>44313.376388888886</v>
      </c>
      <c r="C66" s="20">
        <v>0</v>
      </c>
      <c r="D66" s="20">
        <v>1</v>
      </c>
      <c r="E66" s="19">
        <v>44144.529166666667</v>
      </c>
      <c r="F66" s="17" t="s">
        <v>16</v>
      </c>
      <c r="G66" s="17"/>
      <c r="H66" s="17"/>
      <c r="I66" s="19">
        <v>44144.529166666667</v>
      </c>
      <c r="J66" s="17"/>
      <c r="K66" s="17" t="s">
        <v>25</v>
      </c>
      <c r="L66" s="17"/>
      <c r="M66" s="20">
        <v>1</v>
      </c>
      <c r="N66" s="17" t="s">
        <v>114</v>
      </c>
      <c r="O66" s="17"/>
      <c r="P66" s="17"/>
      <c r="Q66" s="17"/>
      <c r="R66" s="17"/>
      <c r="S66" s="17" t="s">
        <v>208</v>
      </c>
      <c r="T66" s="17"/>
      <c r="U66" s="20">
        <v>485000</v>
      </c>
      <c r="V66" s="17"/>
      <c r="W66" s="17"/>
      <c r="X66" s="17"/>
      <c r="Y66" s="17" t="s">
        <v>209</v>
      </c>
      <c r="Z66" s="17"/>
      <c r="AA66" s="20">
        <v>485000</v>
      </c>
      <c r="AB66" s="19">
        <f>IF(E66="", "",DATE(YEAR(E66), MONTH(E66), DAY(E66)))</f>
        <v>44144</v>
      </c>
      <c r="AC66" s="19" t="e">
        <f>IF(#REF!="", "", DATE(YEAR(#REF!), MONTH(#REF!), DAY(#REF!)))</f>
        <v>#REF!</v>
      </c>
      <c r="AD66" s="11" t="str">
        <f t="shared" si="0"/>
        <v/>
      </c>
      <c r="AE66" s="19">
        <f>IF(B66="","",DATE(YEAR(B66), MONTH(B66), DAY(B66)))</f>
        <v>44313</v>
      </c>
    </row>
    <row r="67" spans="1:31" ht="16.2">
      <c r="A67" s="19">
        <v>44341.474999999999</v>
      </c>
      <c r="B67" s="19">
        <v>44440.474305555559</v>
      </c>
      <c r="C67" s="20">
        <v>0</v>
      </c>
      <c r="D67" s="20">
        <v>2</v>
      </c>
      <c r="E67" s="19">
        <v>44242.820833333331</v>
      </c>
      <c r="F67" s="17" t="s">
        <v>14</v>
      </c>
      <c r="G67" s="17"/>
      <c r="H67" s="17"/>
      <c r="I67" s="19">
        <v>44242.822222222225</v>
      </c>
      <c r="J67" s="17"/>
      <c r="K67" s="17" t="s">
        <v>13</v>
      </c>
      <c r="L67" s="17"/>
      <c r="M67" s="20">
        <v>1</v>
      </c>
      <c r="N67" s="17" t="s">
        <v>100</v>
      </c>
      <c r="O67" s="17"/>
      <c r="P67" s="17"/>
      <c r="Q67" s="17"/>
      <c r="R67" s="17"/>
      <c r="S67" s="17" t="s">
        <v>210</v>
      </c>
      <c r="T67" s="17" t="s">
        <v>106</v>
      </c>
      <c r="U67" s="20">
        <v>1</v>
      </c>
      <c r="V67" s="17"/>
      <c r="W67" s="17"/>
      <c r="X67" s="17"/>
      <c r="Y67" s="17" t="s">
        <v>211</v>
      </c>
      <c r="Z67" s="17"/>
      <c r="AA67" s="20">
        <v>1</v>
      </c>
      <c r="AB67" s="19">
        <f>IF(E67="", "",DATE(YEAR(E67), MONTH(E67), DAY(E67)))</f>
        <v>44242</v>
      </c>
      <c r="AC67" s="19" t="e">
        <f>IF(#REF!="", "", DATE(YEAR(#REF!), MONTH(#REF!), DAY(#REF!)))</f>
        <v>#REF!</v>
      </c>
      <c r="AD67" s="11" t="str">
        <f t="shared" si="0"/>
        <v/>
      </c>
      <c r="AE67" s="19">
        <f>IF(B67="","",DATE(YEAR(B67), MONTH(B67), DAY(B67)))</f>
        <v>44440</v>
      </c>
    </row>
    <row r="68" spans="1:31" ht="16.2">
      <c r="A68" s="19">
        <v>44356.436111111114</v>
      </c>
      <c r="B68" s="19">
        <v>44356.436111111114</v>
      </c>
      <c r="C68" s="20">
        <v>18</v>
      </c>
      <c r="D68" s="20">
        <v>30</v>
      </c>
      <c r="E68" s="19">
        <v>44144.529166666667</v>
      </c>
      <c r="F68" s="17" t="s">
        <v>104</v>
      </c>
      <c r="G68" s="17"/>
      <c r="H68" s="17"/>
      <c r="I68" s="19">
        <v>44144.529166666667</v>
      </c>
      <c r="J68" s="17"/>
      <c r="K68" s="17" t="s">
        <v>25</v>
      </c>
      <c r="L68" s="17"/>
      <c r="M68" s="20">
        <v>1</v>
      </c>
      <c r="N68" s="17" t="s">
        <v>94</v>
      </c>
      <c r="O68" s="17"/>
      <c r="P68" s="17"/>
      <c r="Q68" s="19">
        <v>44288.75</v>
      </c>
      <c r="R68" s="17"/>
      <c r="S68" s="17" t="s">
        <v>212</v>
      </c>
      <c r="T68" s="17"/>
      <c r="U68" s="17"/>
      <c r="V68" s="17"/>
      <c r="W68" s="17" t="s">
        <v>112</v>
      </c>
      <c r="X68" s="17"/>
      <c r="Y68" s="17"/>
      <c r="Z68" s="17"/>
      <c r="AA68" s="17"/>
      <c r="AB68" s="19">
        <f>IF(E68="", "",DATE(YEAR(E68), MONTH(E68), DAY(E68)))</f>
        <v>44144</v>
      </c>
      <c r="AC68" s="19" t="e">
        <f>IF(#REF!="", "", DATE(YEAR(#REF!), MONTH(#REF!), DAY(#REF!)))</f>
        <v>#REF!</v>
      </c>
      <c r="AD68" s="21">
        <f t="shared" si="0"/>
        <v>44288</v>
      </c>
      <c r="AE68" s="19">
        <f>IF(B68="","",DATE(YEAR(B68), MONTH(B68), DAY(B68)))</f>
        <v>44356</v>
      </c>
    </row>
    <row r="69" spans="1:31" ht="16.2">
      <c r="A69" s="19">
        <v>44369.456944444442</v>
      </c>
      <c r="B69" s="19">
        <v>44327.497916666667</v>
      </c>
      <c r="C69" s="20">
        <v>9</v>
      </c>
      <c r="D69" s="20">
        <v>11</v>
      </c>
      <c r="E69" s="19">
        <v>44299.229166666664</v>
      </c>
      <c r="F69" s="17" t="s">
        <v>26</v>
      </c>
      <c r="G69" s="17"/>
      <c r="H69" s="17"/>
      <c r="I69" s="19">
        <v>44299.229861111111</v>
      </c>
      <c r="J69" s="17"/>
      <c r="K69" s="17" t="s">
        <v>93</v>
      </c>
      <c r="L69" s="17"/>
      <c r="M69" s="20">
        <v>1</v>
      </c>
      <c r="N69" s="17" t="s">
        <v>114</v>
      </c>
      <c r="O69" s="17"/>
      <c r="P69" s="17"/>
      <c r="Q69" s="19">
        <v>44334.416666666664</v>
      </c>
      <c r="R69" s="17"/>
      <c r="S69" s="17" t="s">
        <v>213</v>
      </c>
      <c r="T69" s="17"/>
      <c r="U69" s="20">
        <v>10000</v>
      </c>
      <c r="V69" s="17"/>
      <c r="W69" s="17"/>
      <c r="X69" s="17"/>
      <c r="Y69" s="17"/>
      <c r="Z69" s="17"/>
      <c r="AA69" s="20">
        <v>10000</v>
      </c>
      <c r="AB69" s="19">
        <f>IF(E69="", "",DATE(YEAR(E69), MONTH(E69), DAY(E69)))</f>
        <v>44299</v>
      </c>
      <c r="AC69" s="19" t="e">
        <f>IF(#REF!="", "", DATE(YEAR(#REF!), MONTH(#REF!), DAY(#REF!)))</f>
        <v>#REF!</v>
      </c>
      <c r="AD69" s="21">
        <f t="shared" si="0"/>
        <v>44334</v>
      </c>
      <c r="AE69" s="19">
        <f>IF(B69="","",DATE(YEAR(B69), MONTH(B69), DAY(B69)))</f>
        <v>44327</v>
      </c>
    </row>
    <row r="70" spans="1:31" ht="16.2">
      <c r="A70" s="19">
        <v>44375.727083333331</v>
      </c>
      <c r="B70" s="19">
        <v>44377.668055555558</v>
      </c>
      <c r="C70" s="20">
        <v>8</v>
      </c>
      <c r="D70" s="20">
        <v>14</v>
      </c>
      <c r="E70" s="19">
        <v>44144.529166666667</v>
      </c>
      <c r="F70" s="17" t="s">
        <v>104</v>
      </c>
      <c r="G70" s="19">
        <v>44377.604166666664</v>
      </c>
      <c r="H70" s="17"/>
      <c r="I70" s="19">
        <v>44175.478472222225</v>
      </c>
      <c r="J70" s="17"/>
      <c r="K70" s="17" t="s">
        <v>19</v>
      </c>
      <c r="L70" s="17"/>
      <c r="M70" s="20">
        <v>2</v>
      </c>
      <c r="N70" s="17" t="s">
        <v>97</v>
      </c>
      <c r="O70" s="17"/>
      <c r="P70" s="17"/>
      <c r="Q70" s="19">
        <v>44375.705555555556</v>
      </c>
      <c r="R70" s="17"/>
      <c r="S70" s="17" t="s">
        <v>214</v>
      </c>
      <c r="T70" s="17"/>
      <c r="U70" s="17"/>
      <c r="V70" s="17"/>
      <c r="W70" s="17" t="s">
        <v>99</v>
      </c>
      <c r="X70" s="17"/>
      <c r="Y70" s="17"/>
      <c r="Z70" s="17"/>
      <c r="AA70" s="17"/>
      <c r="AB70" s="19">
        <f>IF(E70="", "",DATE(YEAR(E70), MONTH(E70), DAY(E70)))</f>
        <v>44144</v>
      </c>
      <c r="AC70" s="19" t="e">
        <f>IF(#REF!="", "", DATE(YEAR(#REF!), MONTH(#REF!), DAY(#REF!)))</f>
        <v>#REF!</v>
      </c>
      <c r="AD70" s="21">
        <f t="shared" si="0"/>
        <v>44375</v>
      </c>
      <c r="AE70" s="19">
        <f>IF(B70="","",DATE(YEAR(B70), MONTH(B70), DAY(B70)))</f>
        <v>44377</v>
      </c>
    </row>
    <row r="71" spans="1:31" ht="16.2">
      <c r="A71" s="19">
        <v>44333.414583333331</v>
      </c>
      <c r="B71" s="19">
        <v>44271.545138888891</v>
      </c>
      <c r="C71" s="20">
        <v>29</v>
      </c>
      <c r="D71" s="20">
        <v>46</v>
      </c>
      <c r="E71" s="19">
        <v>44244.274305555555</v>
      </c>
      <c r="F71" s="17" t="s">
        <v>92</v>
      </c>
      <c r="G71" s="17"/>
      <c r="H71" s="17"/>
      <c r="I71" s="19">
        <v>44244.275000000001</v>
      </c>
      <c r="J71" s="17"/>
      <c r="K71" s="17" t="s">
        <v>96</v>
      </c>
      <c r="L71" s="17"/>
      <c r="M71" s="20">
        <v>1</v>
      </c>
      <c r="N71" s="17" t="s">
        <v>114</v>
      </c>
      <c r="O71" s="17"/>
      <c r="P71" s="17"/>
      <c r="Q71" s="19">
        <v>44333.414583333331</v>
      </c>
      <c r="R71" s="17"/>
      <c r="S71" s="17" t="s">
        <v>215</v>
      </c>
      <c r="T71" s="17"/>
      <c r="U71" s="20">
        <v>32000</v>
      </c>
      <c r="V71" s="17"/>
      <c r="W71" s="17"/>
      <c r="X71" s="17"/>
      <c r="Y71" s="17"/>
      <c r="Z71" s="17"/>
      <c r="AA71" s="20">
        <v>32000</v>
      </c>
      <c r="AB71" s="19">
        <f>IF(E71="", "",DATE(YEAR(E71), MONTH(E71), DAY(E71)))</f>
        <v>44244</v>
      </c>
      <c r="AC71" s="19" t="e">
        <f>IF(#REF!="", "", DATE(YEAR(#REF!), MONTH(#REF!), DAY(#REF!)))</f>
        <v>#REF!</v>
      </c>
      <c r="AD71" s="21">
        <f t="shared" si="0"/>
        <v>44333</v>
      </c>
      <c r="AE71" s="19">
        <f>IF(B71="","",DATE(YEAR(B71), MONTH(B71), DAY(B71)))</f>
        <v>44271</v>
      </c>
    </row>
    <row r="72" spans="1:31" ht="16.2">
      <c r="A72" s="19">
        <v>44304.088888888888</v>
      </c>
      <c r="B72" s="19">
        <v>44193.688194444447</v>
      </c>
      <c r="C72" s="20">
        <v>16</v>
      </c>
      <c r="D72" s="20">
        <v>33</v>
      </c>
      <c r="E72" s="19">
        <v>44167.6875</v>
      </c>
      <c r="F72" s="17" t="s">
        <v>92</v>
      </c>
      <c r="G72" s="17"/>
      <c r="H72" s="17"/>
      <c r="I72" s="19">
        <v>44167.688194444447</v>
      </c>
      <c r="J72" s="17"/>
      <c r="K72" s="17" t="s">
        <v>93</v>
      </c>
      <c r="L72" s="17"/>
      <c r="M72" s="20">
        <v>1</v>
      </c>
      <c r="N72" s="17" t="s">
        <v>97</v>
      </c>
      <c r="O72" s="17"/>
      <c r="P72" s="17"/>
      <c r="Q72" s="19">
        <v>44217.667361111111</v>
      </c>
      <c r="R72" s="17"/>
      <c r="S72" s="17" t="s">
        <v>216</v>
      </c>
      <c r="T72" s="17"/>
      <c r="U72" s="20">
        <v>5000</v>
      </c>
      <c r="V72" s="17"/>
      <c r="W72" s="17"/>
      <c r="X72" s="17"/>
      <c r="Y72" s="17"/>
      <c r="Z72" s="17"/>
      <c r="AA72" s="20">
        <v>5000</v>
      </c>
      <c r="AB72" s="19">
        <f>IF(E72="", "",DATE(YEAR(E72), MONTH(E72), DAY(E72)))</f>
        <v>44167</v>
      </c>
      <c r="AC72" s="19" t="e">
        <f>IF(#REF!="", "", DATE(YEAR(#REF!), MONTH(#REF!), DAY(#REF!)))</f>
        <v>#REF!</v>
      </c>
      <c r="AD72" s="21">
        <f t="shared" si="0"/>
        <v>44217</v>
      </c>
      <c r="AE72" s="19">
        <f>IF(B72="","",DATE(YEAR(B72), MONTH(B72), DAY(B72)))</f>
        <v>44193</v>
      </c>
    </row>
    <row r="73" spans="1:31" ht="16.2">
      <c r="A73" s="19">
        <v>44349.34375</v>
      </c>
      <c r="B73" s="19">
        <v>44228.213888888888</v>
      </c>
      <c r="C73" s="20">
        <v>22</v>
      </c>
      <c r="D73" s="20">
        <v>22</v>
      </c>
      <c r="E73" s="19">
        <v>44207.620138888888</v>
      </c>
      <c r="F73" s="17" t="s">
        <v>16</v>
      </c>
      <c r="G73" s="17"/>
      <c r="H73" s="17"/>
      <c r="I73" s="19">
        <v>44207.620833333334</v>
      </c>
      <c r="J73" s="17"/>
      <c r="K73" s="17" t="s">
        <v>96</v>
      </c>
      <c r="L73" s="17"/>
      <c r="M73" s="20">
        <v>1</v>
      </c>
      <c r="N73" s="17" t="s">
        <v>97</v>
      </c>
      <c r="O73" s="17"/>
      <c r="P73" s="17"/>
      <c r="Q73" s="19">
        <v>44349.34375</v>
      </c>
      <c r="R73" s="17"/>
      <c r="S73" s="17" t="s">
        <v>217</v>
      </c>
      <c r="T73" s="17"/>
      <c r="U73" s="20">
        <v>200000</v>
      </c>
      <c r="V73" s="17"/>
      <c r="W73" s="17"/>
      <c r="X73" s="17"/>
      <c r="Y73" s="17"/>
      <c r="Z73" s="17"/>
      <c r="AA73" s="20">
        <v>200000</v>
      </c>
      <c r="AB73" s="19">
        <f>IF(E73="", "",DATE(YEAR(E73), MONTH(E73), DAY(E73)))</f>
        <v>44207</v>
      </c>
      <c r="AC73" s="19" t="e">
        <f>IF(#REF!="", "", DATE(YEAR(#REF!), MONTH(#REF!), DAY(#REF!)))</f>
        <v>#REF!</v>
      </c>
      <c r="AD73" s="21">
        <f t="shared" si="0"/>
        <v>44349</v>
      </c>
      <c r="AE73" s="19">
        <f>IF(B73="","",DATE(YEAR(B73), MONTH(B73), DAY(B73)))</f>
        <v>44228</v>
      </c>
    </row>
    <row r="74" spans="1:31" ht="16.2">
      <c r="A74" s="19">
        <v>44327.497916666667</v>
      </c>
      <c r="B74" s="19">
        <v>44159.472916666666</v>
      </c>
      <c r="C74" s="20">
        <v>13</v>
      </c>
      <c r="D74" s="20">
        <v>23</v>
      </c>
      <c r="E74" s="19">
        <v>44144.529166666667</v>
      </c>
      <c r="F74" s="17" t="s">
        <v>92</v>
      </c>
      <c r="G74" s="17"/>
      <c r="H74" s="17"/>
      <c r="I74" s="19">
        <v>44144.529166666667</v>
      </c>
      <c r="J74" s="17"/>
      <c r="K74" s="17" t="s">
        <v>93</v>
      </c>
      <c r="L74" s="17"/>
      <c r="M74" s="20">
        <v>3</v>
      </c>
      <c r="N74" s="17" t="s">
        <v>97</v>
      </c>
      <c r="O74" s="17"/>
      <c r="P74" s="17"/>
      <c r="Q74" s="19">
        <v>44313.320138888892</v>
      </c>
      <c r="R74" s="17"/>
      <c r="S74" s="17" t="s">
        <v>218</v>
      </c>
      <c r="T74" s="17"/>
      <c r="U74" s="20">
        <v>260000</v>
      </c>
      <c r="V74" s="17"/>
      <c r="W74" s="17"/>
      <c r="X74" s="17"/>
      <c r="Y74" s="17" t="s">
        <v>219</v>
      </c>
      <c r="Z74" s="17"/>
      <c r="AA74" s="20">
        <v>260000</v>
      </c>
      <c r="AB74" s="19">
        <f>IF(E74="", "",DATE(YEAR(E74), MONTH(E74), DAY(E74)))</f>
        <v>44144</v>
      </c>
      <c r="AC74" s="19" t="e">
        <f>IF(#REF!="", "", DATE(YEAR(#REF!), MONTH(#REF!), DAY(#REF!)))</f>
        <v>#REF!</v>
      </c>
      <c r="AD74" s="21">
        <f t="shared" si="0"/>
        <v>44313</v>
      </c>
      <c r="AE74" s="19">
        <f>IF(B74="","",DATE(YEAR(B74), MONTH(B74), DAY(B74)))</f>
        <v>44159</v>
      </c>
    </row>
    <row r="75" spans="1:31" ht="16.2">
      <c r="A75" s="19">
        <v>44372.160416666666</v>
      </c>
      <c r="B75" s="19">
        <v>44341.286805555559</v>
      </c>
      <c r="C75" s="20">
        <v>37</v>
      </c>
      <c r="D75" s="20">
        <v>72</v>
      </c>
      <c r="E75" s="19">
        <v>44327.456944444442</v>
      </c>
      <c r="F75" s="17" t="s">
        <v>24</v>
      </c>
      <c r="G75" s="19">
        <v>44377.208333333336</v>
      </c>
      <c r="H75" s="17"/>
      <c r="I75" s="19">
        <v>44327.457638888889</v>
      </c>
      <c r="J75" s="17"/>
      <c r="K75" s="17" t="s">
        <v>93</v>
      </c>
      <c r="L75" s="17" t="s">
        <v>92</v>
      </c>
      <c r="M75" s="20">
        <v>2</v>
      </c>
      <c r="N75" s="17" t="s">
        <v>100</v>
      </c>
      <c r="O75" s="17"/>
      <c r="P75" s="17"/>
      <c r="Q75" s="19">
        <v>44371.439583333333</v>
      </c>
      <c r="R75" s="17"/>
      <c r="S75" s="17" t="s">
        <v>220</v>
      </c>
      <c r="T75" s="17" t="s">
        <v>128</v>
      </c>
      <c r="U75" s="20">
        <v>12800</v>
      </c>
      <c r="V75" s="17"/>
      <c r="W75" s="17"/>
      <c r="X75" s="17"/>
      <c r="Y75" s="17"/>
      <c r="Z75" s="17"/>
      <c r="AA75" s="20">
        <v>12800</v>
      </c>
      <c r="AB75" s="19">
        <f>IF(E75="", "",DATE(YEAR(E75), MONTH(E75), DAY(E75)))</f>
        <v>44327</v>
      </c>
      <c r="AC75" s="19" t="e">
        <f>IF(#REF!="", "", DATE(YEAR(#REF!), MONTH(#REF!), DAY(#REF!)))</f>
        <v>#REF!</v>
      </c>
      <c r="AD75" s="21">
        <f t="shared" si="0"/>
        <v>44371</v>
      </c>
      <c r="AE75" s="19">
        <f>IF(B75="","",DATE(YEAR(B75), MONTH(B75), DAY(B75)))</f>
        <v>44341</v>
      </c>
    </row>
    <row r="76" spans="1:31" ht="16.2">
      <c r="A76" s="19">
        <v>44327.499305555553</v>
      </c>
      <c r="B76" s="19">
        <v>44327.499305555553</v>
      </c>
      <c r="C76" s="17"/>
      <c r="D76" s="17"/>
      <c r="E76" s="19">
        <v>44315.583333333336</v>
      </c>
      <c r="F76" s="17" t="s">
        <v>20</v>
      </c>
      <c r="G76" s="17"/>
      <c r="H76" s="17"/>
      <c r="I76" s="19">
        <v>44315.585416666669</v>
      </c>
      <c r="J76" s="17"/>
      <c r="K76" s="17" t="s">
        <v>96</v>
      </c>
      <c r="L76" s="17"/>
      <c r="M76" s="20">
        <v>1</v>
      </c>
      <c r="N76" s="17" t="s">
        <v>97</v>
      </c>
      <c r="O76" s="17"/>
      <c r="P76" s="17"/>
      <c r="Q76" s="17"/>
      <c r="R76" s="17"/>
      <c r="S76" s="17" t="s">
        <v>221</v>
      </c>
      <c r="T76" s="17" t="s">
        <v>106</v>
      </c>
      <c r="U76" s="20">
        <v>25000</v>
      </c>
      <c r="V76" s="17"/>
      <c r="W76" s="17"/>
      <c r="X76" s="17"/>
      <c r="Y76" s="17" t="s">
        <v>222</v>
      </c>
      <c r="Z76" s="17"/>
      <c r="AA76" s="20">
        <v>25000</v>
      </c>
      <c r="AB76" s="19">
        <f>IF(E76="", "",DATE(YEAR(E76), MONTH(E76), DAY(E76)))</f>
        <v>44315</v>
      </c>
      <c r="AC76" s="19" t="e">
        <f>IF(#REF!="", "", DATE(YEAR(#REF!), MONTH(#REF!), DAY(#REF!)))</f>
        <v>#REF!</v>
      </c>
      <c r="AD76" s="11" t="str">
        <f t="shared" si="0"/>
        <v/>
      </c>
      <c r="AE76" s="19">
        <f>IF(B76="","",DATE(YEAR(B76), MONTH(B76), DAY(B76)))</f>
        <v>44327</v>
      </c>
    </row>
    <row r="77" spans="1:31" ht="16.2">
      <c r="A77" s="19">
        <v>44375.696527777778</v>
      </c>
      <c r="B77" s="19">
        <v>43101.685416666667</v>
      </c>
      <c r="C77" s="20">
        <v>179</v>
      </c>
      <c r="D77" s="20">
        <v>262</v>
      </c>
      <c r="E77" s="19">
        <v>44167.685416666667</v>
      </c>
      <c r="F77" s="17" t="s">
        <v>92</v>
      </c>
      <c r="G77" s="19">
        <v>44376.354166666664</v>
      </c>
      <c r="H77" s="17"/>
      <c r="I77" s="19">
        <v>44167.686111111114</v>
      </c>
      <c r="J77" s="17"/>
      <c r="K77" s="17" t="s">
        <v>118</v>
      </c>
      <c r="L77" s="17"/>
      <c r="M77" s="20">
        <v>16</v>
      </c>
      <c r="N77" s="17" t="s">
        <v>114</v>
      </c>
      <c r="O77" s="17"/>
      <c r="P77" s="17"/>
      <c r="Q77" s="19">
        <v>44370.5</v>
      </c>
      <c r="R77" s="17"/>
      <c r="S77" s="17" t="s">
        <v>223</v>
      </c>
      <c r="T77" s="17"/>
      <c r="U77" s="17"/>
      <c r="V77" s="17"/>
      <c r="W77" s="17"/>
      <c r="X77" s="17"/>
      <c r="Y77" s="17"/>
      <c r="Z77" s="17"/>
      <c r="AA77" s="17"/>
      <c r="AB77" s="19">
        <f>IF(E77="", "",DATE(YEAR(E77), MONTH(E77), DAY(E77)))</f>
        <v>44167</v>
      </c>
      <c r="AC77" s="19" t="e">
        <f>IF(#REF!="", "", DATE(YEAR(#REF!), MONTH(#REF!), DAY(#REF!)))</f>
        <v>#REF!</v>
      </c>
      <c r="AD77" s="21">
        <f t="shared" si="0"/>
        <v>44370</v>
      </c>
      <c r="AE77" s="19">
        <f>IF(B77="","",DATE(YEAR(B77), MONTH(B77), DAY(B77)))</f>
        <v>43101</v>
      </c>
    </row>
    <row r="78" spans="1:31" ht="16.2">
      <c r="A78" s="19">
        <v>44376.234722222223</v>
      </c>
      <c r="B78" s="19">
        <v>43101.684027777781</v>
      </c>
      <c r="C78" s="20">
        <v>527</v>
      </c>
      <c r="D78" s="20">
        <v>678</v>
      </c>
      <c r="E78" s="19">
        <v>44167.683333333334</v>
      </c>
      <c r="F78" s="17" t="s">
        <v>92</v>
      </c>
      <c r="G78" s="19">
        <v>44378.1875</v>
      </c>
      <c r="H78" s="17"/>
      <c r="I78" s="19">
        <v>44167.684027777781</v>
      </c>
      <c r="J78" s="17"/>
      <c r="K78" s="17" t="s">
        <v>118</v>
      </c>
      <c r="L78" s="17"/>
      <c r="M78" s="20">
        <v>19</v>
      </c>
      <c r="N78" s="17" t="s">
        <v>97</v>
      </c>
      <c r="O78" s="17"/>
      <c r="P78" s="17"/>
      <c r="Q78" s="19">
        <v>44376.234027777777</v>
      </c>
      <c r="R78" s="17"/>
      <c r="S78" s="17" t="s">
        <v>224</v>
      </c>
      <c r="T78" s="17"/>
      <c r="U78" s="17"/>
      <c r="V78" s="17"/>
      <c r="W78" s="17"/>
      <c r="X78" s="17"/>
      <c r="Y78" s="17"/>
      <c r="Z78" s="17"/>
      <c r="AA78" s="17"/>
      <c r="AB78" s="19">
        <f>IF(E78="", "",DATE(YEAR(E78), MONTH(E78), DAY(E78)))</f>
        <v>44167</v>
      </c>
      <c r="AC78" s="19" t="e">
        <f>IF(#REF!="", "", DATE(YEAR(#REF!), MONTH(#REF!), DAY(#REF!)))</f>
        <v>#REF!</v>
      </c>
      <c r="AD78" s="21">
        <f t="shared" si="0"/>
        <v>44376</v>
      </c>
      <c r="AE78" s="19">
        <f>IF(B78="","",DATE(YEAR(B78), MONTH(B78), DAY(B78)))</f>
        <v>43101</v>
      </c>
    </row>
    <row r="79" spans="1:31" ht="16.2">
      <c r="A79" s="19">
        <v>44371.56527777778</v>
      </c>
      <c r="B79" s="19">
        <v>42735.469444444447</v>
      </c>
      <c r="C79" s="20">
        <v>30</v>
      </c>
      <c r="D79" s="20">
        <v>39</v>
      </c>
      <c r="E79" s="19">
        <v>44159.468055555553</v>
      </c>
      <c r="F79" s="17" t="s">
        <v>104</v>
      </c>
      <c r="G79" s="17"/>
      <c r="H79" s="17"/>
      <c r="I79" s="19">
        <v>44159.468055555553</v>
      </c>
      <c r="J79" s="17"/>
      <c r="K79" s="17" t="s">
        <v>118</v>
      </c>
      <c r="L79" s="17"/>
      <c r="M79" s="20">
        <v>1</v>
      </c>
      <c r="N79" s="17" t="s">
        <v>114</v>
      </c>
      <c r="O79" s="17"/>
      <c r="P79" s="17"/>
      <c r="Q79" s="19">
        <v>44369.604166666664</v>
      </c>
      <c r="R79" s="17"/>
      <c r="S79" s="17" t="s">
        <v>225</v>
      </c>
      <c r="T79" s="17"/>
      <c r="U79" s="17"/>
      <c r="V79" s="17"/>
      <c r="W79" s="17"/>
      <c r="X79" s="17"/>
      <c r="Y79" s="17"/>
      <c r="Z79" s="17"/>
      <c r="AA79" s="17"/>
      <c r="AB79" s="19">
        <f>IF(E79="", "",DATE(YEAR(E79), MONTH(E79), DAY(E79)))</f>
        <v>44159</v>
      </c>
      <c r="AC79" s="19" t="e">
        <f>IF(#REF!="", "", DATE(YEAR(#REF!), MONTH(#REF!), DAY(#REF!)))</f>
        <v>#REF!</v>
      </c>
      <c r="AD79" s="21">
        <f t="shared" si="0"/>
        <v>44369</v>
      </c>
      <c r="AE79" s="19">
        <f>IF(B79="","",DATE(YEAR(B79), MONTH(B79), DAY(B79)))</f>
        <v>42735</v>
      </c>
    </row>
    <row r="80" spans="1:31" ht="16.2">
      <c r="A80" s="19">
        <v>44371.575694444444</v>
      </c>
      <c r="B80" s="17"/>
      <c r="C80" s="17"/>
      <c r="D80" s="17"/>
      <c r="E80" s="19">
        <v>44371.575694444444</v>
      </c>
      <c r="F80" s="17"/>
      <c r="G80" s="17"/>
      <c r="H80" s="17"/>
      <c r="I80" s="17"/>
      <c r="J80" s="17"/>
      <c r="K80" s="17" t="s">
        <v>29</v>
      </c>
      <c r="L80" s="17"/>
      <c r="M80" s="20">
        <v>1</v>
      </c>
      <c r="N80" s="17" t="s">
        <v>171</v>
      </c>
      <c r="O80" s="17"/>
      <c r="P80" s="17"/>
      <c r="Q80" s="17"/>
      <c r="R80" s="17"/>
      <c r="S80" s="17"/>
      <c r="T80" s="17"/>
      <c r="U80" s="17"/>
      <c r="V80" s="17"/>
      <c r="W80" s="17"/>
      <c r="X80" s="17"/>
      <c r="Y80" s="17"/>
      <c r="Z80" s="17"/>
      <c r="AA80" s="17"/>
      <c r="AB80" s="19">
        <f>IF(E80="", "",DATE(YEAR(E80), MONTH(E80), DAY(E80)))</f>
        <v>44371</v>
      </c>
      <c r="AC80" s="19" t="e">
        <f>IF(#REF!="", "", DATE(YEAR(#REF!), MONTH(#REF!), DAY(#REF!)))</f>
        <v>#REF!</v>
      </c>
      <c r="AD80" s="11" t="str">
        <f t="shared" si="0"/>
        <v/>
      </c>
      <c r="AE80" s="19" t="str">
        <f>IF(B80="","",DATE(YEAR(B80), MONTH(B80), DAY(B80)))</f>
        <v/>
      </c>
    </row>
    <row r="81" spans="1:31" ht="16.2">
      <c r="A81" s="19">
        <v>44361.251388888886</v>
      </c>
      <c r="B81" s="17"/>
      <c r="C81" s="17"/>
      <c r="D81" s="17"/>
      <c r="E81" s="19">
        <v>44361.251388888886</v>
      </c>
      <c r="F81" s="17"/>
      <c r="G81" s="17"/>
      <c r="H81" s="17"/>
      <c r="I81" s="17"/>
      <c r="J81" s="17"/>
      <c r="K81" s="17" t="s">
        <v>29</v>
      </c>
      <c r="L81" s="17"/>
      <c r="M81" s="20">
        <v>1</v>
      </c>
      <c r="N81" s="17" t="s">
        <v>94</v>
      </c>
      <c r="O81" s="17"/>
      <c r="P81" s="17"/>
      <c r="Q81" s="17"/>
      <c r="R81" s="17"/>
      <c r="S81" s="17"/>
      <c r="T81" s="17"/>
      <c r="U81" s="17"/>
      <c r="V81" s="17"/>
      <c r="W81" s="17"/>
      <c r="X81" s="17"/>
      <c r="Y81" s="17"/>
      <c r="Z81" s="17"/>
      <c r="AA81" s="17"/>
      <c r="AB81" s="19">
        <f>IF(E81="", "",DATE(YEAR(E81), MONTH(E81), DAY(E81)))</f>
        <v>44361</v>
      </c>
      <c r="AC81" s="19" t="e">
        <f>IF(#REF!="", "", DATE(YEAR(#REF!), MONTH(#REF!), DAY(#REF!)))</f>
        <v>#REF!</v>
      </c>
      <c r="AD81" s="11" t="str">
        <f t="shared" si="0"/>
        <v/>
      </c>
      <c r="AE81" s="19" t="str">
        <f>IF(B81="","",DATE(YEAR(B81), MONTH(B81), DAY(B81)))</f>
        <v/>
      </c>
    </row>
    <row r="82" spans="1:31" ht="16.2">
      <c r="A82" s="19">
        <v>44374.615972222222</v>
      </c>
      <c r="B82" s="17"/>
      <c r="C82" s="20">
        <v>7</v>
      </c>
      <c r="D82" s="20">
        <v>8</v>
      </c>
      <c r="E82" s="19">
        <v>44355.281944444447</v>
      </c>
      <c r="F82" s="17" t="s">
        <v>16</v>
      </c>
      <c r="G82" s="17"/>
      <c r="H82" s="17"/>
      <c r="I82" s="19">
        <v>44355.28402777778</v>
      </c>
      <c r="J82" s="17"/>
      <c r="K82" s="17" t="s">
        <v>15</v>
      </c>
      <c r="L82" s="17" t="s">
        <v>159</v>
      </c>
      <c r="M82" s="20">
        <v>2</v>
      </c>
      <c r="N82" s="17" t="s">
        <v>94</v>
      </c>
      <c r="O82" s="17"/>
      <c r="P82" s="17"/>
      <c r="Q82" s="19">
        <v>44374.615972222222</v>
      </c>
      <c r="R82" s="17"/>
      <c r="S82" s="17" t="s">
        <v>228</v>
      </c>
      <c r="T82" s="17" t="s">
        <v>161</v>
      </c>
      <c r="U82" s="17"/>
      <c r="V82" s="17"/>
      <c r="W82" s="17"/>
      <c r="X82" s="17"/>
      <c r="Y82" s="17"/>
      <c r="Z82" s="17"/>
      <c r="AA82" s="17"/>
      <c r="AB82" s="19">
        <f>IF(E82="", "",DATE(YEAR(E82), MONTH(E82), DAY(E82)))</f>
        <v>44355</v>
      </c>
      <c r="AC82" s="19" t="e">
        <f>IF(#REF!="", "", DATE(YEAR(#REF!), MONTH(#REF!), DAY(#REF!)))</f>
        <v>#REF!</v>
      </c>
      <c r="AD82" s="21">
        <f t="shared" si="0"/>
        <v>44374</v>
      </c>
      <c r="AE82" s="19" t="str">
        <f>IF(B82="","",DATE(YEAR(B82), MONTH(B82), DAY(B82)))</f>
        <v/>
      </c>
    </row>
    <row r="83" spans="1:31" ht="16.2">
      <c r="A83" s="19">
        <v>44354.428472222222</v>
      </c>
      <c r="B83" s="17"/>
      <c r="C83" s="17"/>
      <c r="D83" s="17"/>
      <c r="E83" s="19">
        <v>44354.428472222222</v>
      </c>
      <c r="F83" s="17"/>
      <c r="G83" s="17"/>
      <c r="H83" s="17"/>
      <c r="I83" s="17"/>
      <c r="J83" s="17"/>
      <c r="K83" s="17" t="s">
        <v>29</v>
      </c>
      <c r="L83" s="17"/>
      <c r="M83" s="20">
        <v>1</v>
      </c>
      <c r="N83" s="17" t="s">
        <v>171</v>
      </c>
      <c r="O83" s="17"/>
      <c r="P83" s="17"/>
      <c r="Q83" s="17"/>
      <c r="R83" s="17"/>
      <c r="S83" s="17"/>
      <c r="T83" s="17"/>
      <c r="U83" s="17"/>
      <c r="V83" s="17"/>
      <c r="W83" s="17"/>
      <c r="X83" s="17"/>
      <c r="Y83" s="17"/>
      <c r="Z83" s="17"/>
      <c r="AA83" s="17"/>
      <c r="AB83" s="19">
        <f>IF(E83="", "",DATE(YEAR(E83), MONTH(E83), DAY(E83)))</f>
        <v>44354</v>
      </c>
      <c r="AC83" s="19" t="e">
        <f>IF(#REF!="", "", DATE(YEAR(#REF!), MONTH(#REF!), DAY(#REF!)))</f>
        <v>#REF!</v>
      </c>
      <c r="AD83" s="11" t="str">
        <f t="shared" si="0"/>
        <v/>
      </c>
      <c r="AE83" s="19" t="str">
        <f>IF(B83="","",DATE(YEAR(B83), MONTH(B83), DAY(B83)))</f>
        <v/>
      </c>
    </row>
    <row r="84" spans="1:31" ht="16.2">
      <c r="A84" s="19">
        <v>44358.452777777777</v>
      </c>
      <c r="B84" s="17"/>
      <c r="C84" s="20">
        <v>8</v>
      </c>
      <c r="D84" s="20">
        <v>8</v>
      </c>
      <c r="E84" s="19">
        <v>44348.443749999999</v>
      </c>
      <c r="F84" s="17" t="s">
        <v>16</v>
      </c>
      <c r="G84" s="17"/>
      <c r="H84" s="17"/>
      <c r="I84" s="19">
        <v>44348.444444444445</v>
      </c>
      <c r="J84" s="17"/>
      <c r="K84" s="17" t="s">
        <v>15</v>
      </c>
      <c r="L84" s="17" t="s">
        <v>104</v>
      </c>
      <c r="M84" s="20">
        <v>1</v>
      </c>
      <c r="N84" s="17" t="s">
        <v>114</v>
      </c>
      <c r="O84" s="17"/>
      <c r="P84" s="17"/>
      <c r="Q84" s="19">
        <v>44358.452777777777</v>
      </c>
      <c r="R84" s="17"/>
      <c r="S84" s="17" t="s">
        <v>230</v>
      </c>
      <c r="T84" s="17" t="s">
        <v>161</v>
      </c>
      <c r="U84" s="20">
        <v>30000</v>
      </c>
      <c r="V84" s="17"/>
      <c r="W84" s="17"/>
      <c r="X84" s="17"/>
      <c r="Y84" s="17"/>
      <c r="Z84" s="17"/>
      <c r="AA84" s="20">
        <v>30000</v>
      </c>
      <c r="AB84" s="19">
        <f>IF(E84="", "",DATE(YEAR(E84), MONTH(E84), DAY(E84)))</f>
        <v>44348</v>
      </c>
      <c r="AC84" s="19" t="e">
        <f>IF(#REF!="", "", DATE(YEAR(#REF!), MONTH(#REF!), DAY(#REF!)))</f>
        <v>#REF!</v>
      </c>
      <c r="AD84" s="21">
        <f t="shared" si="0"/>
        <v>44358</v>
      </c>
      <c r="AE84" s="19" t="str">
        <f>IF(B84="","",DATE(YEAR(B84), MONTH(B84), DAY(B84)))</f>
        <v/>
      </c>
    </row>
    <row r="85" spans="1:31" ht="16.2">
      <c r="A85" s="19">
        <v>44369.916666666664</v>
      </c>
      <c r="B85" s="17"/>
      <c r="C85" s="20">
        <v>2</v>
      </c>
      <c r="D85" s="20">
        <v>3</v>
      </c>
      <c r="E85" s="19">
        <v>44346.408333333333</v>
      </c>
      <c r="F85" s="17"/>
      <c r="G85" s="17"/>
      <c r="H85" s="17"/>
      <c r="I85" s="17"/>
      <c r="J85" s="17"/>
      <c r="K85" s="17" t="s">
        <v>29</v>
      </c>
      <c r="L85" s="17"/>
      <c r="M85" s="20">
        <v>1</v>
      </c>
      <c r="N85" s="17" t="s">
        <v>94</v>
      </c>
      <c r="O85" s="17"/>
      <c r="P85" s="17"/>
      <c r="Q85" s="19">
        <v>44369.916666666664</v>
      </c>
      <c r="R85" s="17"/>
      <c r="S85" s="17"/>
      <c r="T85" s="17"/>
      <c r="U85" s="17"/>
      <c r="V85" s="17"/>
      <c r="W85" s="17"/>
      <c r="X85" s="17"/>
      <c r="Y85" s="17"/>
      <c r="Z85" s="17"/>
      <c r="AA85" s="17"/>
      <c r="AB85" s="19">
        <f>IF(E85="", "",DATE(YEAR(E85), MONTH(E85), DAY(E85)))</f>
        <v>44346</v>
      </c>
      <c r="AC85" s="19" t="e">
        <f>IF(#REF!="", "", DATE(YEAR(#REF!), MONTH(#REF!), DAY(#REF!)))</f>
        <v>#REF!</v>
      </c>
      <c r="AD85" s="21">
        <f t="shared" si="0"/>
        <v>44369</v>
      </c>
      <c r="AE85" s="19" t="str">
        <f>IF(B85="","",DATE(YEAR(B85), MONTH(B85), DAY(B85)))</f>
        <v/>
      </c>
    </row>
    <row r="86" spans="1:31" ht="16.2">
      <c r="A86" s="19">
        <v>44344.256249999999</v>
      </c>
      <c r="B86" s="17"/>
      <c r="C86" s="17"/>
      <c r="D86" s="17"/>
      <c r="E86" s="19">
        <v>44344.256249999999</v>
      </c>
      <c r="F86" s="17"/>
      <c r="G86" s="17"/>
      <c r="H86" s="17"/>
      <c r="I86" s="17"/>
      <c r="J86" s="17"/>
      <c r="K86" s="17" t="s">
        <v>29</v>
      </c>
      <c r="L86" s="17"/>
      <c r="M86" s="20">
        <v>1</v>
      </c>
      <c r="N86" s="17" t="s">
        <v>171</v>
      </c>
      <c r="O86" s="17"/>
      <c r="P86" s="17"/>
      <c r="Q86" s="17"/>
      <c r="R86" s="17"/>
      <c r="S86" s="17"/>
      <c r="T86" s="17"/>
      <c r="U86" s="17"/>
      <c r="V86" s="17"/>
      <c r="W86" s="17"/>
      <c r="X86" s="17"/>
      <c r="Y86" s="17"/>
      <c r="Z86" s="17"/>
      <c r="AA86" s="17"/>
      <c r="AB86" s="19">
        <f>IF(E86="", "",DATE(YEAR(E86), MONTH(E86), DAY(E86)))</f>
        <v>44344</v>
      </c>
      <c r="AC86" s="19" t="e">
        <f>IF(#REF!="", "", DATE(YEAR(#REF!), MONTH(#REF!), DAY(#REF!)))</f>
        <v>#REF!</v>
      </c>
      <c r="AD86" s="11" t="str">
        <f t="shared" si="0"/>
        <v/>
      </c>
      <c r="AE86" s="19" t="str">
        <f>IF(B86="","",DATE(YEAR(B86), MONTH(B86), DAY(B86)))</f>
        <v/>
      </c>
    </row>
    <row r="87" spans="1:31" ht="16.2">
      <c r="A87" s="19">
        <v>44375.696527777778</v>
      </c>
      <c r="B87" s="17"/>
      <c r="C87" s="20">
        <v>25</v>
      </c>
      <c r="D87" s="20">
        <v>42</v>
      </c>
      <c r="E87" s="19">
        <v>44342.237500000003</v>
      </c>
      <c r="F87" s="17" t="s">
        <v>92</v>
      </c>
      <c r="G87" s="19">
        <v>44376.354166666664</v>
      </c>
      <c r="H87" s="17"/>
      <c r="I87" s="19">
        <v>44342.238194444442</v>
      </c>
      <c r="J87" s="17"/>
      <c r="K87" s="17" t="s">
        <v>19</v>
      </c>
      <c r="L87" s="17"/>
      <c r="M87" s="20">
        <v>1</v>
      </c>
      <c r="N87" s="17" t="s">
        <v>97</v>
      </c>
      <c r="O87" s="17"/>
      <c r="P87" s="17"/>
      <c r="Q87" s="19">
        <v>44369.916666666664</v>
      </c>
      <c r="R87" s="17"/>
      <c r="S87" s="17" t="s">
        <v>231</v>
      </c>
      <c r="T87" s="17"/>
      <c r="U87" s="20">
        <v>170000</v>
      </c>
      <c r="V87" s="17"/>
      <c r="W87" s="17"/>
      <c r="X87" s="17"/>
      <c r="Y87" s="17"/>
      <c r="Z87" s="17"/>
      <c r="AA87" s="20">
        <v>170000</v>
      </c>
      <c r="AB87" s="19">
        <f>IF(E87="", "",DATE(YEAR(E87), MONTH(E87), DAY(E87)))</f>
        <v>44342</v>
      </c>
      <c r="AC87" s="19" t="e">
        <f>IF(#REF!="", "", DATE(YEAR(#REF!), MONTH(#REF!), DAY(#REF!)))</f>
        <v>#REF!</v>
      </c>
      <c r="AD87" s="21">
        <f t="shared" si="0"/>
        <v>44369</v>
      </c>
      <c r="AE87" s="19" t="str">
        <f>IF(B87="","",DATE(YEAR(B87), MONTH(B87), DAY(B87)))</f>
        <v/>
      </c>
    </row>
    <row r="88" spans="1:31" ht="16.2">
      <c r="A88" s="19">
        <v>44349.125</v>
      </c>
      <c r="B88" s="17"/>
      <c r="C88" s="20">
        <v>3</v>
      </c>
      <c r="D88" s="20">
        <v>4</v>
      </c>
      <c r="E88" s="19">
        <v>44341.286805555559</v>
      </c>
      <c r="F88" s="17" t="s">
        <v>92</v>
      </c>
      <c r="G88" s="17"/>
      <c r="H88" s="17"/>
      <c r="I88" s="19">
        <v>44341.287499999999</v>
      </c>
      <c r="J88" s="17"/>
      <c r="K88" s="17" t="s">
        <v>19</v>
      </c>
      <c r="L88" s="17"/>
      <c r="M88" s="20">
        <v>2</v>
      </c>
      <c r="N88" s="17" t="s">
        <v>94</v>
      </c>
      <c r="O88" s="17"/>
      <c r="P88" s="17"/>
      <c r="Q88" s="19">
        <v>44349.125</v>
      </c>
      <c r="R88" s="17"/>
      <c r="S88" s="17" t="s">
        <v>232</v>
      </c>
      <c r="T88" s="17"/>
      <c r="U88" s="17"/>
      <c r="V88" s="17"/>
      <c r="W88" s="17"/>
      <c r="X88" s="17"/>
      <c r="Y88" s="17"/>
      <c r="Z88" s="17"/>
      <c r="AA88" s="17"/>
      <c r="AB88" s="19">
        <f>IF(E88="", "",DATE(YEAR(E88), MONTH(E88), DAY(E88)))</f>
        <v>44341</v>
      </c>
      <c r="AC88" s="19" t="e">
        <f>IF(#REF!="", "", DATE(YEAR(#REF!), MONTH(#REF!), DAY(#REF!)))</f>
        <v>#REF!</v>
      </c>
      <c r="AD88" s="21">
        <f t="shared" si="0"/>
        <v>44349</v>
      </c>
      <c r="AE88" s="19" t="str">
        <f>IF(B88="","",DATE(YEAR(B88), MONTH(B88), DAY(B88)))</f>
        <v/>
      </c>
    </row>
    <row r="89" spans="1:31" ht="16.2">
      <c r="A89" s="19">
        <v>44351.414583333331</v>
      </c>
      <c r="B89" s="17"/>
      <c r="C89" s="17"/>
      <c r="D89" s="17"/>
      <c r="E89" s="19">
        <v>44341.174305555556</v>
      </c>
      <c r="F89" s="17" t="s">
        <v>16</v>
      </c>
      <c r="G89" s="17"/>
      <c r="H89" s="17"/>
      <c r="I89" s="19">
        <v>44341.175000000003</v>
      </c>
      <c r="J89" s="17"/>
      <c r="K89" s="17" t="s">
        <v>15</v>
      </c>
      <c r="L89" s="17"/>
      <c r="M89" s="20">
        <v>1</v>
      </c>
      <c r="N89" s="17" t="s">
        <v>114</v>
      </c>
      <c r="O89" s="17"/>
      <c r="P89" s="17"/>
      <c r="Q89" s="17"/>
      <c r="R89" s="17"/>
      <c r="S89" s="17" t="s">
        <v>233</v>
      </c>
      <c r="T89" s="17" t="s">
        <v>110</v>
      </c>
      <c r="U89" s="17"/>
      <c r="V89" s="17"/>
      <c r="W89" s="17"/>
      <c r="X89" s="17"/>
      <c r="Y89" s="17"/>
      <c r="Z89" s="17"/>
      <c r="AA89" s="17"/>
      <c r="AB89" s="19">
        <f>IF(E89="", "",DATE(YEAR(E89), MONTH(E89), DAY(E89)))</f>
        <v>44341</v>
      </c>
      <c r="AC89" s="19" t="e">
        <f>IF(#REF!="", "", DATE(YEAR(#REF!), MONTH(#REF!), DAY(#REF!)))</f>
        <v>#REF!</v>
      </c>
      <c r="AD89" s="11" t="str">
        <f t="shared" si="0"/>
        <v/>
      </c>
      <c r="AE89" s="19" t="str">
        <f>IF(B89="","",DATE(YEAR(B89), MONTH(B89), DAY(B89)))</f>
        <v/>
      </c>
    </row>
    <row r="90" spans="1:31" ht="16.2">
      <c r="A90" s="19">
        <v>44363.834722222222</v>
      </c>
      <c r="B90" s="17"/>
      <c r="C90" s="20">
        <v>7</v>
      </c>
      <c r="D90" s="20">
        <v>13</v>
      </c>
      <c r="E90" s="19">
        <v>44334.417361111111</v>
      </c>
      <c r="F90" s="17" t="s">
        <v>104</v>
      </c>
      <c r="G90" s="17"/>
      <c r="H90" s="17"/>
      <c r="I90" s="19">
        <v>44334.419444444444</v>
      </c>
      <c r="J90" s="17"/>
      <c r="K90" s="17" t="s">
        <v>149</v>
      </c>
      <c r="L90" s="17"/>
      <c r="M90" s="20">
        <v>2</v>
      </c>
      <c r="N90" s="17" t="s">
        <v>94</v>
      </c>
      <c r="O90" s="17"/>
      <c r="P90" s="17"/>
      <c r="Q90" s="19">
        <v>44363.78402777778</v>
      </c>
      <c r="R90" s="17"/>
      <c r="S90" s="17" t="s">
        <v>234</v>
      </c>
      <c r="T90" s="17"/>
      <c r="U90" s="17"/>
      <c r="V90" s="17"/>
      <c r="W90" s="17"/>
      <c r="X90" s="17"/>
      <c r="Y90" s="17"/>
      <c r="Z90" s="17"/>
      <c r="AA90" s="17"/>
      <c r="AB90" s="19">
        <f>IF(E90="", "",DATE(YEAR(E90), MONTH(E90), DAY(E90)))</f>
        <v>44334</v>
      </c>
      <c r="AC90" s="19" t="e">
        <f>IF(#REF!="", "", DATE(YEAR(#REF!), MONTH(#REF!), DAY(#REF!)))</f>
        <v>#REF!</v>
      </c>
      <c r="AD90" s="21">
        <f t="shared" si="0"/>
        <v>44363</v>
      </c>
      <c r="AE90" s="19" t="str">
        <f>IF(B90="","",DATE(YEAR(B90), MONTH(B90), DAY(B90)))</f>
        <v/>
      </c>
    </row>
    <row r="91" spans="1:31" ht="16.2">
      <c r="A91" s="19">
        <v>44334.022916666669</v>
      </c>
      <c r="B91" s="17"/>
      <c r="C91" s="17"/>
      <c r="D91" s="17"/>
      <c r="E91" s="19">
        <v>44334.022916666669</v>
      </c>
      <c r="F91" s="17"/>
      <c r="G91" s="17"/>
      <c r="H91" s="17"/>
      <c r="I91" s="17"/>
      <c r="J91" s="17"/>
      <c r="K91" s="17" t="s">
        <v>29</v>
      </c>
      <c r="L91" s="17"/>
      <c r="M91" s="20">
        <v>1</v>
      </c>
      <c r="N91" s="17" t="s">
        <v>171</v>
      </c>
      <c r="O91" s="17"/>
      <c r="P91" s="17"/>
      <c r="Q91" s="17"/>
      <c r="R91" s="17"/>
      <c r="S91" s="17"/>
      <c r="T91" s="17"/>
      <c r="U91" s="17"/>
      <c r="V91" s="17"/>
      <c r="W91" s="17"/>
      <c r="X91" s="17"/>
      <c r="Y91" s="17"/>
      <c r="Z91" s="17"/>
      <c r="AA91" s="17"/>
      <c r="AB91" s="19">
        <f>IF(E91="", "",DATE(YEAR(E91), MONTH(E91), DAY(E91)))</f>
        <v>44334</v>
      </c>
      <c r="AC91" s="19" t="e">
        <f>IF(#REF!="", "", DATE(YEAR(#REF!), MONTH(#REF!), DAY(#REF!)))</f>
        <v>#REF!</v>
      </c>
      <c r="AD91" s="11" t="str">
        <f t="shared" si="0"/>
        <v/>
      </c>
      <c r="AE91" s="19" t="str">
        <f>IF(B91="","",DATE(YEAR(B91), MONTH(B91), DAY(B91)))</f>
        <v/>
      </c>
    </row>
    <row r="92" spans="1:31" ht="16.2">
      <c r="A92" s="19">
        <v>44334.03125</v>
      </c>
      <c r="B92" s="17"/>
      <c r="C92" s="17"/>
      <c r="D92" s="17"/>
      <c r="E92" s="19">
        <v>44334.03125</v>
      </c>
      <c r="F92" s="17"/>
      <c r="G92" s="17"/>
      <c r="H92" s="17"/>
      <c r="I92" s="17"/>
      <c r="J92" s="17"/>
      <c r="K92" s="17" t="s">
        <v>29</v>
      </c>
      <c r="L92" s="17"/>
      <c r="M92" s="20">
        <v>1</v>
      </c>
      <c r="N92" s="17" t="s">
        <v>171</v>
      </c>
      <c r="O92" s="17"/>
      <c r="P92" s="17"/>
      <c r="Q92" s="17"/>
      <c r="R92" s="17"/>
      <c r="S92" s="17"/>
      <c r="T92" s="17"/>
      <c r="U92" s="17"/>
      <c r="V92" s="17"/>
      <c r="W92" s="17"/>
      <c r="X92" s="17"/>
      <c r="Y92" s="17"/>
      <c r="Z92" s="17"/>
      <c r="AA92" s="17"/>
      <c r="AB92" s="19">
        <f>IF(E92="", "",DATE(YEAR(E92), MONTH(E92), DAY(E92)))</f>
        <v>44334</v>
      </c>
      <c r="AC92" s="19" t="e">
        <f>IF(#REF!="", "", DATE(YEAR(#REF!), MONTH(#REF!), DAY(#REF!)))</f>
        <v>#REF!</v>
      </c>
      <c r="AD92" s="11" t="str">
        <f t="shared" si="0"/>
        <v/>
      </c>
      <c r="AE92" s="19" t="str">
        <f>IF(B92="","",DATE(YEAR(B92), MONTH(B92), DAY(B92)))</f>
        <v/>
      </c>
    </row>
    <row r="93" spans="1:31" ht="16.2">
      <c r="A93" s="19">
        <v>44364.731944444444</v>
      </c>
      <c r="B93" s="17"/>
      <c r="C93" s="20">
        <v>4</v>
      </c>
      <c r="D93" s="20">
        <v>7</v>
      </c>
      <c r="E93" s="19">
        <v>44327.404861111114</v>
      </c>
      <c r="F93" s="17" t="s">
        <v>104</v>
      </c>
      <c r="G93" s="17"/>
      <c r="H93" s="17"/>
      <c r="I93" s="19">
        <v>44327.405555555553</v>
      </c>
      <c r="J93" s="17"/>
      <c r="K93" s="17" t="s">
        <v>149</v>
      </c>
      <c r="L93" s="17"/>
      <c r="M93" s="20">
        <v>1</v>
      </c>
      <c r="N93" s="17" t="s">
        <v>97</v>
      </c>
      <c r="O93" s="17"/>
      <c r="P93" s="17"/>
      <c r="Q93" s="19">
        <v>44363.632638888892</v>
      </c>
      <c r="R93" s="17"/>
      <c r="S93" s="17" t="s">
        <v>235</v>
      </c>
      <c r="T93" s="17" t="s">
        <v>128</v>
      </c>
      <c r="U93" s="17"/>
      <c r="V93" s="17"/>
      <c r="W93" s="17"/>
      <c r="X93" s="17"/>
      <c r="Y93" s="17" t="s">
        <v>236</v>
      </c>
      <c r="Z93" s="17"/>
      <c r="AA93" s="17"/>
      <c r="AB93" s="19">
        <f>IF(E93="", "",DATE(YEAR(E93), MONTH(E93), DAY(E93)))</f>
        <v>44327</v>
      </c>
      <c r="AC93" s="19" t="e">
        <f>IF(#REF!="", "", DATE(YEAR(#REF!), MONTH(#REF!), DAY(#REF!)))</f>
        <v>#REF!</v>
      </c>
      <c r="AD93" s="21">
        <f t="shared" si="0"/>
        <v>44363</v>
      </c>
      <c r="AE93" s="19" t="str">
        <f>IF(B93="","",DATE(YEAR(B93), MONTH(B93), DAY(B93)))</f>
        <v/>
      </c>
    </row>
    <row r="94" spans="1:31" ht="16.2">
      <c r="A94" s="19">
        <v>44368.481249999997</v>
      </c>
      <c r="B94" s="17"/>
      <c r="C94" s="20">
        <v>1</v>
      </c>
      <c r="D94" s="20">
        <v>1</v>
      </c>
      <c r="E94" s="19">
        <v>44327.379861111112</v>
      </c>
      <c r="F94" s="17" t="s">
        <v>104</v>
      </c>
      <c r="G94" s="17"/>
      <c r="H94" s="17"/>
      <c r="I94" s="19">
        <v>44327.381249999999</v>
      </c>
      <c r="J94" s="17"/>
      <c r="K94" s="17" t="s">
        <v>108</v>
      </c>
      <c r="L94" s="17"/>
      <c r="M94" s="20">
        <v>1</v>
      </c>
      <c r="N94" s="17" t="s">
        <v>100</v>
      </c>
      <c r="O94" s="17"/>
      <c r="P94" s="17"/>
      <c r="Q94" s="19">
        <v>44334.465277777781</v>
      </c>
      <c r="R94" s="17"/>
      <c r="S94" s="17" t="s">
        <v>237</v>
      </c>
      <c r="T94" s="17" t="s">
        <v>128</v>
      </c>
      <c r="U94" s="17"/>
      <c r="V94" s="17"/>
      <c r="W94" s="17"/>
      <c r="X94" s="17"/>
      <c r="Y94" s="17" t="s">
        <v>238</v>
      </c>
      <c r="Z94" s="17"/>
      <c r="AA94" s="17"/>
      <c r="AB94" s="19">
        <f>IF(E94="", "",DATE(YEAR(E94), MONTH(E94), DAY(E94)))</f>
        <v>44327</v>
      </c>
      <c r="AC94" s="19" t="e">
        <f>IF(#REF!="", "", DATE(YEAR(#REF!), MONTH(#REF!), DAY(#REF!)))</f>
        <v>#REF!</v>
      </c>
      <c r="AD94" s="21">
        <f t="shared" si="0"/>
        <v>44334</v>
      </c>
      <c r="AE94" s="19" t="str">
        <f>IF(B94="","",DATE(YEAR(B94), MONTH(B94), DAY(B94)))</f>
        <v/>
      </c>
    </row>
    <row r="95" spans="1:31" ht="16.2">
      <c r="A95" s="19">
        <v>44326.38958333333</v>
      </c>
      <c r="B95" s="17"/>
      <c r="C95" s="17"/>
      <c r="D95" s="17"/>
      <c r="E95" s="19">
        <v>44326.38958333333</v>
      </c>
      <c r="F95" s="17"/>
      <c r="G95" s="17"/>
      <c r="H95" s="17"/>
      <c r="I95" s="17"/>
      <c r="J95" s="17"/>
      <c r="K95" s="17" t="s">
        <v>29</v>
      </c>
      <c r="L95" s="17"/>
      <c r="M95" s="20">
        <v>1</v>
      </c>
      <c r="N95" s="17" t="s">
        <v>171</v>
      </c>
      <c r="O95" s="17"/>
      <c r="P95" s="17"/>
      <c r="Q95" s="17"/>
      <c r="R95" s="17"/>
      <c r="S95" s="17"/>
      <c r="T95" s="17"/>
      <c r="U95" s="17"/>
      <c r="V95" s="17"/>
      <c r="W95" s="17"/>
      <c r="X95" s="17"/>
      <c r="Y95" s="17"/>
      <c r="Z95" s="17"/>
      <c r="AA95" s="17"/>
      <c r="AB95" s="19">
        <f>IF(E95="", "",DATE(YEAR(E95), MONTH(E95), DAY(E95)))</f>
        <v>44326</v>
      </c>
      <c r="AC95" s="19" t="e">
        <f>IF(#REF!="", "", DATE(YEAR(#REF!), MONTH(#REF!), DAY(#REF!)))</f>
        <v>#REF!</v>
      </c>
      <c r="AD95" s="11" t="str">
        <f t="shared" si="0"/>
        <v/>
      </c>
      <c r="AE95" s="19" t="str">
        <f>IF(B95="","",DATE(YEAR(B95), MONTH(B95), DAY(B95)))</f>
        <v/>
      </c>
    </row>
    <row r="96" spans="1:31" ht="16.2">
      <c r="A96" s="19">
        <v>44318.288194444445</v>
      </c>
      <c r="B96" s="17"/>
      <c r="C96" s="17"/>
      <c r="D96" s="17"/>
      <c r="E96" s="19">
        <v>44318.288194444445</v>
      </c>
      <c r="F96" s="17"/>
      <c r="G96" s="17"/>
      <c r="H96" s="17"/>
      <c r="I96" s="17"/>
      <c r="J96" s="17"/>
      <c r="K96" s="17" t="s">
        <v>29</v>
      </c>
      <c r="L96" s="17"/>
      <c r="M96" s="20">
        <v>1</v>
      </c>
      <c r="N96" s="17" t="s">
        <v>171</v>
      </c>
      <c r="O96" s="17"/>
      <c r="P96" s="17"/>
      <c r="Q96" s="17"/>
      <c r="R96" s="17"/>
      <c r="S96" s="17"/>
      <c r="T96" s="17"/>
      <c r="U96" s="17"/>
      <c r="V96" s="17"/>
      <c r="W96" s="17"/>
      <c r="X96" s="17"/>
      <c r="Y96" s="17"/>
      <c r="Z96" s="17"/>
      <c r="AA96" s="17"/>
      <c r="AB96" s="19">
        <f>IF(E96="", "",DATE(YEAR(E96), MONTH(E96), DAY(E96)))</f>
        <v>44318</v>
      </c>
      <c r="AC96" s="19" t="e">
        <f>IF(#REF!="", "", DATE(YEAR(#REF!), MONTH(#REF!), DAY(#REF!)))</f>
        <v>#REF!</v>
      </c>
      <c r="AD96" s="11" t="str">
        <f t="shared" si="0"/>
        <v/>
      </c>
      <c r="AE96" s="19" t="str">
        <f>IF(B96="","",DATE(YEAR(B96), MONTH(B96), DAY(B96)))</f>
        <v/>
      </c>
    </row>
    <row r="97" spans="1:31" ht="16.2">
      <c r="A97" s="19">
        <v>44314.672222222223</v>
      </c>
      <c r="B97" s="17"/>
      <c r="C97" s="17"/>
      <c r="D97" s="17"/>
      <c r="E97" s="19">
        <v>44314.672222222223</v>
      </c>
      <c r="F97" s="17"/>
      <c r="G97" s="17"/>
      <c r="H97" s="17"/>
      <c r="I97" s="17"/>
      <c r="J97" s="17"/>
      <c r="K97" s="17" t="s">
        <v>29</v>
      </c>
      <c r="L97" s="17"/>
      <c r="M97" s="20">
        <v>1</v>
      </c>
      <c r="N97" s="17" t="s">
        <v>171</v>
      </c>
      <c r="O97" s="17"/>
      <c r="P97" s="17"/>
      <c r="Q97" s="17"/>
      <c r="R97" s="17"/>
      <c r="S97" s="17"/>
      <c r="T97" s="17"/>
      <c r="U97" s="17"/>
      <c r="V97" s="17"/>
      <c r="W97" s="17"/>
      <c r="X97" s="17"/>
      <c r="Y97" s="17"/>
      <c r="Z97" s="17"/>
      <c r="AA97" s="17"/>
      <c r="AB97" s="19">
        <f>IF(E97="", "",DATE(YEAR(E97), MONTH(E97), DAY(E97)))</f>
        <v>44314</v>
      </c>
      <c r="AC97" s="19" t="e">
        <f>IF(#REF!="", "", DATE(YEAR(#REF!), MONTH(#REF!), DAY(#REF!)))</f>
        <v>#REF!</v>
      </c>
      <c r="AD97" s="11" t="str">
        <f t="shared" si="0"/>
        <v/>
      </c>
      <c r="AE97" s="19" t="str">
        <f>IF(B97="","",DATE(YEAR(B97), MONTH(B97), DAY(B97)))</f>
        <v/>
      </c>
    </row>
    <row r="98" spans="1:31" ht="16.2">
      <c r="A98" s="19">
        <v>44316.354166666664</v>
      </c>
      <c r="B98" s="17"/>
      <c r="C98" s="20">
        <v>1</v>
      </c>
      <c r="D98" s="20">
        <v>1</v>
      </c>
      <c r="E98" s="19">
        <v>44308.521527777775</v>
      </c>
      <c r="F98" s="17"/>
      <c r="G98" s="17"/>
      <c r="H98" s="17"/>
      <c r="I98" s="17"/>
      <c r="J98" s="17"/>
      <c r="K98" s="17" t="s">
        <v>29</v>
      </c>
      <c r="L98" s="17"/>
      <c r="M98" s="20">
        <v>1</v>
      </c>
      <c r="N98" s="17" t="s">
        <v>171</v>
      </c>
      <c r="O98" s="17"/>
      <c r="P98" s="17"/>
      <c r="Q98" s="19">
        <v>44316.354166666664</v>
      </c>
      <c r="R98" s="17"/>
      <c r="S98" s="17"/>
      <c r="T98" s="17"/>
      <c r="U98" s="17"/>
      <c r="V98" s="17"/>
      <c r="W98" s="17"/>
      <c r="X98" s="17"/>
      <c r="Y98" s="17"/>
      <c r="Z98" s="17"/>
      <c r="AA98" s="17"/>
      <c r="AB98" s="19">
        <f>IF(E98="", "",DATE(YEAR(E98), MONTH(E98), DAY(E98)))</f>
        <v>44308</v>
      </c>
      <c r="AC98" s="19" t="e">
        <f>IF(#REF!="", "", DATE(YEAR(#REF!), MONTH(#REF!), DAY(#REF!)))</f>
        <v>#REF!</v>
      </c>
      <c r="AD98" s="21">
        <f t="shared" si="0"/>
        <v>44316</v>
      </c>
      <c r="AE98" s="19" t="str">
        <f>IF(B98="","",DATE(YEAR(B98), MONTH(B98), DAY(B98)))</f>
        <v/>
      </c>
    </row>
    <row r="99" spans="1:31" ht="16.2">
      <c r="A99" s="19">
        <v>44308.392361111109</v>
      </c>
      <c r="B99" s="17"/>
      <c r="C99" s="17"/>
      <c r="D99" s="17"/>
      <c r="E99" s="19">
        <v>44308.392361111109</v>
      </c>
      <c r="F99" s="17"/>
      <c r="G99" s="17"/>
      <c r="H99" s="17"/>
      <c r="I99" s="17"/>
      <c r="J99" s="17"/>
      <c r="K99" s="17" t="s">
        <v>29</v>
      </c>
      <c r="L99" s="17"/>
      <c r="M99" s="20">
        <v>1</v>
      </c>
      <c r="N99" s="17" t="s">
        <v>171</v>
      </c>
      <c r="O99" s="17"/>
      <c r="P99" s="17"/>
      <c r="Q99" s="17"/>
      <c r="R99" s="17"/>
      <c r="S99" s="17"/>
      <c r="T99" s="17"/>
      <c r="U99" s="17"/>
      <c r="V99" s="17"/>
      <c r="W99" s="17"/>
      <c r="X99" s="17"/>
      <c r="Y99" s="17"/>
      <c r="Z99" s="17"/>
      <c r="AA99" s="17"/>
      <c r="AB99" s="19">
        <f>IF(E99="", "",DATE(YEAR(E99), MONTH(E99), DAY(E99)))</f>
        <v>44308</v>
      </c>
      <c r="AC99" s="19" t="e">
        <f>IF(#REF!="", "", DATE(YEAR(#REF!), MONTH(#REF!), DAY(#REF!)))</f>
        <v>#REF!</v>
      </c>
      <c r="AD99" s="11" t="str">
        <f t="shared" si="0"/>
        <v/>
      </c>
      <c r="AE99" s="19" t="str">
        <f>IF(B99="","",DATE(YEAR(B99), MONTH(B99), DAY(B99)))</f>
        <v/>
      </c>
    </row>
    <row r="100" spans="1:31" ht="16.2">
      <c r="A100" s="19">
        <v>44304.404861111114</v>
      </c>
      <c r="B100" s="17"/>
      <c r="C100" s="17"/>
      <c r="D100" s="17"/>
      <c r="E100" s="19">
        <v>44304.404861111114</v>
      </c>
      <c r="F100" s="17"/>
      <c r="G100" s="17"/>
      <c r="H100" s="17"/>
      <c r="I100" s="17"/>
      <c r="J100" s="17"/>
      <c r="K100" s="17" t="s">
        <v>29</v>
      </c>
      <c r="L100" s="17"/>
      <c r="M100" s="20">
        <v>1</v>
      </c>
      <c r="N100" s="17" t="s">
        <v>171</v>
      </c>
      <c r="O100" s="17"/>
      <c r="P100" s="17"/>
      <c r="Q100" s="17"/>
      <c r="R100" s="17"/>
      <c r="S100" s="17"/>
      <c r="T100" s="17"/>
      <c r="U100" s="17"/>
      <c r="V100" s="17"/>
      <c r="W100" s="17"/>
      <c r="X100" s="17"/>
      <c r="Y100" s="17"/>
      <c r="Z100" s="17"/>
      <c r="AA100" s="17"/>
      <c r="AB100" s="19">
        <f>IF(E100="", "",DATE(YEAR(E100), MONTH(E100), DAY(E100)))</f>
        <v>44304</v>
      </c>
      <c r="AC100" s="19" t="e">
        <f>IF(#REF!="", "", DATE(YEAR(#REF!), MONTH(#REF!), DAY(#REF!)))</f>
        <v>#REF!</v>
      </c>
      <c r="AD100" s="11" t="str">
        <f t="shared" si="0"/>
        <v/>
      </c>
      <c r="AE100" s="19" t="str">
        <f>IF(B100="","",DATE(YEAR(B100), MONTH(B100), DAY(B100)))</f>
        <v/>
      </c>
    </row>
    <row r="101" spans="1:31" ht="16.2">
      <c r="A101" s="19">
        <v>44341.307638888888</v>
      </c>
      <c r="B101" s="17"/>
      <c r="C101" s="17"/>
      <c r="D101" s="17"/>
      <c r="E101" s="19">
        <v>44300.375694444447</v>
      </c>
      <c r="F101" s="17" t="s">
        <v>92</v>
      </c>
      <c r="G101" s="17"/>
      <c r="H101" s="17"/>
      <c r="I101" s="19">
        <v>44300.375694444447</v>
      </c>
      <c r="J101" s="17"/>
      <c r="K101" s="17" t="s">
        <v>108</v>
      </c>
      <c r="L101" s="17"/>
      <c r="M101" s="20">
        <v>0</v>
      </c>
      <c r="N101" s="17"/>
      <c r="O101" s="17"/>
      <c r="P101" s="17"/>
      <c r="Q101" s="17"/>
      <c r="R101" s="17"/>
      <c r="S101" s="17" t="s">
        <v>240</v>
      </c>
      <c r="T101" s="17" t="s">
        <v>128</v>
      </c>
      <c r="U101" s="17"/>
      <c r="V101" s="17"/>
      <c r="W101" s="17"/>
      <c r="X101" s="17"/>
      <c r="Y101" s="17"/>
      <c r="Z101" s="17"/>
      <c r="AA101" s="17"/>
      <c r="AB101" s="19">
        <f>IF(E101="", "",DATE(YEAR(E101), MONTH(E101), DAY(E101)))</f>
        <v>44300</v>
      </c>
      <c r="AC101" s="19" t="e">
        <f>IF(#REF!="", "", DATE(YEAR(#REF!), MONTH(#REF!), DAY(#REF!)))</f>
        <v>#REF!</v>
      </c>
      <c r="AD101" s="11" t="str">
        <f t="shared" si="0"/>
        <v/>
      </c>
      <c r="AE101" s="19" t="str">
        <f>IF(B101="","",DATE(YEAR(B101), MONTH(B101), DAY(B101)))</f>
        <v/>
      </c>
    </row>
    <row r="102" spans="1:31" ht="16.2">
      <c r="A102" s="19">
        <v>44372.334722222222</v>
      </c>
      <c r="B102" s="17"/>
      <c r="C102" s="20">
        <v>19</v>
      </c>
      <c r="D102" s="20">
        <v>26</v>
      </c>
      <c r="E102" s="19">
        <v>44299.374305555553</v>
      </c>
      <c r="F102" s="17" t="s">
        <v>92</v>
      </c>
      <c r="G102" s="17"/>
      <c r="H102" s="17"/>
      <c r="I102" s="19">
        <v>44299.375</v>
      </c>
      <c r="J102" s="17"/>
      <c r="K102" s="17" t="s">
        <v>19</v>
      </c>
      <c r="L102" s="17" t="s">
        <v>24</v>
      </c>
      <c r="M102" s="20">
        <v>2</v>
      </c>
      <c r="N102" s="17" t="s">
        <v>94</v>
      </c>
      <c r="O102" s="17"/>
      <c r="P102" s="17"/>
      <c r="Q102" s="19">
        <v>44372.333333333336</v>
      </c>
      <c r="R102" s="17"/>
      <c r="S102" s="17" t="s">
        <v>241</v>
      </c>
      <c r="T102" s="17" t="s">
        <v>128</v>
      </c>
      <c r="U102" s="20">
        <v>180000</v>
      </c>
      <c r="V102" s="17"/>
      <c r="W102" s="17"/>
      <c r="X102" s="17"/>
      <c r="Y102" s="17"/>
      <c r="Z102" s="17"/>
      <c r="AA102" s="20">
        <v>180000</v>
      </c>
      <c r="AB102" s="19">
        <f>IF(E102="", "",DATE(YEAR(E102), MONTH(E102), DAY(E102)))</f>
        <v>44299</v>
      </c>
      <c r="AC102" s="19" t="e">
        <f>IF(#REF!="", "", DATE(YEAR(#REF!), MONTH(#REF!), DAY(#REF!)))</f>
        <v>#REF!</v>
      </c>
      <c r="AD102" s="21">
        <f t="shared" si="0"/>
        <v>44372</v>
      </c>
      <c r="AE102" s="19" t="str">
        <f>IF(B102="","",DATE(YEAR(B102), MONTH(B102), DAY(B102)))</f>
        <v/>
      </c>
    </row>
    <row r="103" spans="1:31" ht="16.2">
      <c r="A103" s="19">
        <v>44371.240972222222</v>
      </c>
      <c r="B103" s="17"/>
      <c r="C103" s="20">
        <v>0</v>
      </c>
      <c r="D103" s="20">
        <v>2</v>
      </c>
      <c r="E103" s="19">
        <v>44292.940972222219</v>
      </c>
      <c r="F103" s="17" t="s">
        <v>159</v>
      </c>
      <c r="G103" s="17"/>
      <c r="H103" s="17"/>
      <c r="I103" s="19">
        <v>44292.944444444445</v>
      </c>
      <c r="J103" s="17"/>
      <c r="K103" s="17" t="s">
        <v>13</v>
      </c>
      <c r="L103" s="17" t="s">
        <v>92</v>
      </c>
      <c r="M103" s="20">
        <v>0</v>
      </c>
      <c r="N103" s="17" t="s">
        <v>114</v>
      </c>
      <c r="O103" s="17"/>
      <c r="P103" s="17"/>
      <c r="Q103" s="17"/>
      <c r="R103" s="17"/>
      <c r="S103" s="17" t="s">
        <v>242</v>
      </c>
      <c r="T103" s="17" t="s">
        <v>161</v>
      </c>
      <c r="U103" s="17"/>
      <c r="V103" s="17"/>
      <c r="W103" s="17"/>
      <c r="X103" s="17"/>
      <c r="Y103" s="17" t="s">
        <v>243</v>
      </c>
      <c r="Z103" s="17"/>
      <c r="AA103" s="17"/>
      <c r="AB103" s="19">
        <f>IF(E103="", "",DATE(YEAR(E103), MONTH(E103), DAY(E103)))</f>
        <v>44292</v>
      </c>
      <c r="AC103" s="19" t="e">
        <f>IF(#REF!="", "", DATE(YEAR(#REF!), MONTH(#REF!), DAY(#REF!)))</f>
        <v>#REF!</v>
      </c>
      <c r="AD103" s="11" t="str">
        <f t="shared" si="0"/>
        <v/>
      </c>
      <c r="AE103" s="19" t="str">
        <f>IF(B103="","",DATE(YEAR(B103), MONTH(B103), DAY(B103)))</f>
        <v/>
      </c>
    </row>
    <row r="104" spans="1:31" ht="16.2">
      <c r="A104" s="19">
        <v>44369.334027777775</v>
      </c>
      <c r="B104" s="17"/>
      <c r="C104" s="20">
        <v>9</v>
      </c>
      <c r="D104" s="20">
        <v>12</v>
      </c>
      <c r="E104" s="19">
        <v>44292.478472222225</v>
      </c>
      <c r="F104" s="17" t="s">
        <v>92</v>
      </c>
      <c r="G104" s="19">
        <v>44383.395833333336</v>
      </c>
      <c r="H104" s="17"/>
      <c r="I104" s="19">
        <v>44292.478472222225</v>
      </c>
      <c r="J104" s="17"/>
      <c r="K104" s="17" t="s">
        <v>19</v>
      </c>
      <c r="L104" s="17"/>
      <c r="M104" s="20">
        <v>1</v>
      </c>
      <c r="N104" s="17" t="s">
        <v>114</v>
      </c>
      <c r="O104" s="17"/>
      <c r="P104" s="17"/>
      <c r="Q104" s="19">
        <v>44369.333333333336</v>
      </c>
      <c r="R104" s="17"/>
      <c r="S104" s="17" t="s">
        <v>244</v>
      </c>
      <c r="T104" s="17"/>
      <c r="U104" s="20">
        <v>20000</v>
      </c>
      <c r="V104" s="17"/>
      <c r="W104" s="17"/>
      <c r="X104" s="17"/>
      <c r="Y104" s="17"/>
      <c r="Z104" s="17"/>
      <c r="AA104" s="20">
        <v>20000</v>
      </c>
      <c r="AB104" s="19">
        <f>IF(E104="", "",DATE(YEAR(E104), MONTH(E104), DAY(E104)))</f>
        <v>44292</v>
      </c>
      <c r="AC104" s="19" t="e">
        <f>IF(#REF!="", "", DATE(YEAR(#REF!), MONTH(#REF!), DAY(#REF!)))</f>
        <v>#REF!</v>
      </c>
      <c r="AD104" s="21">
        <f t="shared" si="0"/>
        <v>44369</v>
      </c>
      <c r="AE104" s="19" t="str">
        <f>IF(B104="","",DATE(YEAR(B104), MONTH(B104), DAY(B104)))</f>
        <v/>
      </c>
    </row>
    <row r="105" spans="1:31" ht="16.2">
      <c r="A105" s="19">
        <v>44371.246527777781</v>
      </c>
      <c r="B105" s="17"/>
      <c r="C105" s="20">
        <v>25</v>
      </c>
      <c r="D105" s="20">
        <v>44</v>
      </c>
      <c r="E105" s="19">
        <v>44292.478472222225</v>
      </c>
      <c r="F105" s="17" t="s">
        <v>92</v>
      </c>
      <c r="G105" s="19">
        <v>44383.395833333336</v>
      </c>
      <c r="H105" s="17"/>
      <c r="I105" s="19">
        <v>44292.478472222225</v>
      </c>
      <c r="J105" s="17"/>
      <c r="K105" s="17" t="s">
        <v>19</v>
      </c>
      <c r="L105" s="17"/>
      <c r="M105" s="20">
        <v>1</v>
      </c>
      <c r="N105" s="17" t="s">
        <v>114</v>
      </c>
      <c r="O105" s="17"/>
      <c r="P105" s="17"/>
      <c r="Q105" s="19">
        <v>44371.246527777781</v>
      </c>
      <c r="R105" s="17"/>
      <c r="S105" s="17" t="s">
        <v>245</v>
      </c>
      <c r="T105" s="17"/>
      <c r="U105" s="20">
        <v>80000</v>
      </c>
      <c r="V105" s="17"/>
      <c r="W105" s="17"/>
      <c r="X105" s="17"/>
      <c r="Y105" s="17"/>
      <c r="Z105" s="17"/>
      <c r="AA105" s="20">
        <v>80000</v>
      </c>
      <c r="AB105" s="19">
        <f>IF(E105="", "",DATE(YEAR(E105), MONTH(E105), DAY(E105)))</f>
        <v>44292</v>
      </c>
      <c r="AC105" s="19" t="e">
        <f>IF(#REF!="", "", DATE(YEAR(#REF!), MONTH(#REF!), DAY(#REF!)))</f>
        <v>#REF!</v>
      </c>
      <c r="AD105" s="21">
        <f t="shared" si="0"/>
        <v>44371</v>
      </c>
      <c r="AE105" s="19" t="str">
        <f>IF(B105="","",DATE(YEAR(B105), MONTH(B105), DAY(B105)))</f>
        <v/>
      </c>
    </row>
    <row r="106" spans="1:31" ht="16.2">
      <c r="A106" s="19">
        <v>44290.185416666667</v>
      </c>
      <c r="B106" s="17"/>
      <c r="C106" s="17"/>
      <c r="D106" s="17"/>
      <c r="E106" s="19">
        <v>44290.185416666667</v>
      </c>
      <c r="F106" s="17"/>
      <c r="G106" s="17"/>
      <c r="H106" s="17"/>
      <c r="I106" s="17"/>
      <c r="J106" s="17"/>
      <c r="K106" s="17" t="s">
        <v>29</v>
      </c>
      <c r="L106" s="17"/>
      <c r="M106" s="20">
        <v>1</v>
      </c>
      <c r="N106" s="17" t="s">
        <v>171</v>
      </c>
      <c r="O106" s="17"/>
      <c r="P106" s="17"/>
      <c r="Q106" s="17"/>
      <c r="R106" s="17"/>
      <c r="S106" s="17"/>
      <c r="T106" s="17"/>
      <c r="U106" s="17"/>
      <c r="V106" s="17"/>
      <c r="W106" s="17"/>
      <c r="X106" s="17"/>
      <c r="Y106" s="17"/>
      <c r="Z106" s="17"/>
      <c r="AA106" s="17"/>
      <c r="AB106" s="19">
        <f>IF(E106="", "",DATE(YEAR(E106), MONTH(E106), DAY(E106)))</f>
        <v>44290</v>
      </c>
      <c r="AC106" s="19" t="e">
        <f>IF(#REF!="", "", DATE(YEAR(#REF!), MONTH(#REF!), DAY(#REF!)))</f>
        <v>#REF!</v>
      </c>
      <c r="AD106" s="11" t="str">
        <f t="shared" si="0"/>
        <v/>
      </c>
      <c r="AE106" s="19" t="str">
        <f>IF(B106="","",DATE(YEAR(B106), MONTH(B106), DAY(B106)))</f>
        <v/>
      </c>
    </row>
    <row r="107" spans="1:31" ht="16.2">
      <c r="A107" s="19">
        <v>44289.265972222223</v>
      </c>
      <c r="B107" s="17"/>
      <c r="C107" s="17"/>
      <c r="D107" s="17"/>
      <c r="E107" s="19">
        <v>44289.265972222223</v>
      </c>
      <c r="F107" s="17"/>
      <c r="G107" s="17"/>
      <c r="H107" s="17"/>
      <c r="I107" s="17"/>
      <c r="J107" s="17"/>
      <c r="K107" s="17" t="s">
        <v>29</v>
      </c>
      <c r="L107" s="17"/>
      <c r="M107" s="20">
        <v>1</v>
      </c>
      <c r="N107" s="17" t="s">
        <v>171</v>
      </c>
      <c r="O107" s="17"/>
      <c r="P107" s="17"/>
      <c r="Q107" s="17"/>
      <c r="R107" s="17"/>
      <c r="S107" s="17"/>
      <c r="T107" s="17"/>
      <c r="U107" s="17"/>
      <c r="V107" s="17"/>
      <c r="W107" s="17"/>
      <c r="X107" s="17"/>
      <c r="Y107" s="17"/>
      <c r="Z107" s="17"/>
      <c r="AA107" s="17"/>
      <c r="AB107" s="19">
        <f>IF(E107="", "",DATE(YEAR(E107), MONTH(E107), DAY(E107)))</f>
        <v>44289</v>
      </c>
      <c r="AC107" s="19" t="e">
        <f>IF(#REF!="", "", DATE(YEAR(#REF!), MONTH(#REF!), DAY(#REF!)))</f>
        <v>#REF!</v>
      </c>
      <c r="AD107" s="11" t="str">
        <f t="shared" si="0"/>
        <v/>
      </c>
      <c r="AE107" s="19" t="str">
        <f>IF(B107="","",DATE(YEAR(B107), MONTH(B107), DAY(B107)))</f>
        <v/>
      </c>
    </row>
    <row r="108" spans="1:31" ht="16.2">
      <c r="A108" s="19">
        <v>44361.395833333336</v>
      </c>
      <c r="B108" s="17"/>
      <c r="C108" s="20">
        <v>31</v>
      </c>
      <c r="D108" s="20">
        <v>47</v>
      </c>
      <c r="E108" s="19">
        <v>44285.479861111111</v>
      </c>
      <c r="F108" s="17" t="s">
        <v>104</v>
      </c>
      <c r="G108" s="17"/>
      <c r="H108" s="17"/>
      <c r="I108" s="19">
        <v>44285.480555555558</v>
      </c>
      <c r="J108" s="17"/>
      <c r="K108" s="17" t="s">
        <v>118</v>
      </c>
      <c r="L108" s="17"/>
      <c r="M108" s="20">
        <v>2</v>
      </c>
      <c r="N108" s="17" t="s">
        <v>94</v>
      </c>
      <c r="O108" s="17"/>
      <c r="P108" s="17"/>
      <c r="Q108" s="19">
        <v>44361.395833333336</v>
      </c>
      <c r="R108" s="17"/>
      <c r="S108" s="17" t="s">
        <v>246</v>
      </c>
      <c r="T108" s="17"/>
      <c r="U108" s="17"/>
      <c r="V108" s="17"/>
      <c r="W108" s="17"/>
      <c r="X108" s="17"/>
      <c r="Y108" s="17"/>
      <c r="Z108" s="17"/>
      <c r="AA108" s="17"/>
      <c r="AB108" s="19">
        <f>IF(E108="", "",DATE(YEAR(E108), MONTH(E108), DAY(E108)))</f>
        <v>44285</v>
      </c>
      <c r="AC108" s="19" t="e">
        <f>IF(#REF!="", "", DATE(YEAR(#REF!), MONTH(#REF!), DAY(#REF!)))</f>
        <v>#REF!</v>
      </c>
      <c r="AD108" s="21">
        <f t="shared" si="0"/>
        <v>44361</v>
      </c>
      <c r="AE108" s="19" t="str">
        <f>IF(B108="","",DATE(YEAR(B108), MONTH(B108), DAY(B108)))</f>
        <v/>
      </c>
    </row>
    <row r="109" spans="1:31" ht="16.2">
      <c r="A109" s="19">
        <v>44372.700694444444</v>
      </c>
      <c r="B109" s="17"/>
      <c r="C109" s="20">
        <v>8</v>
      </c>
      <c r="D109" s="20">
        <v>9</v>
      </c>
      <c r="E109" s="19">
        <v>44285.503472222219</v>
      </c>
      <c r="F109" s="17" t="s">
        <v>14</v>
      </c>
      <c r="G109" s="17"/>
      <c r="H109" s="17"/>
      <c r="I109" s="19">
        <v>44285.503472222219</v>
      </c>
      <c r="J109" s="17"/>
      <c r="K109" s="17" t="s">
        <v>15</v>
      </c>
      <c r="L109" s="17"/>
      <c r="M109" s="20">
        <v>1</v>
      </c>
      <c r="N109" s="17" t="s">
        <v>94</v>
      </c>
      <c r="O109" s="17"/>
      <c r="P109" s="17"/>
      <c r="Q109" s="19">
        <v>44372.7</v>
      </c>
      <c r="R109" s="17"/>
      <c r="S109" s="17" t="s">
        <v>247</v>
      </c>
      <c r="T109" s="17" t="s">
        <v>106</v>
      </c>
      <c r="U109" s="17"/>
      <c r="V109" s="17"/>
      <c r="W109" s="17"/>
      <c r="X109" s="17"/>
      <c r="Y109" s="17"/>
      <c r="Z109" s="17"/>
      <c r="AA109" s="17"/>
      <c r="AB109" s="19">
        <f>IF(E109="", "",DATE(YEAR(E109), MONTH(E109), DAY(E109)))</f>
        <v>44285</v>
      </c>
      <c r="AC109" s="19" t="e">
        <f>IF(#REF!="", "", DATE(YEAR(#REF!), MONTH(#REF!), DAY(#REF!)))</f>
        <v>#REF!</v>
      </c>
      <c r="AD109" s="21">
        <f t="shared" si="0"/>
        <v>44372</v>
      </c>
      <c r="AE109" s="19" t="str">
        <f>IF(B109="","",DATE(YEAR(B109), MONTH(B109), DAY(B109)))</f>
        <v/>
      </c>
    </row>
    <row r="110" spans="1:31" ht="16.2">
      <c r="A110" s="19">
        <v>44279.928472222222</v>
      </c>
      <c r="B110" s="17"/>
      <c r="C110" s="17"/>
      <c r="D110" s="17"/>
      <c r="E110" s="19">
        <v>44279.928472222222</v>
      </c>
      <c r="F110" s="17"/>
      <c r="G110" s="17"/>
      <c r="H110" s="17"/>
      <c r="I110" s="17"/>
      <c r="J110" s="17"/>
      <c r="K110" s="17" t="s">
        <v>29</v>
      </c>
      <c r="L110" s="17"/>
      <c r="M110" s="20">
        <v>1</v>
      </c>
      <c r="N110" s="17" t="s">
        <v>171</v>
      </c>
      <c r="O110" s="17"/>
      <c r="P110" s="17"/>
      <c r="Q110" s="17"/>
      <c r="R110" s="17"/>
      <c r="S110" s="17"/>
      <c r="T110" s="17"/>
      <c r="U110" s="17"/>
      <c r="V110" s="17"/>
      <c r="W110" s="17"/>
      <c r="X110" s="17"/>
      <c r="Y110" s="17"/>
      <c r="Z110" s="17"/>
      <c r="AA110" s="17"/>
      <c r="AB110" s="19">
        <f>IF(E110="", "",DATE(YEAR(E110), MONTH(E110), DAY(E110)))</f>
        <v>44279</v>
      </c>
      <c r="AC110" s="19" t="e">
        <f>IF(#REF!="", "", DATE(YEAR(#REF!), MONTH(#REF!), DAY(#REF!)))</f>
        <v>#REF!</v>
      </c>
      <c r="AD110" s="11" t="str">
        <f t="shared" si="0"/>
        <v/>
      </c>
      <c r="AE110" s="19" t="str">
        <f>IF(B110="","",DATE(YEAR(B110), MONTH(B110), DAY(B110)))</f>
        <v/>
      </c>
    </row>
    <row r="111" spans="1:31" ht="16.2">
      <c r="A111" s="19">
        <v>44369.191666666666</v>
      </c>
      <c r="B111" s="17"/>
      <c r="C111" s="20">
        <v>7</v>
      </c>
      <c r="D111" s="20">
        <v>9</v>
      </c>
      <c r="E111" s="19">
        <v>44278.323611111111</v>
      </c>
      <c r="F111" s="17"/>
      <c r="G111" s="17"/>
      <c r="H111" s="17"/>
      <c r="I111" s="17"/>
      <c r="J111" s="17"/>
      <c r="K111" s="17" t="s">
        <v>29</v>
      </c>
      <c r="L111" s="17"/>
      <c r="M111" s="20">
        <v>1</v>
      </c>
      <c r="N111" s="24" t="s">
        <v>249</v>
      </c>
      <c r="O111" s="17"/>
      <c r="P111" s="17"/>
      <c r="Q111" s="19">
        <v>44369.191666666666</v>
      </c>
      <c r="R111" s="17"/>
      <c r="S111" s="17"/>
      <c r="T111" s="17"/>
      <c r="U111" s="17"/>
      <c r="V111" s="17"/>
      <c r="W111" s="17"/>
      <c r="X111" s="17"/>
      <c r="Y111" s="17"/>
      <c r="Z111" s="17"/>
      <c r="AA111" s="17"/>
      <c r="AB111" s="19">
        <f>IF(E111="", "",DATE(YEAR(E111), MONTH(E111), DAY(E111)))</f>
        <v>44278</v>
      </c>
      <c r="AC111" s="19" t="e">
        <f>IF(#REF!="", "", DATE(YEAR(#REF!), MONTH(#REF!), DAY(#REF!)))</f>
        <v>#REF!</v>
      </c>
      <c r="AD111" s="21">
        <f t="shared" si="0"/>
        <v>44369</v>
      </c>
      <c r="AE111" s="19" t="str">
        <f>IF(B111="","",DATE(YEAR(B111), MONTH(B111), DAY(B111)))</f>
        <v/>
      </c>
    </row>
    <row r="112" spans="1:31" ht="16.2">
      <c r="A112" s="19">
        <v>44277.388194444444</v>
      </c>
      <c r="B112" s="17"/>
      <c r="C112" s="17"/>
      <c r="D112" s="17"/>
      <c r="E112" s="19">
        <v>44277.388194444444</v>
      </c>
      <c r="F112" s="17"/>
      <c r="G112" s="17"/>
      <c r="H112" s="17"/>
      <c r="I112" s="17"/>
      <c r="J112" s="17"/>
      <c r="K112" s="17" t="s">
        <v>29</v>
      </c>
      <c r="L112" s="17"/>
      <c r="M112" s="20">
        <v>1</v>
      </c>
      <c r="N112" s="17" t="s">
        <v>171</v>
      </c>
      <c r="O112" s="17"/>
      <c r="P112" s="17"/>
      <c r="Q112" s="17"/>
      <c r="R112" s="17"/>
      <c r="S112" s="17"/>
      <c r="T112" s="17"/>
      <c r="U112" s="17"/>
      <c r="V112" s="17"/>
      <c r="W112" s="17"/>
      <c r="X112" s="17"/>
      <c r="Y112" s="17"/>
      <c r="Z112" s="17"/>
      <c r="AA112" s="17"/>
      <c r="AB112" s="19">
        <f>IF(E112="", "",DATE(YEAR(E112), MONTH(E112), DAY(E112)))</f>
        <v>44277</v>
      </c>
      <c r="AC112" s="19" t="e">
        <f>IF(#REF!="", "", DATE(YEAR(#REF!), MONTH(#REF!), DAY(#REF!)))</f>
        <v>#REF!</v>
      </c>
      <c r="AD112" s="11" t="str">
        <f t="shared" si="0"/>
        <v/>
      </c>
      <c r="AE112" s="19" t="str">
        <f>IF(B112="","",DATE(YEAR(B112), MONTH(B112), DAY(B112)))</f>
        <v/>
      </c>
    </row>
    <row r="113" spans="1:31" ht="16.2">
      <c r="A113" s="19">
        <v>44275.566666666666</v>
      </c>
      <c r="B113" s="17"/>
      <c r="C113" s="17"/>
      <c r="D113" s="17"/>
      <c r="E113" s="19">
        <v>44266.63958333333</v>
      </c>
      <c r="F113" s="17"/>
      <c r="G113" s="17"/>
      <c r="H113" s="17"/>
      <c r="I113" s="17"/>
      <c r="J113" s="17"/>
      <c r="K113" s="17" t="s">
        <v>29</v>
      </c>
      <c r="L113" s="17"/>
      <c r="M113" s="20">
        <v>1</v>
      </c>
      <c r="N113" s="17" t="s">
        <v>171</v>
      </c>
      <c r="O113" s="17"/>
      <c r="P113" s="17"/>
      <c r="Q113" s="17"/>
      <c r="R113" s="17"/>
      <c r="S113" s="17"/>
      <c r="T113" s="17"/>
      <c r="U113" s="17"/>
      <c r="V113" s="17"/>
      <c r="W113" s="17"/>
      <c r="X113" s="17"/>
      <c r="Y113" s="17"/>
      <c r="Z113" s="17"/>
      <c r="AA113" s="17"/>
      <c r="AB113" s="19">
        <f>IF(E113="", "",DATE(YEAR(E113), MONTH(E113), DAY(E113)))</f>
        <v>44266</v>
      </c>
      <c r="AC113" s="19" t="e">
        <f>IF(#REF!="", "", DATE(YEAR(#REF!), MONTH(#REF!), DAY(#REF!)))</f>
        <v>#REF!</v>
      </c>
      <c r="AD113" s="11" t="str">
        <f t="shared" si="0"/>
        <v/>
      </c>
      <c r="AE113" s="19" t="str">
        <f>IF(B113="","",DATE(YEAR(B113), MONTH(B113), DAY(B113)))</f>
        <v/>
      </c>
    </row>
    <row r="114" spans="1:31" ht="16.2">
      <c r="A114" s="19">
        <v>44278.02847222222</v>
      </c>
      <c r="B114" s="17"/>
      <c r="C114" s="17"/>
      <c r="D114" s="17"/>
      <c r="E114" s="19">
        <v>44266.162499999999</v>
      </c>
      <c r="F114" s="17"/>
      <c r="G114" s="17"/>
      <c r="H114" s="17"/>
      <c r="I114" s="17"/>
      <c r="J114" s="17"/>
      <c r="K114" s="17" t="s">
        <v>29</v>
      </c>
      <c r="L114" s="17"/>
      <c r="M114" s="20">
        <v>1</v>
      </c>
      <c r="N114" s="17" t="s">
        <v>171</v>
      </c>
      <c r="O114" s="17"/>
      <c r="P114" s="17"/>
      <c r="Q114" s="17"/>
      <c r="R114" s="17"/>
      <c r="S114" s="17"/>
      <c r="T114" s="17"/>
      <c r="U114" s="17"/>
      <c r="V114" s="17"/>
      <c r="W114" s="17"/>
      <c r="X114" s="17"/>
      <c r="Y114" s="17"/>
      <c r="Z114" s="17"/>
      <c r="AA114" s="17"/>
      <c r="AB114" s="19">
        <f>IF(E114="", "",DATE(YEAR(E114), MONTH(E114), DAY(E114)))</f>
        <v>44266</v>
      </c>
      <c r="AC114" s="19" t="e">
        <f>IF(#REF!="", "", DATE(YEAR(#REF!), MONTH(#REF!), DAY(#REF!)))</f>
        <v>#REF!</v>
      </c>
      <c r="AD114" s="11" t="str">
        <f t="shared" si="0"/>
        <v/>
      </c>
      <c r="AE114" s="19" t="str">
        <f>IF(B114="","",DATE(YEAR(B114), MONTH(B114), DAY(B114)))</f>
        <v/>
      </c>
    </row>
    <row r="115" spans="1:31" ht="16.2">
      <c r="A115" s="19">
        <v>44356.615972222222</v>
      </c>
      <c r="B115" s="17"/>
      <c r="C115" s="20">
        <v>12</v>
      </c>
      <c r="D115" s="20">
        <v>18</v>
      </c>
      <c r="E115" s="19">
        <v>44266.186111111114</v>
      </c>
      <c r="F115" s="17" t="s">
        <v>92</v>
      </c>
      <c r="G115" s="17"/>
      <c r="H115" s="17"/>
      <c r="I115" s="19">
        <v>44266.213194444441</v>
      </c>
      <c r="J115" s="17"/>
      <c r="K115" s="17" t="s">
        <v>19</v>
      </c>
      <c r="L115" s="17" t="s">
        <v>159</v>
      </c>
      <c r="M115" s="20">
        <v>2</v>
      </c>
      <c r="N115" s="17" t="s">
        <v>94</v>
      </c>
      <c r="O115" s="17"/>
      <c r="P115" s="17"/>
      <c r="Q115" s="19">
        <v>44320.375</v>
      </c>
      <c r="R115" s="17"/>
      <c r="S115" s="17" t="s">
        <v>250</v>
      </c>
      <c r="T115" s="17" t="s">
        <v>161</v>
      </c>
      <c r="U115" s="17"/>
      <c r="V115" s="17"/>
      <c r="W115" s="17"/>
      <c r="X115" s="17"/>
      <c r="Y115" s="17"/>
      <c r="Z115" s="17"/>
      <c r="AA115" s="17"/>
      <c r="AB115" s="19">
        <f>IF(E115="", "",DATE(YEAR(E115), MONTH(E115), DAY(E115)))</f>
        <v>44266</v>
      </c>
      <c r="AC115" s="19" t="e">
        <f>IF(#REF!="", "", DATE(YEAR(#REF!), MONTH(#REF!), DAY(#REF!)))</f>
        <v>#REF!</v>
      </c>
      <c r="AD115" s="21">
        <f t="shared" si="0"/>
        <v>44320</v>
      </c>
      <c r="AE115" s="19" t="str">
        <f>IF(B115="","",DATE(YEAR(B115), MONTH(B115), DAY(B115)))</f>
        <v/>
      </c>
    </row>
    <row r="116" spans="1:31" ht="16.2">
      <c r="A116" s="19">
        <v>44356.186805555553</v>
      </c>
      <c r="B116" s="17"/>
      <c r="C116" s="20">
        <v>13</v>
      </c>
      <c r="D116" s="20">
        <v>21</v>
      </c>
      <c r="E116" s="19">
        <v>44259.196527777778</v>
      </c>
      <c r="F116" s="17" t="s">
        <v>92</v>
      </c>
      <c r="G116" s="17"/>
      <c r="H116" s="17"/>
      <c r="I116" s="19">
        <v>44259.196527777778</v>
      </c>
      <c r="J116" s="17"/>
      <c r="K116" s="17" t="s">
        <v>149</v>
      </c>
      <c r="L116" s="17"/>
      <c r="M116" s="20">
        <v>2</v>
      </c>
      <c r="N116" s="17" t="s">
        <v>94</v>
      </c>
      <c r="O116" s="17"/>
      <c r="P116" s="17"/>
      <c r="Q116" s="19">
        <v>44356.186805555553</v>
      </c>
      <c r="R116" s="17"/>
      <c r="S116" s="17" t="s">
        <v>251</v>
      </c>
      <c r="T116" s="17" t="s">
        <v>128</v>
      </c>
      <c r="U116" s="17"/>
      <c r="V116" s="17"/>
      <c r="W116" s="17"/>
      <c r="X116" s="17"/>
      <c r="Y116" s="17"/>
      <c r="Z116" s="17"/>
      <c r="AA116" s="17"/>
      <c r="AB116" s="19">
        <f>IF(E116="", "",DATE(YEAR(E116), MONTH(E116), DAY(E116)))</f>
        <v>44259</v>
      </c>
      <c r="AC116" s="19" t="e">
        <f>IF(#REF!="", "", DATE(YEAR(#REF!), MONTH(#REF!), DAY(#REF!)))</f>
        <v>#REF!</v>
      </c>
      <c r="AD116" s="21">
        <f t="shared" si="0"/>
        <v>44356</v>
      </c>
      <c r="AE116" s="19" t="str">
        <f>IF(B116="","",DATE(YEAR(B116), MONTH(B116), DAY(B116)))</f>
        <v/>
      </c>
    </row>
    <row r="117" spans="1:31" ht="16.2">
      <c r="A117" s="19">
        <v>44277.313888888886</v>
      </c>
      <c r="B117" s="17"/>
      <c r="C117" s="17"/>
      <c r="D117" s="17"/>
      <c r="E117" s="19">
        <v>44258.40347222222</v>
      </c>
      <c r="F117" s="17"/>
      <c r="G117" s="17"/>
      <c r="H117" s="17"/>
      <c r="I117" s="17"/>
      <c r="J117" s="17"/>
      <c r="K117" s="17" t="s">
        <v>29</v>
      </c>
      <c r="L117" s="17"/>
      <c r="M117" s="20">
        <v>1</v>
      </c>
      <c r="N117" s="17" t="s">
        <v>171</v>
      </c>
      <c r="O117" s="17"/>
      <c r="P117" s="17"/>
      <c r="Q117" s="17"/>
      <c r="R117" s="17"/>
      <c r="S117" s="17"/>
      <c r="T117" s="17"/>
      <c r="U117" s="17"/>
      <c r="V117" s="17"/>
      <c r="W117" s="17"/>
      <c r="X117" s="17"/>
      <c r="Y117" s="17"/>
      <c r="Z117" s="17"/>
      <c r="AA117" s="17"/>
      <c r="AB117" s="19">
        <f>IF(E117="", "",DATE(YEAR(E117), MONTH(E117), DAY(E117)))</f>
        <v>44258</v>
      </c>
      <c r="AC117" s="19" t="e">
        <f>IF(#REF!="", "", DATE(YEAR(#REF!), MONTH(#REF!), DAY(#REF!)))</f>
        <v>#REF!</v>
      </c>
      <c r="AD117" s="11" t="str">
        <f t="shared" si="0"/>
        <v/>
      </c>
      <c r="AE117" s="19" t="str">
        <f>IF(B117="","",DATE(YEAR(B117), MONTH(B117), DAY(B117)))</f>
        <v/>
      </c>
    </row>
    <row r="118" spans="1:31" ht="16.2">
      <c r="A118" s="19">
        <v>44372.427777777775</v>
      </c>
      <c r="B118" s="17"/>
      <c r="C118" s="20">
        <v>15</v>
      </c>
      <c r="D118" s="20">
        <v>16</v>
      </c>
      <c r="E118" s="19">
        <v>44257.494444444441</v>
      </c>
      <c r="F118" s="17" t="s">
        <v>104</v>
      </c>
      <c r="G118" s="19">
        <v>44389.4375</v>
      </c>
      <c r="H118" s="17"/>
      <c r="I118" s="19">
        <v>44257.495833333334</v>
      </c>
      <c r="J118" s="17"/>
      <c r="K118" s="17" t="s">
        <v>108</v>
      </c>
      <c r="L118" s="17"/>
      <c r="M118" s="20">
        <v>2</v>
      </c>
      <c r="N118" s="17" t="s">
        <v>114</v>
      </c>
      <c r="O118" s="17"/>
      <c r="P118" s="17"/>
      <c r="Q118" s="19">
        <v>44372.427777777775</v>
      </c>
      <c r="R118" s="17"/>
      <c r="S118" s="17" t="s">
        <v>252</v>
      </c>
      <c r="T118" s="17" t="s">
        <v>110</v>
      </c>
      <c r="U118" s="17"/>
      <c r="V118" s="17"/>
      <c r="W118" s="17"/>
      <c r="X118" s="17"/>
      <c r="Y118" s="17"/>
      <c r="Z118" s="17"/>
      <c r="AA118" s="17"/>
      <c r="AB118" s="19">
        <f>IF(E118="", "",DATE(YEAR(E118), MONTH(E118), DAY(E118)))</f>
        <v>44257</v>
      </c>
      <c r="AC118" s="19" t="e">
        <f>IF(#REF!="", "", DATE(YEAR(#REF!), MONTH(#REF!), DAY(#REF!)))</f>
        <v>#REF!</v>
      </c>
      <c r="AD118" s="21">
        <f t="shared" si="0"/>
        <v>44372</v>
      </c>
      <c r="AE118" s="19" t="str">
        <f>IF(B118="","",DATE(YEAR(B118), MONTH(B118), DAY(B118)))</f>
        <v/>
      </c>
    </row>
    <row r="119" spans="1:31" ht="16.2">
      <c r="A119" s="19">
        <v>44303.438194444447</v>
      </c>
      <c r="B119" s="17"/>
      <c r="C119" s="20">
        <v>0</v>
      </c>
      <c r="D119" s="20">
        <v>1</v>
      </c>
      <c r="E119" s="19">
        <v>44256.617361111108</v>
      </c>
      <c r="F119" s="17" t="s">
        <v>104</v>
      </c>
      <c r="G119" s="17"/>
      <c r="H119" s="17"/>
      <c r="I119" s="19">
        <v>44256.618750000001</v>
      </c>
      <c r="J119" s="17"/>
      <c r="K119" s="17" t="s">
        <v>118</v>
      </c>
      <c r="L119" s="17"/>
      <c r="M119" s="20">
        <v>1</v>
      </c>
      <c r="N119" s="17" t="s">
        <v>94</v>
      </c>
      <c r="O119" s="17"/>
      <c r="P119" s="17"/>
      <c r="Q119" s="17"/>
      <c r="R119" s="17"/>
      <c r="S119" s="17" t="s">
        <v>253</v>
      </c>
      <c r="T119" s="17" t="s">
        <v>106</v>
      </c>
      <c r="U119" s="17"/>
      <c r="V119" s="17"/>
      <c r="W119" s="17"/>
      <c r="X119" s="17"/>
      <c r="Y119" s="17"/>
      <c r="Z119" s="17"/>
      <c r="AA119" s="17"/>
      <c r="AB119" s="19">
        <f>IF(E119="", "",DATE(YEAR(E119), MONTH(E119), DAY(E119)))</f>
        <v>44256</v>
      </c>
      <c r="AC119" s="19" t="e">
        <f>IF(#REF!="", "", DATE(YEAR(#REF!), MONTH(#REF!), DAY(#REF!)))</f>
        <v>#REF!</v>
      </c>
      <c r="AD119" s="11" t="str">
        <f t="shared" si="0"/>
        <v/>
      </c>
      <c r="AE119" s="19" t="str">
        <f>IF(B119="","",DATE(YEAR(B119), MONTH(B119), DAY(B119)))</f>
        <v/>
      </c>
    </row>
    <row r="120" spans="1:31" ht="16.2">
      <c r="A120" s="19">
        <v>44376.260416666664</v>
      </c>
      <c r="B120" s="19">
        <v>44314.347222222219</v>
      </c>
      <c r="C120" s="20">
        <v>27</v>
      </c>
      <c r="D120" s="20">
        <v>58</v>
      </c>
      <c r="E120" s="19">
        <v>44302.40347222222</v>
      </c>
      <c r="F120" s="17" t="s">
        <v>24</v>
      </c>
      <c r="G120" s="17"/>
      <c r="H120" s="17"/>
      <c r="I120" s="19">
        <v>44302.404166666667</v>
      </c>
      <c r="J120" s="17"/>
      <c r="K120" s="17" t="s">
        <v>93</v>
      </c>
      <c r="L120" s="17"/>
      <c r="M120" s="20">
        <v>2</v>
      </c>
      <c r="N120" s="24" t="s">
        <v>254</v>
      </c>
      <c r="O120" s="17"/>
      <c r="P120" s="17"/>
      <c r="Q120" s="19">
        <v>44371.302083333336</v>
      </c>
      <c r="R120" s="17"/>
      <c r="S120" s="17" t="s">
        <v>255</v>
      </c>
      <c r="T120" s="17"/>
      <c r="U120" s="20">
        <v>4150</v>
      </c>
      <c r="V120" s="17"/>
      <c r="W120" s="17"/>
      <c r="X120" s="17"/>
      <c r="Y120" s="17"/>
      <c r="Z120" s="17"/>
      <c r="AA120" s="20">
        <v>4150</v>
      </c>
      <c r="AB120" s="19">
        <f>IF(E120="", "",DATE(YEAR(E120), MONTH(E120), DAY(E120)))</f>
        <v>44302</v>
      </c>
      <c r="AC120" s="19" t="e">
        <f>IF(#REF!="", "", DATE(YEAR(#REF!), MONTH(#REF!), DAY(#REF!)))</f>
        <v>#REF!</v>
      </c>
      <c r="AD120" s="21">
        <f t="shared" si="0"/>
        <v>44371</v>
      </c>
      <c r="AE120" s="19">
        <f>IF(B120="","",DATE(YEAR(B120), MONTH(B120), DAY(B120)))</f>
        <v>44314</v>
      </c>
    </row>
    <row r="121" spans="1:31" ht="16.2">
      <c r="A121" s="19">
        <v>44326.590277777781</v>
      </c>
      <c r="B121" s="17"/>
      <c r="C121" s="20">
        <v>18</v>
      </c>
      <c r="D121" s="20">
        <v>38</v>
      </c>
      <c r="E121" s="19">
        <v>44253.457638888889</v>
      </c>
      <c r="F121" s="17" t="s">
        <v>256</v>
      </c>
      <c r="G121" s="17"/>
      <c r="H121" s="17"/>
      <c r="I121" s="19">
        <v>44253.459722222222</v>
      </c>
      <c r="J121" s="17"/>
      <c r="K121" s="17" t="s">
        <v>19</v>
      </c>
      <c r="L121" s="17"/>
      <c r="M121" s="20">
        <v>1</v>
      </c>
      <c r="N121" s="17" t="s">
        <v>94</v>
      </c>
      <c r="O121" s="17"/>
      <c r="P121" s="17"/>
      <c r="Q121" s="19">
        <v>44326.51458333333</v>
      </c>
      <c r="R121" s="17"/>
      <c r="S121" s="17" t="s">
        <v>257</v>
      </c>
      <c r="T121" s="17" t="s">
        <v>258</v>
      </c>
      <c r="U121" s="20">
        <v>40000</v>
      </c>
      <c r="V121" s="17"/>
      <c r="W121" s="17"/>
      <c r="X121" s="17"/>
      <c r="Y121" s="17" t="s">
        <v>259</v>
      </c>
      <c r="Z121" s="17"/>
      <c r="AA121" s="20">
        <v>40000</v>
      </c>
      <c r="AB121" s="19">
        <f>IF(E121="", "",DATE(YEAR(E121), MONTH(E121), DAY(E121)))</f>
        <v>44253</v>
      </c>
      <c r="AC121" s="19" t="e">
        <f>IF(#REF!="", "", DATE(YEAR(#REF!), MONTH(#REF!), DAY(#REF!)))</f>
        <v>#REF!</v>
      </c>
      <c r="AD121" s="21">
        <f t="shared" si="0"/>
        <v>44326</v>
      </c>
      <c r="AE121" s="19" t="str">
        <f>IF(B121="","",DATE(YEAR(B121), MONTH(B121), DAY(B121)))</f>
        <v/>
      </c>
    </row>
    <row r="122" spans="1:31" ht="16.2">
      <c r="A122" s="19">
        <v>44355.490972222222</v>
      </c>
      <c r="B122" s="17"/>
      <c r="C122" s="20">
        <v>2</v>
      </c>
      <c r="D122" s="20">
        <v>6</v>
      </c>
      <c r="E122" s="19">
        <v>44252.688194444447</v>
      </c>
      <c r="F122" s="17" t="s">
        <v>104</v>
      </c>
      <c r="G122" s="17"/>
      <c r="H122" s="17"/>
      <c r="I122" s="19">
        <v>44257.402083333334</v>
      </c>
      <c r="J122" s="17"/>
      <c r="K122" s="17" t="s">
        <v>19</v>
      </c>
      <c r="L122" s="17"/>
      <c r="M122" s="20">
        <v>2</v>
      </c>
      <c r="N122" s="17" t="s">
        <v>100</v>
      </c>
      <c r="O122" s="17"/>
      <c r="P122" s="17"/>
      <c r="Q122" s="19">
        <v>44265.632638888892</v>
      </c>
      <c r="R122" s="17"/>
      <c r="S122" s="17" t="s">
        <v>260</v>
      </c>
      <c r="T122" s="17" t="s">
        <v>106</v>
      </c>
      <c r="U122" s="20">
        <v>145000</v>
      </c>
      <c r="V122" s="17"/>
      <c r="W122" s="17"/>
      <c r="X122" s="17"/>
      <c r="Y122" s="17"/>
      <c r="Z122" s="17"/>
      <c r="AA122" s="20">
        <v>145000</v>
      </c>
      <c r="AB122" s="19">
        <f>IF(E122="", "",DATE(YEAR(E122), MONTH(E122), DAY(E122)))</f>
        <v>44252</v>
      </c>
      <c r="AC122" s="19" t="e">
        <f>IF(#REF!="", "", DATE(YEAR(#REF!), MONTH(#REF!), DAY(#REF!)))</f>
        <v>#REF!</v>
      </c>
      <c r="AD122" s="21">
        <f t="shared" si="0"/>
        <v>44265</v>
      </c>
      <c r="AE122" s="19" t="str">
        <f>IF(B122="","",DATE(YEAR(B122), MONTH(B122), DAY(B122)))</f>
        <v/>
      </c>
    </row>
    <row r="123" spans="1:31" ht="16.2">
      <c r="A123" s="19">
        <v>44327.50277777778</v>
      </c>
      <c r="B123" s="17"/>
      <c r="C123" s="20">
        <v>8</v>
      </c>
      <c r="D123" s="20">
        <v>12</v>
      </c>
      <c r="E123" s="19">
        <v>44252.609027777777</v>
      </c>
      <c r="F123" s="17" t="s">
        <v>92</v>
      </c>
      <c r="G123" s="17"/>
      <c r="H123" s="17"/>
      <c r="I123" s="19">
        <v>44252.609722222223</v>
      </c>
      <c r="J123" s="17"/>
      <c r="K123" s="17" t="s">
        <v>108</v>
      </c>
      <c r="L123" s="17" t="s">
        <v>104</v>
      </c>
      <c r="M123" s="20">
        <v>6</v>
      </c>
      <c r="N123" s="17" t="s">
        <v>94</v>
      </c>
      <c r="O123" s="17"/>
      <c r="P123" s="17"/>
      <c r="Q123" s="19">
        <v>44322.640972222223</v>
      </c>
      <c r="R123" s="17"/>
      <c r="S123" s="17" t="s">
        <v>261</v>
      </c>
      <c r="T123" s="17" t="s">
        <v>106</v>
      </c>
      <c r="U123" s="20">
        <v>250000</v>
      </c>
      <c r="V123" s="17"/>
      <c r="W123" s="17"/>
      <c r="X123" s="17"/>
      <c r="Y123" s="17"/>
      <c r="Z123" s="17"/>
      <c r="AA123" s="20">
        <v>250000</v>
      </c>
      <c r="AB123" s="19">
        <f>IF(E123="", "",DATE(YEAR(E123), MONTH(E123), DAY(E123)))</f>
        <v>44252</v>
      </c>
      <c r="AC123" s="19" t="e">
        <f>IF(#REF!="", "", DATE(YEAR(#REF!), MONTH(#REF!), DAY(#REF!)))</f>
        <v>#REF!</v>
      </c>
      <c r="AD123" s="21">
        <f t="shared" si="0"/>
        <v>44322</v>
      </c>
      <c r="AE123" s="19" t="str">
        <f>IF(B123="","",DATE(YEAR(B123), MONTH(B123), DAY(B123)))</f>
        <v/>
      </c>
    </row>
    <row r="124" spans="1:31" ht="16.2">
      <c r="A124" s="19">
        <v>44371.241666666669</v>
      </c>
      <c r="B124" s="17"/>
      <c r="C124" s="20">
        <v>10</v>
      </c>
      <c r="D124" s="20">
        <v>12</v>
      </c>
      <c r="E124" s="19">
        <v>44249.18472222222</v>
      </c>
      <c r="F124" s="17" t="s">
        <v>16</v>
      </c>
      <c r="G124" s="17"/>
      <c r="H124" s="17"/>
      <c r="I124" s="19">
        <v>44249.18472222222</v>
      </c>
      <c r="J124" s="17"/>
      <c r="K124" s="17" t="s">
        <v>15</v>
      </c>
      <c r="L124" s="17"/>
      <c r="M124" s="20">
        <v>2</v>
      </c>
      <c r="N124" s="17" t="s">
        <v>114</v>
      </c>
      <c r="O124" s="17"/>
      <c r="P124" s="17"/>
      <c r="Q124" s="19">
        <v>44351.345833333333</v>
      </c>
      <c r="R124" s="17"/>
      <c r="S124" s="17" t="s">
        <v>262</v>
      </c>
      <c r="T124" s="17"/>
      <c r="U124" s="17"/>
      <c r="V124" s="17"/>
      <c r="W124" s="17"/>
      <c r="X124" s="17"/>
      <c r="Y124" s="17"/>
      <c r="Z124" s="17"/>
      <c r="AA124" s="17"/>
      <c r="AB124" s="19">
        <f>IF(E124="", "",DATE(YEAR(E124), MONTH(E124), DAY(E124)))</f>
        <v>44249</v>
      </c>
      <c r="AC124" s="19" t="e">
        <f>IF(#REF!="", "", DATE(YEAR(#REF!), MONTH(#REF!), DAY(#REF!)))</f>
        <v>#REF!</v>
      </c>
      <c r="AD124" s="21">
        <f t="shared" si="0"/>
        <v>44351</v>
      </c>
      <c r="AE124" s="19" t="str">
        <f>IF(B124="","",DATE(YEAR(B124), MONTH(B124), DAY(B124)))</f>
        <v/>
      </c>
    </row>
    <row r="125" spans="1:31" ht="16.2">
      <c r="A125" s="19">
        <v>44276.648611111108</v>
      </c>
      <c r="B125" s="17"/>
      <c r="C125" s="17"/>
      <c r="D125" s="17"/>
      <c r="E125" s="19">
        <v>44247.004861111112</v>
      </c>
      <c r="F125" s="17"/>
      <c r="G125" s="17"/>
      <c r="H125" s="17"/>
      <c r="I125" s="17"/>
      <c r="J125" s="17"/>
      <c r="K125" s="17" t="s">
        <v>29</v>
      </c>
      <c r="L125" s="17"/>
      <c r="M125" s="20">
        <v>1</v>
      </c>
      <c r="N125" s="17" t="s">
        <v>171</v>
      </c>
      <c r="O125" s="17"/>
      <c r="P125" s="17"/>
      <c r="Q125" s="17"/>
      <c r="R125" s="17"/>
      <c r="S125" s="17"/>
      <c r="T125" s="17"/>
      <c r="U125" s="17"/>
      <c r="V125" s="17"/>
      <c r="W125" s="17"/>
      <c r="X125" s="17"/>
      <c r="Y125" s="17"/>
      <c r="Z125" s="17"/>
      <c r="AA125" s="17"/>
      <c r="AB125" s="19">
        <f>IF(E125="", "",DATE(YEAR(E125), MONTH(E125), DAY(E125)))</f>
        <v>44247</v>
      </c>
      <c r="AC125" s="19" t="e">
        <f>IF(#REF!="", "", DATE(YEAR(#REF!), MONTH(#REF!), DAY(#REF!)))</f>
        <v>#REF!</v>
      </c>
      <c r="AD125" s="11" t="str">
        <f t="shared" si="0"/>
        <v/>
      </c>
      <c r="AE125" s="19" t="str">
        <f>IF(B125="","",DATE(YEAR(B125), MONTH(B125), DAY(B125)))</f>
        <v/>
      </c>
    </row>
    <row r="126" spans="1:31" ht="16.2">
      <c r="A126" s="19">
        <v>44373.274305555555</v>
      </c>
      <c r="B126" s="17"/>
      <c r="C126" s="20">
        <v>36</v>
      </c>
      <c r="D126" s="20">
        <v>61</v>
      </c>
      <c r="E126" s="19">
        <v>44245.419444444444</v>
      </c>
      <c r="F126" s="17" t="s">
        <v>20</v>
      </c>
      <c r="G126" s="19">
        <v>44378.4375</v>
      </c>
      <c r="H126" s="17"/>
      <c r="I126" s="19">
        <v>44245.42083333333</v>
      </c>
      <c r="J126" s="17"/>
      <c r="K126" s="17" t="s">
        <v>19</v>
      </c>
      <c r="L126" s="17"/>
      <c r="M126" s="20">
        <v>1</v>
      </c>
      <c r="N126" s="17" t="s">
        <v>94</v>
      </c>
      <c r="O126" s="17"/>
      <c r="P126" s="17"/>
      <c r="Q126" s="19">
        <v>44373.125694444447</v>
      </c>
      <c r="R126" s="17"/>
      <c r="S126" s="17" t="s">
        <v>263</v>
      </c>
      <c r="T126" s="17"/>
      <c r="U126" s="20">
        <v>200000</v>
      </c>
      <c r="V126" s="17"/>
      <c r="W126" s="17"/>
      <c r="X126" s="17"/>
      <c r="Y126" s="17"/>
      <c r="Z126" s="17"/>
      <c r="AA126" s="20">
        <v>200000</v>
      </c>
      <c r="AB126" s="19">
        <f>IF(E126="", "",DATE(YEAR(E126), MONTH(E126), DAY(E126)))</f>
        <v>44245</v>
      </c>
      <c r="AC126" s="19" t="e">
        <f>IF(#REF!="", "", DATE(YEAR(#REF!), MONTH(#REF!), DAY(#REF!)))</f>
        <v>#REF!</v>
      </c>
      <c r="AD126" s="21">
        <f t="shared" si="0"/>
        <v>44373</v>
      </c>
      <c r="AE126" s="19" t="str">
        <f>IF(B126="","",DATE(YEAR(B126), MONTH(B126), DAY(B126)))</f>
        <v/>
      </c>
    </row>
    <row r="127" spans="1:31" ht="16.2">
      <c r="A127" s="19">
        <v>44363.834722222222</v>
      </c>
      <c r="B127" s="17"/>
      <c r="C127" s="20">
        <v>8</v>
      </c>
      <c r="D127" s="20">
        <v>13</v>
      </c>
      <c r="E127" s="19">
        <v>44244.46597222222</v>
      </c>
      <c r="F127" s="17" t="s">
        <v>104</v>
      </c>
      <c r="G127" s="17"/>
      <c r="H127" s="17"/>
      <c r="I127" s="19">
        <v>44244.466666666667</v>
      </c>
      <c r="J127" s="17"/>
      <c r="K127" s="17" t="s">
        <v>149</v>
      </c>
      <c r="L127" s="17"/>
      <c r="M127" s="20">
        <v>3</v>
      </c>
      <c r="N127" s="17" t="s">
        <v>94</v>
      </c>
      <c r="O127" s="17"/>
      <c r="P127" s="17"/>
      <c r="Q127" s="19">
        <v>44363.78402777778</v>
      </c>
      <c r="R127" s="17"/>
      <c r="S127" s="17" t="s">
        <v>264</v>
      </c>
      <c r="T127" s="17" t="s">
        <v>106</v>
      </c>
      <c r="U127" s="17"/>
      <c r="V127" s="17"/>
      <c r="W127" s="17"/>
      <c r="X127" s="17"/>
      <c r="Y127" s="17"/>
      <c r="Z127" s="17"/>
      <c r="AA127" s="17"/>
      <c r="AB127" s="19">
        <f>IF(E127="", "",DATE(YEAR(E127), MONTH(E127), DAY(E127)))</f>
        <v>44244</v>
      </c>
      <c r="AC127" s="19" t="e">
        <f>IF(#REF!="", "", DATE(YEAR(#REF!), MONTH(#REF!), DAY(#REF!)))</f>
        <v>#REF!</v>
      </c>
      <c r="AD127" s="21">
        <f t="shared" si="0"/>
        <v>44363</v>
      </c>
      <c r="AE127" s="19" t="str">
        <f>IF(B127="","",DATE(YEAR(B127), MONTH(B127), DAY(B127)))</f>
        <v/>
      </c>
    </row>
    <row r="128" spans="1:31" ht="16.2">
      <c r="A128" s="19">
        <v>44343.127083333333</v>
      </c>
      <c r="B128" s="17"/>
      <c r="C128" s="20">
        <v>14</v>
      </c>
      <c r="D128" s="20">
        <v>21</v>
      </c>
      <c r="E128" s="19">
        <v>44244.355555555558</v>
      </c>
      <c r="F128" s="17" t="s">
        <v>256</v>
      </c>
      <c r="G128" s="17"/>
      <c r="H128" s="17"/>
      <c r="I128" s="19">
        <v>44244.356944444444</v>
      </c>
      <c r="J128" s="17"/>
      <c r="K128" s="17" t="s">
        <v>19</v>
      </c>
      <c r="L128" s="17"/>
      <c r="M128" s="20">
        <v>2</v>
      </c>
      <c r="N128" s="17" t="s">
        <v>94</v>
      </c>
      <c r="O128" s="17"/>
      <c r="P128" s="17"/>
      <c r="Q128" s="19">
        <v>44343.127083333333</v>
      </c>
      <c r="R128" s="17"/>
      <c r="S128" s="17" t="s">
        <v>265</v>
      </c>
      <c r="T128" s="17" t="s">
        <v>128</v>
      </c>
      <c r="U128" s="20">
        <v>50000</v>
      </c>
      <c r="V128" s="17"/>
      <c r="W128" s="17"/>
      <c r="X128" s="17"/>
      <c r="Y128" s="17"/>
      <c r="Z128" s="17"/>
      <c r="AA128" s="20">
        <v>50000</v>
      </c>
      <c r="AB128" s="19">
        <f>IF(E128="", "",DATE(YEAR(E128), MONTH(E128), DAY(E128)))</f>
        <v>44244</v>
      </c>
      <c r="AC128" s="19" t="e">
        <f>IF(#REF!="", "", DATE(YEAR(#REF!), MONTH(#REF!), DAY(#REF!)))</f>
        <v>#REF!</v>
      </c>
      <c r="AD128" s="21">
        <f t="shared" si="0"/>
        <v>44343</v>
      </c>
      <c r="AE128" s="19" t="str">
        <f>IF(B128="","",DATE(YEAR(B128), MONTH(B128), DAY(B128)))</f>
        <v/>
      </c>
    </row>
    <row r="129" spans="1:31" ht="16.2">
      <c r="A129" s="19">
        <v>44275.709722222222</v>
      </c>
      <c r="B129" s="17"/>
      <c r="C129" s="17"/>
      <c r="D129" s="17"/>
      <c r="E129" s="19">
        <v>44243.68472222222</v>
      </c>
      <c r="F129" s="17"/>
      <c r="G129" s="17"/>
      <c r="H129" s="17"/>
      <c r="I129" s="17"/>
      <c r="J129" s="17"/>
      <c r="K129" s="17" t="s">
        <v>29</v>
      </c>
      <c r="L129" s="17"/>
      <c r="M129" s="20">
        <v>1</v>
      </c>
      <c r="N129" s="17" t="s">
        <v>171</v>
      </c>
      <c r="O129" s="17"/>
      <c r="P129" s="17"/>
      <c r="Q129" s="17"/>
      <c r="R129" s="17"/>
      <c r="S129" s="17"/>
      <c r="T129" s="17"/>
      <c r="U129" s="17"/>
      <c r="V129" s="17"/>
      <c r="W129" s="17"/>
      <c r="X129" s="17"/>
      <c r="Y129" s="17"/>
      <c r="Z129" s="17"/>
      <c r="AA129" s="17"/>
      <c r="AB129" s="19">
        <f>IF(E129="", "",DATE(YEAR(E129), MONTH(E129), DAY(E129)))</f>
        <v>44243</v>
      </c>
      <c r="AC129" s="19" t="e">
        <f>IF(#REF!="", "", DATE(YEAR(#REF!), MONTH(#REF!), DAY(#REF!)))</f>
        <v>#REF!</v>
      </c>
      <c r="AD129" s="11" t="str">
        <f t="shared" si="0"/>
        <v/>
      </c>
      <c r="AE129" s="19" t="str">
        <f>IF(B129="","",DATE(YEAR(B129), MONTH(B129), DAY(B129)))</f>
        <v/>
      </c>
    </row>
    <row r="130" spans="1:31" ht="16.2">
      <c r="A130" s="19">
        <v>44371.459027777775</v>
      </c>
      <c r="B130" s="17"/>
      <c r="C130" s="20">
        <v>63</v>
      </c>
      <c r="D130" s="20">
        <v>108</v>
      </c>
      <c r="E130" s="19">
        <v>44243.299305555556</v>
      </c>
      <c r="F130" s="17" t="s">
        <v>92</v>
      </c>
      <c r="G130" s="19">
        <v>44376.375</v>
      </c>
      <c r="H130" s="17"/>
      <c r="I130" s="19">
        <v>44243.300694444442</v>
      </c>
      <c r="J130" s="17"/>
      <c r="K130" s="17" t="s">
        <v>108</v>
      </c>
      <c r="L130" s="17"/>
      <c r="M130" s="20">
        <v>1</v>
      </c>
      <c r="N130" s="17" t="s">
        <v>114</v>
      </c>
      <c r="O130" s="17"/>
      <c r="P130" s="17"/>
      <c r="Q130" s="19">
        <v>44371.458333333336</v>
      </c>
      <c r="R130" s="17"/>
      <c r="S130" s="17" t="s">
        <v>266</v>
      </c>
      <c r="T130" s="17" t="s">
        <v>128</v>
      </c>
      <c r="U130" s="20">
        <v>100000</v>
      </c>
      <c r="V130" s="17"/>
      <c r="W130" s="17"/>
      <c r="X130" s="17"/>
      <c r="Y130" s="17" t="s">
        <v>267</v>
      </c>
      <c r="Z130" s="17"/>
      <c r="AA130" s="20">
        <v>100000</v>
      </c>
      <c r="AB130" s="19">
        <f>IF(E130="", "",DATE(YEAR(E130), MONTH(E130), DAY(E130)))</f>
        <v>44243</v>
      </c>
      <c r="AC130" s="19" t="e">
        <f>IF(#REF!="", "", DATE(YEAR(#REF!), MONTH(#REF!), DAY(#REF!)))</f>
        <v>#REF!</v>
      </c>
      <c r="AD130" s="21">
        <f t="shared" si="0"/>
        <v>44371</v>
      </c>
      <c r="AE130" s="19" t="str">
        <f>IF(B130="","",DATE(YEAR(B130), MONTH(B130), DAY(B130)))</f>
        <v/>
      </c>
    </row>
    <row r="131" spans="1:31" ht="16.2">
      <c r="A131" s="19">
        <v>44277.873611111114</v>
      </c>
      <c r="B131" s="17"/>
      <c r="C131" s="17"/>
      <c r="D131" s="17"/>
      <c r="E131" s="19">
        <v>44244.3</v>
      </c>
      <c r="F131" s="17" t="s">
        <v>14</v>
      </c>
      <c r="G131" s="17"/>
      <c r="H131" s="17"/>
      <c r="I131" s="19">
        <v>44244.3</v>
      </c>
      <c r="J131" s="17"/>
      <c r="K131" s="17" t="s">
        <v>108</v>
      </c>
      <c r="L131" s="17"/>
      <c r="M131" s="20">
        <v>0</v>
      </c>
      <c r="N131" s="17"/>
      <c r="O131" s="17"/>
      <c r="P131" s="17"/>
      <c r="Q131" s="17"/>
      <c r="R131" s="17"/>
      <c r="S131" s="17" t="s">
        <v>268</v>
      </c>
      <c r="T131" s="17" t="s">
        <v>106</v>
      </c>
      <c r="U131" s="17"/>
      <c r="V131" s="17"/>
      <c r="W131" s="17"/>
      <c r="X131" s="17"/>
      <c r="Y131" s="17"/>
      <c r="Z131" s="17"/>
      <c r="AA131" s="17"/>
      <c r="AB131" s="19">
        <f>IF(E131="", "",DATE(YEAR(E131), MONTH(E131), DAY(E131)))</f>
        <v>44244</v>
      </c>
      <c r="AC131" s="19" t="e">
        <f>IF(#REF!="", "", DATE(YEAR(#REF!), MONTH(#REF!), DAY(#REF!)))</f>
        <v>#REF!</v>
      </c>
      <c r="AD131" s="11" t="str">
        <f t="shared" si="0"/>
        <v/>
      </c>
      <c r="AE131" s="19" t="str">
        <f>IF(B131="","",DATE(YEAR(B131), MONTH(B131), DAY(B131)))</f>
        <v/>
      </c>
    </row>
    <row r="132" spans="1:31" ht="16.2">
      <c r="A132" s="19">
        <v>44314.938888888886</v>
      </c>
      <c r="B132" s="17"/>
      <c r="C132" s="20">
        <v>0</v>
      </c>
      <c r="D132" s="20">
        <v>0</v>
      </c>
      <c r="E132" s="19">
        <v>44242.688194444447</v>
      </c>
      <c r="F132" s="17"/>
      <c r="G132" s="17"/>
      <c r="H132" s="17"/>
      <c r="I132" s="17"/>
      <c r="J132" s="17"/>
      <c r="K132" s="17" t="s">
        <v>29</v>
      </c>
      <c r="L132" s="17"/>
      <c r="M132" s="20">
        <v>0</v>
      </c>
      <c r="N132" s="17"/>
      <c r="O132" s="17"/>
      <c r="P132" s="17"/>
      <c r="Q132" s="17"/>
      <c r="R132" s="17"/>
      <c r="S132" s="17"/>
      <c r="T132" s="17"/>
      <c r="U132" s="17"/>
      <c r="V132" s="17"/>
      <c r="W132" s="17"/>
      <c r="X132" s="17"/>
      <c r="Y132" s="17"/>
      <c r="Z132" s="17"/>
      <c r="AA132" s="17"/>
      <c r="AB132" s="19">
        <f>IF(E132="", "",DATE(YEAR(E132), MONTH(E132), DAY(E132)))</f>
        <v>44242</v>
      </c>
      <c r="AC132" s="19" t="e">
        <f>IF(#REF!="", "", DATE(YEAR(#REF!), MONTH(#REF!), DAY(#REF!)))</f>
        <v>#REF!</v>
      </c>
      <c r="AD132" s="11" t="str">
        <f t="shared" si="0"/>
        <v/>
      </c>
      <c r="AE132" s="19" t="str">
        <f>IF(B132="","",DATE(YEAR(B132), MONTH(B132), DAY(B132)))</f>
        <v/>
      </c>
    </row>
    <row r="133" spans="1:31" ht="16.2">
      <c r="A133" s="19">
        <v>44276.393055555556</v>
      </c>
      <c r="B133" s="17"/>
      <c r="C133" s="20">
        <v>6</v>
      </c>
      <c r="D133" s="20">
        <v>6</v>
      </c>
      <c r="E133" s="19">
        <v>44238.167361111111</v>
      </c>
      <c r="F133" s="17"/>
      <c r="G133" s="17"/>
      <c r="H133" s="17"/>
      <c r="I133" s="17"/>
      <c r="J133" s="17"/>
      <c r="K133" s="17" t="s">
        <v>29</v>
      </c>
      <c r="L133" s="17"/>
      <c r="M133" s="20">
        <v>1</v>
      </c>
      <c r="N133" s="17" t="s">
        <v>171</v>
      </c>
      <c r="O133" s="17"/>
      <c r="P133" s="17"/>
      <c r="Q133" s="19">
        <v>44272.76458333333</v>
      </c>
      <c r="R133" s="17"/>
      <c r="S133" s="17"/>
      <c r="T133" s="17"/>
      <c r="U133" s="17"/>
      <c r="V133" s="17"/>
      <c r="W133" s="17"/>
      <c r="X133" s="17"/>
      <c r="Y133" s="17"/>
      <c r="Z133" s="17"/>
      <c r="AA133" s="17"/>
      <c r="AB133" s="19">
        <f>IF(E133="", "",DATE(YEAR(E133), MONTH(E133), DAY(E133)))</f>
        <v>44238</v>
      </c>
      <c r="AC133" s="19" t="e">
        <f>IF(#REF!="", "", DATE(YEAR(#REF!), MONTH(#REF!), DAY(#REF!)))</f>
        <v>#REF!</v>
      </c>
      <c r="AD133" s="21">
        <f t="shared" si="0"/>
        <v>44272</v>
      </c>
      <c r="AE133" s="19" t="str">
        <f>IF(B133="","",DATE(YEAR(B133), MONTH(B133), DAY(B133)))</f>
        <v/>
      </c>
    </row>
    <row r="134" spans="1:31" ht="16.2">
      <c r="A134" s="19">
        <v>44358.624305555553</v>
      </c>
      <c r="B134" s="17"/>
      <c r="C134" s="20">
        <v>6</v>
      </c>
      <c r="D134" s="20">
        <v>8</v>
      </c>
      <c r="E134" s="19">
        <v>44237.46597222222</v>
      </c>
      <c r="F134" s="17" t="s">
        <v>92</v>
      </c>
      <c r="G134" s="17"/>
      <c r="H134" s="17"/>
      <c r="I134" s="19">
        <v>44237.467361111114</v>
      </c>
      <c r="J134" s="17"/>
      <c r="K134" s="17" t="s">
        <v>149</v>
      </c>
      <c r="L134" s="17"/>
      <c r="M134" s="20">
        <v>1</v>
      </c>
      <c r="N134" s="17" t="s">
        <v>94</v>
      </c>
      <c r="O134" s="17"/>
      <c r="P134" s="17"/>
      <c r="Q134" s="19">
        <v>44358.624305555553</v>
      </c>
      <c r="R134" s="17"/>
      <c r="S134" s="17" t="s">
        <v>269</v>
      </c>
      <c r="T134" s="17" t="s">
        <v>270</v>
      </c>
      <c r="U134" s="17"/>
      <c r="V134" s="17"/>
      <c r="W134" s="17"/>
      <c r="X134" s="17"/>
      <c r="Y134" s="17"/>
      <c r="Z134" s="17"/>
      <c r="AA134" s="17"/>
      <c r="AB134" s="19">
        <f>IF(E134="", "",DATE(YEAR(E134), MONTH(E134), DAY(E134)))</f>
        <v>44237</v>
      </c>
      <c r="AC134" s="19" t="e">
        <f>IF(#REF!="", "", DATE(YEAR(#REF!), MONTH(#REF!), DAY(#REF!)))</f>
        <v>#REF!</v>
      </c>
      <c r="AD134" s="21">
        <f t="shared" si="0"/>
        <v>44358</v>
      </c>
      <c r="AE134" s="19" t="str">
        <f>IF(B134="","",DATE(YEAR(B134), MONTH(B134), DAY(B134)))</f>
        <v/>
      </c>
    </row>
    <row r="135" spans="1:31" ht="16.2">
      <c r="A135" s="19">
        <v>44274.86041666667</v>
      </c>
      <c r="B135" s="17"/>
      <c r="C135" s="17"/>
      <c r="D135" s="17"/>
      <c r="E135" s="19">
        <v>44237.390972222223</v>
      </c>
      <c r="F135" s="17"/>
      <c r="G135" s="17"/>
      <c r="H135" s="17"/>
      <c r="I135" s="17"/>
      <c r="J135" s="17"/>
      <c r="K135" s="17" t="s">
        <v>29</v>
      </c>
      <c r="L135" s="17"/>
      <c r="M135" s="20">
        <v>1</v>
      </c>
      <c r="N135" s="17" t="s">
        <v>171</v>
      </c>
      <c r="O135" s="17"/>
      <c r="P135" s="17"/>
      <c r="Q135" s="17"/>
      <c r="R135" s="17"/>
      <c r="S135" s="17"/>
      <c r="T135" s="17"/>
      <c r="U135" s="17"/>
      <c r="V135" s="17"/>
      <c r="W135" s="17"/>
      <c r="X135" s="17"/>
      <c r="Y135" s="17"/>
      <c r="Z135" s="17"/>
      <c r="AA135" s="17"/>
      <c r="AB135" s="19">
        <f>IF(E135="", "",DATE(YEAR(E135), MONTH(E135), DAY(E135)))</f>
        <v>44237</v>
      </c>
      <c r="AC135" s="19" t="e">
        <f>IF(#REF!="", "", DATE(YEAR(#REF!), MONTH(#REF!), DAY(#REF!)))</f>
        <v>#REF!</v>
      </c>
      <c r="AD135" s="11" t="str">
        <f t="shared" si="0"/>
        <v/>
      </c>
      <c r="AE135" s="19" t="str">
        <f>IF(B135="","",DATE(YEAR(B135), MONTH(B135), DAY(B135)))</f>
        <v/>
      </c>
    </row>
    <row r="136" spans="1:31" ht="16.2">
      <c r="A136" s="19">
        <v>44375.382638888892</v>
      </c>
      <c r="B136" s="17"/>
      <c r="C136" s="20">
        <v>39</v>
      </c>
      <c r="D136" s="20">
        <v>63</v>
      </c>
      <c r="E136" s="19">
        <v>44228.722916666666</v>
      </c>
      <c r="F136" s="17" t="s">
        <v>92</v>
      </c>
      <c r="G136" s="19">
        <v>44376.416666666664</v>
      </c>
      <c r="H136" s="17"/>
      <c r="I136" s="19">
        <v>44245.421527777777</v>
      </c>
      <c r="J136" s="17"/>
      <c r="K136" s="17" t="s">
        <v>149</v>
      </c>
      <c r="L136" s="17"/>
      <c r="M136" s="20">
        <v>4</v>
      </c>
      <c r="N136" s="17" t="s">
        <v>114</v>
      </c>
      <c r="O136" s="17"/>
      <c r="P136" s="17"/>
      <c r="Q136" s="19">
        <v>44371.246527777781</v>
      </c>
      <c r="R136" s="17"/>
      <c r="S136" s="17" t="s">
        <v>271</v>
      </c>
      <c r="T136" s="17"/>
      <c r="U136" s="17"/>
      <c r="V136" s="17"/>
      <c r="W136" s="17"/>
      <c r="X136" s="17"/>
      <c r="Y136" s="17"/>
      <c r="Z136" s="17"/>
      <c r="AA136" s="17"/>
      <c r="AB136" s="19">
        <f>IF(E136="", "",DATE(YEAR(E136), MONTH(E136), DAY(E136)))</f>
        <v>44228</v>
      </c>
      <c r="AC136" s="19" t="e">
        <f>IF(#REF!="", "", DATE(YEAR(#REF!), MONTH(#REF!), DAY(#REF!)))</f>
        <v>#REF!</v>
      </c>
      <c r="AD136" s="21">
        <f t="shared" si="0"/>
        <v>44371</v>
      </c>
      <c r="AE136" s="19" t="str">
        <f>IF(B136="","",DATE(YEAR(B136), MONTH(B136), DAY(B136)))</f>
        <v/>
      </c>
    </row>
    <row r="137" spans="1:31" ht="16.2">
      <c r="A137" s="19">
        <v>44370.23541666667</v>
      </c>
      <c r="B137" s="17"/>
      <c r="C137" s="20">
        <v>41</v>
      </c>
      <c r="D137" s="20">
        <v>67</v>
      </c>
      <c r="E137" s="19">
        <v>44223.593055555553</v>
      </c>
      <c r="F137" s="17" t="s">
        <v>92</v>
      </c>
      <c r="G137" s="17"/>
      <c r="H137" s="17"/>
      <c r="I137" s="19">
        <v>44223.59375</v>
      </c>
      <c r="J137" s="17"/>
      <c r="K137" s="17" t="s">
        <v>149</v>
      </c>
      <c r="L137" s="17"/>
      <c r="M137" s="20">
        <v>1</v>
      </c>
      <c r="N137" s="17" t="s">
        <v>94</v>
      </c>
      <c r="O137" s="17"/>
      <c r="P137" s="17"/>
      <c r="Q137" s="19">
        <v>44370.23541666667</v>
      </c>
      <c r="R137" s="17"/>
      <c r="S137" s="17" t="s">
        <v>272</v>
      </c>
      <c r="T137" s="17"/>
      <c r="U137" s="20">
        <v>40000</v>
      </c>
      <c r="V137" s="17"/>
      <c r="W137" s="17"/>
      <c r="X137" s="17"/>
      <c r="Y137" s="17"/>
      <c r="Z137" s="17"/>
      <c r="AA137" s="20">
        <v>40000</v>
      </c>
      <c r="AB137" s="19">
        <f>IF(E137="", "",DATE(YEAR(E137), MONTH(E137), DAY(E137)))</f>
        <v>44223</v>
      </c>
      <c r="AC137" s="19" t="e">
        <f>IF(#REF!="", "", DATE(YEAR(#REF!), MONTH(#REF!), DAY(#REF!)))</f>
        <v>#REF!</v>
      </c>
      <c r="AD137" s="21">
        <f t="shared" si="0"/>
        <v>44370</v>
      </c>
      <c r="AE137" s="19" t="str">
        <f>IF(B137="","",DATE(YEAR(B137), MONTH(B137), DAY(B137)))</f>
        <v/>
      </c>
    </row>
    <row r="138" spans="1:31" ht="16.2">
      <c r="A138" s="19">
        <v>44370.23541666667</v>
      </c>
      <c r="B138" s="19">
        <v>44235.169444444444</v>
      </c>
      <c r="C138" s="20">
        <v>38</v>
      </c>
      <c r="D138" s="20">
        <v>62</v>
      </c>
      <c r="E138" s="19">
        <v>44223.59375</v>
      </c>
      <c r="F138" s="17" t="s">
        <v>92</v>
      </c>
      <c r="G138" s="17"/>
      <c r="H138" s="17"/>
      <c r="I138" s="19">
        <v>44223.594444444447</v>
      </c>
      <c r="J138" s="17"/>
      <c r="K138" s="17" t="s">
        <v>93</v>
      </c>
      <c r="L138" s="17"/>
      <c r="M138" s="20">
        <v>1</v>
      </c>
      <c r="N138" s="17" t="s">
        <v>94</v>
      </c>
      <c r="O138" s="17"/>
      <c r="P138" s="17"/>
      <c r="Q138" s="19">
        <v>44370.23541666667</v>
      </c>
      <c r="R138" s="17"/>
      <c r="S138" s="17" t="s">
        <v>273</v>
      </c>
      <c r="T138" s="17"/>
      <c r="U138" s="20">
        <v>25000</v>
      </c>
      <c r="V138" s="17"/>
      <c r="W138" s="17"/>
      <c r="X138" s="17"/>
      <c r="Y138" s="17"/>
      <c r="Z138" s="17"/>
      <c r="AA138" s="20">
        <v>25000</v>
      </c>
      <c r="AB138" s="19">
        <f>IF(E138="", "",DATE(YEAR(E138), MONTH(E138), DAY(E138)))</f>
        <v>44223</v>
      </c>
      <c r="AC138" s="19" t="e">
        <f>IF(#REF!="", "", DATE(YEAR(#REF!), MONTH(#REF!), DAY(#REF!)))</f>
        <v>#REF!</v>
      </c>
      <c r="AD138" s="21">
        <f t="shared" si="0"/>
        <v>44370</v>
      </c>
      <c r="AE138" s="19">
        <f>IF(B138="","",DATE(YEAR(B138), MONTH(B138), DAY(B138)))</f>
        <v>44235</v>
      </c>
    </row>
    <row r="139" spans="1:31" ht="16.2">
      <c r="A139" s="19">
        <v>44303.446527777778</v>
      </c>
      <c r="B139" s="17"/>
      <c r="C139" s="20">
        <v>0</v>
      </c>
      <c r="D139" s="20">
        <v>1</v>
      </c>
      <c r="E139" s="19">
        <v>44222.336111111108</v>
      </c>
      <c r="F139" s="17"/>
      <c r="G139" s="17"/>
      <c r="H139" s="17"/>
      <c r="I139" s="17"/>
      <c r="J139" s="17"/>
      <c r="K139" s="17" t="s">
        <v>13</v>
      </c>
      <c r="L139" s="17"/>
      <c r="M139" s="20">
        <v>1</v>
      </c>
      <c r="N139" s="17" t="s">
        <v>171</v>
      </c>
      <c r="O139" s="17"/>
      <c r="P139" s="17"/>
      <c r="Q139" s="17"/>
      <c r="R139" s="17"/>
      <c r="S139" s="17" t="s">
        <v>274</v>
      </c>
      <c r="T139" s="17"/>
      <c r="U139" s="17"/>
      <c r="V139" s="17"/>
      <c r="W139" s="17"/>
      <c r="X139" s="17"/>
      <c r="Y139" s="17"/>
      <c r="Z139" s="17"/>
      <c r="AA139" s="17"/>
      <c r="AB139" s="19">
        <f>IF(E139="", "",DATE(YEAR(E139), MONTH(E139), DAY(E139)))</f>
        <v>44222</v>
      </c>
      <c r="AC139" s="19" t="e">
        <f>IF(#REF!="", "", DATE(YEAR(#REF!), MONTH(#REF!), DAY(#REF!)))</f>
        <v>#REF!</v>
      </c>
      <c r="AD139" s="11" t="str">
        <f t="shared" si="0"/>
        <v/>
      </c>
      <c r="AE139" s="19" t="str">
        <f>IF(B139="","",DATE(YEAR(B139), MONTH(B139), DAY(B139)))</f>
        <v/>
      </c>
    </row>
    <row r="140" spans="1:31" ht="16.2">
      <c r="A140" s="19">
        <v>44303.438194444447</v>
      </c>
      <c r="B140" s="17"/>
      <c r="C140" s="20">
        <v>0</v>
      </c>
      <c r="D140" s="20">
        <v>2</v>
      </c>
      <c r="E140" s="19">
        <v>44218.583333333336</v>
      </c>
      <c r="F140" s="17" t="s">
        <v>104</v>
      </c>
      <c r="G140" s="17"/>
      <c r="H140" s="17"/>
      <c r="I140" s="19">
        <v>44218.584027777775</v>
      </c>
      <c r="J140" s="17"/>
      <c r="K140" s="17" t="s">
        <v>108</v>
      </c>
      <c r="L140" s="17"/>
      <c r="M140" s="20">
        <v>1</v>
      </c>
      <c r="N140" s="17" t="s">
        <v>100</v>
      </c>
      <c r="O140" s="17"/>
      <c r="P140" s="17"/>
      <c r="Q140" s="17"/>
      <c r="R140" s="17"/>
      <c r="S140" s="17" t="s">
        <v>275</v>
      </c>
      <c r="T140" s="17"/>
      <c r="U140" s="17"/>
      <c r="V140" s="17"/>
      <c r="W140" s="17"/>
      <c r="X140" s="17"/>
      <c r="Y140" s="17"/>
      <c r="Z140" s="17"/>
      <c r="AA140" s="17"/>
      <c r="AB140" s="19">
        <f>IF(E140="", "",DATE(YEAR(E140), MONTH(E140), DAY(E140)))</f>
        <v>44218</v>
      </c>
      <c r="AC140" s="19" t="e">
        <f>IF(#REF!="", "", DATE(YEAR(#REF!), MONTH(#REF!), DAY(#REF!)))</f>
        <v>#REF!</v>
      </c>
      <c r="AD140" s="11" t="str">
        <f t="shared" si="0"/>
        <v/>
      </c>
      <c r="AE140" s="19" t="str">
        <f>IF(B140="","",DATE(YEAR(B140), MONTH(B140), DAY(B140)))</f>
        <v/>
      </c>
    </row>
    <row r="141" spans="1:31" ht="16.2">
      <c r="A141" s="19">
        <v>44303.438194444447</v>
      </c>
      <c r="B141" s="17"/>
      <c r="C141" s="20">
        <v>8</v>
      </c>
      <c r="D141" s="20">
        <v>11</v>
      </c>
      <c r="E141" s="19">
        <v>44216.078472222223</v>
      </c>
      <c r="F141" s="17" t="s">
        <v>26</v>
      </c>
      <c r="G141" s="17"/>
      <c r="H141" s="17"/>
      <c r="I141" s="19">
        <v>44216.079861111109</v>
      </c>
      <c r="J141" s="17"/>
      <c r="K141" s="17" t="s">
        <v>108</v>
      </c>
      <c r="L141" s="17"/>
      <c r="M141" s="20">
        <v>1</v>
      </c>
      <c r="N141" s="17" t="s">
        <v>114</v>
      </c>
      <c r="O141" s="17"/>
      <c r="P141" s="17"/>
      <c r="Q141" s="19">
        <v>44257.431944444441</v>
      </c>
      <c r="R141" s="17"/>
      <c r="S141" s="17" t="s">
        <v>276</v>
      </c>
      <c r="T141" s="17"/>
      <c r="U141" s="17"/>
      <c r="V141" s="17"/>
      <c r="W141" s="17"/>
      <c r="X141" s="17"/>
      <c r="Y141" s="17"/>
      <c r="Z141" s="17"/>
      <c r="AA141" s="17"/>
      <c r="AB141" s="19">
        <f>IF(E141="", "",DATE(YEAR(E141), MONTH(E141), DAY(E141)))</f>
        <v>44216</v>
      </c>
      <c r="AC141" s="19" t="e">
        <f>IF(#REF!="", "", DATE(YEAR(#REF!), MONTH(#REF!), DAY(#REF!)))</f>
        <v>#REF!</v>
      </c>
      <c r="AD141" s="21">
        <f t="shared" si="0"/>
        <v>44257</v>
      </c>
      <c r="AE141" s="19" t="str">
        <f>IF(B141="","",DATE(YEAR(B141), MONTH(B141), DAY(B141)))</f>
        <v/>
      </c>
    </row>
    <row r="142" spans="1:31" ht="16.2">
      <c r="A142" s="19">
        <v>44303.438194444447</v>
      </c>
      <c r="B142" s="17"/>
      <c r="C142" s="20">
        <v>1</v>
      </c>
      <c r="D142" s="20">
        <v>2</v>
      </c>
      <c r="E142" s="19">
        <v>44215.544444444444</v>
      </c>
      <c r="F142" s="17" t="s">
        <v>20</v>
      </c>
      <c r="G142" s="17"/>
      <c r="H142" s="17"/>
      <c r="I142" s="19">
        <v>44215.544444444444</v>
      </c>
      <c r="J142" s="17"/>
      <c r="K142" s="17" t="s">
        <v>149</v>
      </c>
      <c r="L142" s="17"/>
      <c r="M142" s="20">
        <v>1</v>
      </c>
      <c r="N142" s="17" t="s">
        <v>100</v>
      </c>
      <c r="O142" s="17"/>
      <c r="P142" s="17"/>
      <c r="Q142" s="19">
        <v>44201.368055555555</v>
      </c>
      <c r="R142" s="17"/>
      <c r="S142" s="17" t="s">
        <v>277</v>
      </c>
      <c r="T142" s="17"/>
      <c r="U142" s="17"/>
      <c r="V142" s="17"/>
      <c r="W142" s="17"/>
      <c r="X142" s="17"/>
      <c r="Y142" s="17"/>
      <c r="Z142" s="17"/>
      <c r="AA142" s="17"/>
      <c r="AB142" s="19">
        <f>IF(E142="", "",DATE(YEAR(E142), MONTH(E142), DAY(E142)))</f>
        <v>44215</v>
      </c>
      <c r="AC142" s="19" t="e">
        <f>IF(#REF!="", "", DATE(YEAR(#REF!), MONTH(#REF!), DAY(#REF!)))</f>
        <v>#REF!</v>
      </c>
      <c r="AD142" s="21">
        <f t="shared" si="0"/>
        <v>44201</v>
      </c>
      <c r="AE142" s="19" t="str">
        <f>IF(B142="","",DATE(YEAR(B142), MONTH(B142), DAY(B142)))</f>
        <v/>
      </c>
    </row>
    <row r="143" spans="1:31" ht="16.2">
      <c r="A143" s="19">
        <v>44334.749305555553</v>
      </c>
      <c r="B143" s="17"/>
      <c r="C143" s="20">
        <v>12</v>
      </c>
      <c r="D143" s="20">
        <v>17</v>
      </c>
      <c r="E143" s="19">
        <v>44214.694444444445</v>
      </c>
      <c r="F143" s="17" t="s">
        <v>14</v>
      </c>
      <c r="G143" s="19">
        <v>44418.458333333336</v>
      </c>
      <c r="H143" s="17"/>
      <c r="I143" s="19">
        <v>44286.354861111111</v>
      </c>
      <c r="J143" s="17"/>
      <c r="K143" s="17" t="s">
        <v>15</v>
      </c>
      <c r="L143" s="17"/>
      <c r="M143" s="20">
        <v>1</v>
      </c>
      <c r="N143" s="17" t="s">
        <v>97</v>
      </c>
      <c r="O143" s="17"/>
      <c r="P143" s="17"/>
      <c r="Q143" s="19">
        <v>44334.748611111114</v>
      </c>
      <c r="R143" s="17"/>
      <c r="S143" s="17" t="s">
        <v>278</v>
      </c>
      <c r="T143" s="17"/>
      <c r="U143" s="20">
        <v>1</v>
      </c>
      <c r="V143" s="17"/>
      <c r="W143" s="17"/>
      <c r="X143" s="17"/>
      <c r="Y143" s="17"/>
      <c r="Z143" s="17"/>
      <c r="AA143" s="20">
        <v>1</v>
      </c>
      <c r="AB143" s="19">
        <f>IF(E143="", "",DATE(YEAR(E143), MONTH(E143), DAY(E143)))</f>
        <v>44214</v>
      </c>
      <c r="AC143" s="19" t="e">
        <f>IF(#REF!="", "", DATE(YEAR(#REF!), MONTH(#REF!), DAY(#REF!)))</f>
        <v>#REF!</v>
      </c>
      <c r="AD143" s="21">
        <f t="shared" si="0"/>
        <v>44334</v>
      </c>
      <c r="AE143" s="19" t="str">
        <f>IF(B143="","",DATE(YEAR(B143), MONTH(B143), DAY(B143)))</f>
        <v/>
      </c>
    </row>
    <row r="144" spans="1:31" ht="16.2">
      <c r="A144" s="19">
        <v>44276.997916666667</v>
      </c>
      <c r="B144" s="17"/>
      <c r="C144" s="17"/>
      <c r="D144" s="17"/>
      <c r="E144" s="19">
        <v>44214.694444444445</v>
      </c>
      <c r="F144" s="17" t="s">
        <v>159</v>
      </c>
      <c r="G144" s="17"/>
      <c r="H144" s="17"/>
      <c r="I144" s="19">
        <v>44227.453472222223</v>
      </c>
      <c r="J144" s="17"/>
      <c r="K144" s="17" t="s">
        <v>13</v>
      </c>
      <c r="L144" s="17"/>
      <c r="M144" s="20">
        <v>0</v>
      </c>
      <c r="N144" s="17"/>
      <c r="O144" s="17"/>
      <c r="P144" s="17"/>
      <c r="Q144" s="17"/>
      <c r="R144" s="17"/>
      <c r="S144" s="17" t="s">
        <v>279</v>
      </c>
      <c r="T144" s="17"/>
      <c r="U144" s="17"/>
      <c r="V144" s="17"/>
      <c r="W144" s="17"/>
      <c r="X144" s="17"/>
      <c r="Y144" s="17"/>
      <c r="Z144" s="17"/>
      <c r="AA144" s="17"/>
      <c r="AB144" s="19">
        <f>IF(E144="", "",DATE(YEAR(E144), MONTH(E144), DAY(E144)))</f>
        <v>44214</v>
      </c>
      <c r="AC144" s="19" t="e">
        <f>IF(#REF!="", "", DATE(YEAR(#REF!), MONTH(#REF!), DAY(#REF!)))</f>
        <v>#REF!</v>
      </c>
      <c r="AD144" s="11" t="str">
        <f t="shared" si="0"/>
        <v/>
      </c>
      <c r="AE144" s="19" t="str">
        <f>IF(B144="","",DATE(YEAR(B144), MONTH(B144), DAY(B144)))</f>
        <v/>
      </c>
    </row>
    <row r="145" spans="1:31" ht="16.2">
      <c r="A145" s="19">
        <v>44303.435416666667</v>
      </c>
      <c r="B145" s="17"/>
      <c r="C145" s="20">
        <v>3</v>
      </c>
      <c r="D145" s="20">
        <v>4</v>
      </c>
      <c r="E145" s="19">
        <v>44208.481249999997</v>
      </c>
      <c r="F145" s="17" t="s">
        <v>16</v>
      </c>
      <c r="G145" s="17"/>
      <c r="H145" s="17"/>
      <c r="I145" s="19">
        <v>44208.482638888891</v>
      </c>
      <c r="J145" s="17"/>
      <c r="K145" s="17" t="s">
        <v>108</v>
      </c>
      <c r="L145" s="17"/>
      <c r="M145" s="20">
        <v>1</v>
      </c>
      <c r="N145" s="17" t="s">
        <v>97</v>
      </c>
      <c r="O145" s="17"/>
      <c r="P145" s="17"/>
      <c r="Q145" s="19">
        <v>44209.251388888886</v>
      </c>
      <c r="R145" s="17"/>
      <c r="S145" s="17" t="s">
        <v>280</v>
      </c>
      <c r="T145" s="17"/>
      <c r="U145" s="17"/>
      <c r="V145" s="17"/>
      <c r="W145" s="17"/>
      <c r="X145" s="17"/>
      <c r="Y145" s="17" t="s">
        <v>281</v>
      </c>
      <c r="Z145" s="17"/>
      <c r="AA145" s="17"/>
      <c r="AB145" s="19">
        <f>IF(E145="", "",DATE(YEAR(E145), MONTH(E145), DAY(E145)))</f>
        <v>44208</v>
      </c>
      <c r="AC145" s="19" t="e">
        <f>IF(#REF!="", "", DATE(YEAR(#REF!), MONTH(#REF!), DAY(#REF!)))</f>
        <v>#REF!</v>
      </c>
      <c r="AD145" s="21">
        <f t="shared" si="0"/>
        <v>44209</v>
      </c>
      <c r="AE145" s="19" t="str">
        <f>IF(B145="","",DATE(YEAR(B145), MONTH(B145), DAY(B145)))</f>
        <v/>
      </c>
    </row>
    <row r="146" spans="1:31" ht="16.2">
      <c r="A146" s="19">
        <v>44354.171527777777</v>
      </c>
      <c r="B146" s="19">
        <v>44165.225694444445</v>
      </c>
      <c r="C146" s="20">
        <v>16</v>
      </c>
      <c r="D146" s="20">
        <v>22</v>
      </c>
      <c r="E146" s="19">
        <v>44154.655555555553</v>
      </c>
      <c r="F146" s="17" t="s">
        <v>92</v>
      </c>
      <c r="G146" s="17"/>
      <c r="H146" s="17"/>
      <c r="I146" s="19">
        <v>44154.655555555553</v>
      </c>
      <c r="J146" s="17"/>
      <c r="K146" s="17" t="s">
        <v>93</v>
      </c>
      <c r="L146" s="17"/>
      <c r="M146" s="20">
        <v>1</v>
      </c>
      <c r="N146" s="17" t="s">
        <v>100</v>
      </c>
      <c r="O146" s="17"/>
      <c r="P146" s="17"/>
      <c r="Q146" s="19">
        <v>44354.171527777777</v>
      </c>
      <c r="R146" s="17"/>
      <c r="S146" s="17" t="s">
        <v>283</v>
      </c>
      <c r="T146" s="17"/>
      <c r="U146" s="20" t="s">
        <v>284</v>
      </c>
      <c r="V146" s="17"/>
      <c r="W146" s="17"/>
      <c r="X146" s="17"/>
      <c r="Y146" s="17"/>
      <c r="Z146" s="17"/>
      <c r="AA146" s="20" t="s">
        <v>282</v>
      </c>
      <c r="AB146" s="19">
        <f>IF(E146="", "",DATE(YEAR(E146), MONTH(E146), DAY(E146)))</f>
        <v>44154</v>
      </c>
      <c r="AC146" s="19" t="e">
        <f>IF(#REF!="", "", DATE(YEAR(#REF!), MONTH(#REF!), DAY(#REF!)))</f>
        <v>#REF!</v>
      </c>
      <c r="AD146" s="21">
        <f t="shared" si="0"/>
        <v>44354</v>
      </c>
      <c r="AE146" s="19">
        <f>IF(B146="","",DATE(YEAR(B146), MONTH(B146), DAY(B146)))</f>
        <v>44165</v>
      </c>
    </row>
    <row r="147" spans="1:31" ht="16.2">
      <c r="A147" s="19">
        <v>44369.65625</v>
      </c>
      <c r="B147" s="17"/>
      <c r="C147" s="20">
        <v>11</v>
      </c>
      <c r="D147" s="20">
        <v>17</v>
      </c>
      <c r="E147" s="19">
        <v>44207.405555555553</v>
      </c>
      <c r="F147" s="17" t="s">
        <v>104</v>
      </c>
      <c r="G147" s="17"/>
      <c r="H147" s="17"/>
      <c r="I147" s="19">
        <v>44207.407638888886</v>
      </c>
      <c r="J147" s="17"/>
      <c r="K147" s="17" t="s">
        <v>108</v>
      </c>
      <c r="L147" s="17"/>
      <c r="M147" s="20">
        <v>1</v>
      </c>
      <c r="N147" s="17" t="s">
        <v>94</v>
      </c>
      <c r="O147" s="17"/>
      <c r="P147" s="17"/>
      <c r="Q147" s="19">
        <v>44369.65625</v>
      </c>
      <c r="R147" s="17"/>
      <c r="S147" s="17" t="s">
        <v>285</v>
      </c>
      <c r="T147" s="17"/>
      <c r="U147" s="20">
        <v>30000</v>
      </c>
      <c r="V147" s="17"/>
      <c r="W147" s="17"/>
      <c r="X147" s="17"/>
      <c r="Y147" s="17" t="s">
        <v>286</v>
      </c>
      <c r="Z147" s="17"/>
      <c r="AA147" s="20">
        <v>30000</v>
      </c>
      <c r="AB147" s="19">
        <f>IF(E147="", "",DATE(YEAR(E147), MONTH(E147), DAY(E147)))</f>
        <v>44207</v>
      </c>
      <c r="AC147" s="19" t="e">
        <f>IF(#REF!="", "", DATE(YEAR(#REF!), MONTH(#REF!), DAY(#REF!)))</f>
        <v>#REF!</v>
      </c>
      <c r="AD147" s="21">
        <f t="shared" si="0"/>
        <v>44369</v>
      </c>
      <c r="AE147" s="19" t="str">
        <f>IF(B147="","",DATE(YEAR(B147), MONTH(B147), DAY(B147)))</f>
        <v/>
      </c>
    </row>
    <row r="148" spans="1:31" ht="16.2">
      <c r="A148" s="19">
        <v>44303.435416666667</v>
      </c>
      <c r="B148" s="17"/>
      <c r="C148" s="20">
        <v>0</v>
      </c>
      <c r="D148" s="20">
        <v>1</v>
      </c>
      <c r="E148" s="19">
        <v>44204.461111111108</v>
      </c>
      <c r="F148" s="17"/>
      <c r="G148" s="17"/>
      <c r="H148" s="17"/>
      <c r="I148" s="17"/>
      <c r="J148" s="17"/>
      <c r="K148" s="17" t="s">
        <v>13</v>
      </c>
      <c r="L148" s="17"/>
      <c r="M148" s="20">
        <v>1</v>
      </c>
      <c r="N148" s="17" t="s">
        <v>171</v>
      </c>
      <c r="O148" s="17"/>
      <c r="P148" s="17"/>
      <c r="Q148" s="17"/>
      <c r="R148" s="17"/>
      <c r="S148" s="17" t="s">
        <v>287</v>
      </c>
      <c r="T148" s="17"/>
      <c r="U148" s="17"/>
      <c r="V148" s="17"/>
      <c r="W148" s="17"/>
      <c r="X148" s="17"/>
      <c r="Y148" s="17"/>
      <c r="Z148" s="17"/>
      <c r="AA148" s="17"/>
      <c r="AB148" s="19">
        <f>IF(E148="", "",DATE(YEAR(E148), MONTH(E148), DAY(E148)))</f>
        <v>44204</v>
      </c>
      <c r="AC148" s="19" t="e">
        <f>IF(#REF!="", "", DATE(YEAR(#REF!), MONTH(#REF!), DAY(#REF!)))</f>
        <v>#REF!</v>
      </c>
      <c r="AD148" s="11" t="str">
        <f t="shared" si="0"/>
        <v/>
      </c>
      <c r="AE148" s="19" t="str">
        <f>IF(B148="","",DATE(YEAR(B148), MONTH(B148), DAY(B148)))</f>
        <v/>
      </c>
    </row>
    <row r="149" spans="1:31" ht="16.2">
      <c r="A149" s="19">
        <v>44303.446527777778</v>
      </c>
      <c r="B149" s="17"/>
      <c r="C149" s="17"/>
      <c r="D149" s="17"/>
      <c r="E149" s="19">
        <v>44203.424305555556</v>
      </c>
      <c r="F149" s="17" t="s">
        <v>92</v>
      </c>
      <c r="G149" s="17"/>
      <c r="H149" s="17"/>
      <c r="I149" s="19">
        <v>44203.425000000003</v>
      </c>
      <c r="J149" s="17"/>
      <c r="K149" s="17" t="s">
        <v>108</v>
      </c>
      <c r="L149" s="17"/>
      <c r="M149" s="20">
        <v>0</v>
      </c>
      <c r="N149" s="17" t="s">
        <v>94</v>
      </c>
      <c r="O149" s="17"/>
      <c r="P149" s="17"/>
      <c r="Q149" s="17"/>
      <c r="R149" s="17"/>
      <c r="S149" s="17" t="s">
        <v>288</v>
      </c>
      <c r="T149" s="17"/>
      <c r="U149" s="17"/>
      <c r="V149" s="17"/>
      <c r="W149" s="17"/>
      <c r="X149" s="17"/>
      <c r="Y149" s="17"/>
      <c r="Z149" s="17"/>
      <c r="AA149" s="17"/>
      <c r="AB149" s="19">
        <f>IF(E149="", "",DATE(YEAR(E149), MONTH(E149), DAY(E149)))</f>
        <v>44203</v>
      </c>
      <c r="AC149" s="19" t="e">
        <f>IF(#REF!="", "", DATE(YEAR(#REF!), MONTH(#REF!), DAY(#REF!)))</f>
        <v>#REF!</v>
      </c>
      <c r="AD149" s="11" t="str">
        <f t="shared" si="0"/>
        <v/>
      </c>
      <c r="AE149" s="19" t="str">
        <f>IF(B149="","",DATE(YEAR(B149), MONTH(B149), DAY(B149)))</f>
        <v/>
      </c>
    </row>
    <row r="150" spans="1:31" ht="16.2">
      <c r="A150" s="19">
        <v>44303.43472222222</v>
      </c>
      <c r="B150" s="17"/>
      <c r="C150" s="20">
        <v>8</v>
      </c>
      <c r="D150" s="20">
        <v>10</v>
      </c>
      <c r="E150" s="19">
        <v>44203.42291666667</v>
      </c>
      <c r="F150" s="17" t="s">
        <v>92</v>
      </c>
      <c r="G150" s="17"/>
      <c r="H150" s="17"/>
      <c r="I150" s="19">
        <v>44203.423611111109</v>
      </c>
      <c r="J150" s="17"/>
      <c r="K150" s="17" t="s">
        <v>108</v>
      </c>
      <c r="L150" s="17"/>
      <c r="M150" s="20">
        <v>1</v>
      </c>
      <c r="N150" s="17" t="s">
        <v>100</v>
      </c>
      <c r="O150" s="17"/>
      <c r="P150" s="17"/>
      <c r="Q150" s="19">
        <v>44271.65347222222</v>
      </c>
      <c r="R150" s="17"/>
      <c r="S150" s="17" t="s">
        <v>289</v>
      </c>
      <c r="T150" s="17"/>
      <c r="U150" s="17"/>
      <c r="V150" s="17"/>
      <c r="W150" s="17"/>
      <c r="X150" s="17"/>
      <c r="Y150" s="17"/>
      <c r="Z150" s="17"/>
      <c r="AA150" s="17"/>
      <c r="AB150" s="19">
        <f>IF(E150="", "",DATE(YEAR(E150), MONTH(E150), DAY(E150)))</f>
        <v>44203</v>
      </c>
      <c r="AC150" s="19" t="e">
        <f>IF(#REF!="", "", DATE(YEAR(#REF!), MONTH(#REF!), DAY(#REF!)))</f>
        <v>#REF!</v>
      </c>
      <c r="AD150" s="21">
        <f t="shared" si="0"/>
        <v>44271</v>
      </c>
      <c r="AE150" s="19" t="str">
        <f>IF(B150="","",DATE(YEAR(B150), MONTH(B150), DAY(B150)))</f>
        <v/>
      </c>
    </row>
    <row r="151" spans="1:31" ht="16.2">
      <c r="A151" s="19">
        <v>44341.307638888888</v>
      </c>
      <c r="B151" s="17"/>
      <c r="C151" s="20">
        <v>3</v>
      </c>
      <c r="D151" s="20">
        <v>4</v>
      </c>
      <c r="E151" s="19">
        <v>44203.425000000003</v>
      </c>
      <c r="F151" s="17" t="s">
        <v>92</v>
      </c>
      <c r="G151" s="17"/>
      <c r="H151" s="17"/>
      <c r="I151" s="19">
        <v>44203.425000000003</v>
      </c>
      <c r="J151" s="17"/>
      <c r="K151" s="17" t="s">
        <v>108</v>
      </c>
      <c r="L151" s="17"/>
      <c r="M151" s="20">
        <v>2</v>
      </c>
      <c r="N151" s="17" t="s">
        <v>94</v>
      </c>
      <c r="O151" s="17"/>
      <c r="P151" s="17"/>
      <c r="Q151" s="19">
        <v>44300.390277777777</v>
      </c>
      <c r="R151" s="17"/>
      <c r="S151" s="17" t="s">
        <v>290</v>
      </c>
      <c r="T151" s="17"/>
      <c r="U151" s="17"/>
      <c r="V151" s="17"/>
      <c r="W151" s="17"/>
      <c r="X151" s="17"/>
      <c r="Y151" s="17"/>
      <c r="Z151" s="17"/>
      <c r="AA151" s="17"/>
      <c r="AB151" s="19">
        <f>IF(E151="", "",DATE(YEAR(E151), MONTH(E151), DAY(E151)))</f>
        <v>44203</v>
      </c>
      <c r="AC151" s="19" t="e">
        <f>IF(#REF!="", "", DATE(YEAR(#REF!), MONTH(#REF!), DAY(#REF!)))</f>
        <v>#REF!</v>
      </c>
      <c r="AD151" s="21">
        <f t="shared" si="0"/>
        <v>44300</v>
      </c>
      <c r="AE151" s="19" t="str">
        <f>IF(B151="","",DATE(YEAR(B151), MONTH(B151), DAY(B151)))</f>
        <v/>
      </c>
    </row>
    <row r="152" spans="1:31" ht="16.2">
      <c r="A152" s="19">
        <v>44375.339583333334</v>
      </c>
      <c r="B152" s="17"/>
      <c r="C152" s="20">
        <v>102</v>
      </c>
      <c r="D152" s="20">
        <v>177</v>
      </c>
      <c r="E152" s="19">
        <v>44203.421527777777</v>
      </c>
      <c r="F152" s="17" t="s">
        <v>92</v>
      </c>
      <c r="G152" s="19">
        <v>44377.208333333336</v>
      </c>
      <c r="H152" s="17"/>
      <c r="I152" s="19">
        <v>44203.422222222223</v>
      </c>
      <c r="J152" s="17"/>
      <c r="K152" s="17" t="s">
        <v>108</v>
      </c>
      <c r="L152" s="17"/>
      <c r="M152" s="20">
        <v>1</v>
      </c>
      <c r="N152" s="17" t="s">
        <v>100</v>
      </c>
      <c r="O152" s="17"/>
      <c r="P152" s="17"/>
      <c r="Q152" s="19">
        <v>44375.333333333336</v>
      </c>
      <c r="R152" s="17"/>
      <c r="S152" s="17" t="s">
        <v>291</v>
      </c>
      <c r="T152" s="17"/>
      <c r="U152" s="17"/>
      <c r="V152" s="17"/>
      <c r="W152" s="17"/>
      <c r="X152" s="17"/>
      <c r="Y152" s="17"/>
      <c r="Z152" s="17"/>
      <c r="AA152" s="17"/>
      <c r="AB152" s="19">
        <f>IF(E152="", "",DATE(YEAR(E152), MONTH(E152), DAY(E152)))</f>
        <v>44203</v>
      </c>
      <c r="AC152" s="19" t="e">
        <f>IF(#REF!="", "", DATE(YEAR(#REF!), MONTH(#REF!), DAY(#REF!)))</f>
        <v>#REF!</v>
      </c>
      <c r="AD152" s="21">
        <f t="shared" si="0"/>
        <v>44375</v>
      </c>
      <c r="AE152" s="19" t="str">
        <f>IF(B152="","",DATE(YEAR(B152), MONTH(B152), DAY(B152)))</f>
        <v/>
      </c>
    </row>
    <row r="153" spans="1:31" ht="16.2">
      <c r="A153" s="19">
        <v>44351.317361111112</v>
      </c>
      <c r="B153" s="17"/>
      <c r="C153" s="20">
        <v>8</v>
      </c>
      <c r="D153" s="20">
        <v>8</v>
      </c>
      <c r="E153" s="19">
        <v>44187.511111111111</v>
      </c>
      <c r="F153" s="17" t="s">
        <v>16</v>
      </c>
      <c r="G153" s="17"/>
      <c r="H153" s="17"/>
      <c r="I153" s="19">
        <v>44187.511805555558</v>
      </c>
      <c r="J153" s="17"/>
      <c r="K153" s="17" t="s">
        <v>108</v>
      </c>
      <c r="L153" s="17"/>
      <c r="M153" s="20">
        <v>1</v>
      </c>
      <c r="N153" s="17" t="s">
        <v>100</v>
      </c>
      <c r="O153" s="17"/>
      <c r="P153" s="17"/>
      <c r="Q153" s="19">
        <v>44351.317361111112</v>
      </c>
      <c r="R153" s="17"/>
      <c r="S153" s="17" t="s">
        <v>292</v>
      </c>
      <c r="T153" s="17"/>
      <c r="U153" s="17"/>
      <c r="V153" s="17"/>
      <c r="W153" s="17"/>
      <c r="X153" s="17"/>
      <c r="Y153" s="17" t="s">
        <v>293</v>
      </c>
      <c r="Z153" s="17"/>
      <c r="AA153" s="17"/>
      <c r="AB153" s="19">
        <f>IF(E153="", "",DATE(YEAR(E153), MONTH(E153), DAY(E153)))</f>
        <v>44187</v>
      </c>
      <c r="AC153" s="19" t="e">
        <f>IF(#REF!="", "", DATE(YEAR(#REF!), MONTH(#REF!), DAY(#REF!)))</f>
        <v>#REF!</v>
      </c>
      <c r="AD153" s="21">
        <f t="shared" si="0"/>
        <v>44351</v>
      </c>
      <c r="AE153" s="19" t="str">
        <f>IF(B153="","",DATE(YEAR(B153), MONTH(B153), DAY(B153)))</f>
        <v/>
      </c>
    </row>
    <row r="154" spans="1:31" ht="16.2">
      <c r="A154" s="19">
        <v>44350.534722222219</v>
      </c>
      <c r="B154" s="17"/>
      <c r="C154" s="20">
        <v>17</v>
      </c>
      <c r="D154" s="20">
        <v>22</v>
      </c>
      <c r="E154" s="19">
        <v>44187.495833333334</v>
      </c>
      <c r="F154" s="17" t="s">
        <v>16</v>
      </c>
      <c r="G154" s="17"/>
      <c r="H154" s="17"/>
      <c r="I154" s="19">
        <v>44187.496527777781</v>
      </c>
      <c r="J154" s="17"/>
      <c r="K154" s="17" t="s">
        <v>108</v>
      </c>
      <c r="L154" s="17"/>
      <c r="M154" s="20">
        <v>1</v>
      </c>
      <c r="N154" s="17" t="s">
        <v>94</v>
      </c>
      <c r="O154" s="17"/>
      <c r="P154" s="17"/>
      <c r="Q154" s="19">
        <v>44350.534722222219</v>
      </c>
      <c r="R154" s="17"/>
      <c r="S154" s="17" t="s">
        <v>294</v>
      </c>
      <c r="T154" s="17"/>
      <c r="U154" s="20">
        <v>40000</v>
      </c>
      <c r="V154" s="17"/>
      <c r="W154" s="17"/>
      <c r="X154" s="17"/>
      <c r="Y154" s="17"/>
      <c r="Z154" s="17"/>
      <c r="AA154" s="20">
        <v>40000</v>
      </c>
      <c r="AB154" s="19">
        <f>IF(E154="", "",DATE(YEAR(E154), MONTH(E154), DAY(E154)))</f>
        <v>44187</v>
      </c>
      <c r="AC154" s="19" t="e">
        <f>IF(#REF!="", "", DATE(YEAR(#REF!), MONTH(#REF!), DAY(#REF!)))</f>
        <v>#REF!</v>
      </c>
      <c r="AD154" s="21">
        <f t="shared" si="0"/>
        <v>44350</v>
      </c>
      <c r="AE154" s="19" t="str">
        <f>IF(B154="","",DATE(YEAR(B154), MONTH(B154), DAY(B154)))</f>
        <v/>
      </c>
    </row>
    <row r="155" spans="1:31" ht="16.2">
      <c r="A155" s="19">
        <v>44304.088888888888</v>
      </c>
      <c r="B155" s="17"/>
      <c r="C155" s="17"/>
      <c r="D155" s="17"/>
      <c r="E155" s="19">
        <v>44181.850694444445</v>
      </c>
      <c r="F155" s="17"/>
      <c r="G155" s="17"/>
      <c r="H155" s="17"/>
      <c r="I155" s="17"/>
      <c r="J155" s="17"/>
      <c r="K155" s="17" t="s">
        <v>13</v>
      </c>
      <c r="L155" s="17"/>
      <c r="M155" s="20">
        <v>1</v>
      </c>
      <c r="N155" s="17" t="s">
        <v>171</v>
      </c>
      <c r="O155" s="17"/>
      <c r="P155" s="17"/>
      <c r="Q155" s="17"/>
      <c r="R155" s="17"/>
      <c r="S155" s="17" t="s">
        <v>295</v>
      </c>
      <c r="T155" s="17"/>
      <c r="U155" s="17"/>
      <c r="V155" s="17"/>
      <c r="W155" s="17"/>
      <c r="X155" s="17"/>
      <c r="Y155" s="17"/>
      <c r="Z155" s="17"/>
      <c r="AA155" s="17"/>
      <c r="AB155" s="19">
        <f>IF(E155="", "",DATE(YEAR(E155), MONTH(E155), DAY(E155)))</f>
        <v>44181</v>
      </c>
      <c r="AC155" s="19" t="e">
        <f>IF(#REF!="", "", DATE(YEAR(#REF!), MONTH(#REF!), DAY(#REF!)))</f>
        <v>#REF!</v>
      </c>
      <c r="AD155" s="11" t="str">
        <f t="shared" si="0"/>
        <v/>
      </c>
      <c r="AE155" s="19" t="str">
        <f>IF(B155="","",DATE(YEAR(B155), MONTH(B155), DAY(B155)))</f>
        <v/>
      </c>
    </row>
    <row r="156" spans="1:31" ht="16.2">
      <c r="A156" s="19">
        <v>44307.337500000001</v>
      </c>
      <c r="B156" s="17"/>
      <c r="C156" s="20">
        <v>1</v>
      </c>
      <c r="D156" s="20">
        <v>3</v>
      </c>
      <c r="E156" s="19">
        <v>44180.578472222223</v>
      </c>
      <c r="F156" s="17" t="s">
        <v>104</v>
      </c>
      <c r="G156" s="17"/>
      <c r="H156" s="17"/>
      <c r="I156" s="19">
        <v>44180.57916666667</v>
      </c>
      <c r="J156" s="17"/>
      <c r="K156" s="17" t="s">
        <v>108</v>
      </c>
      <c r="L156" s="17"/>
      <c r="M156" s="20">
        <v>1</v>
      </c>
      <c r="N156" s="17" t="s">
        <v>97</v>
      </c>
      <c r="O156" s="17"/>
      <c r="P156" s="17"/>
      <c r="Q156" s="19">
        <v>44180.788888888892</v>
      </c>
      <c r="R156" s="17"/>
      <c r="S156" s="17" t="s">
        <v>296</v>
      </c>
      <c r="T156" s="17"/>
      <c r="U156" s="17"/>
      <c r="V156" s="17"/>
      <c r="W156" s="17"/>
      <c r="X156" s="17"/>
      <c r="Y156" s="17"/>
      <c r="Z156" s="17"/>
      <c r="AA156" s="17"/>
      <c r="AB156" s="19">
        <f>IF(E156="", "",DATE(YEAR(E156), MONTH(E156), DAY(E156)))</f>
        <v>44180</v>
      </c>
      <c r="AC156" s="19" t="e">
        <f>IF(#REF!="", "", DATE(YEAR(#REF!), MONTH(#REF!), DAY(#REF!)))</f>
        <v>#REF!</v>
      </c>
      <c r="AD156" s="21">
        <f t="shared" si="0"/>
        <v>44180</v>
      </c>
      <c r="AE156" s="19" t="str">
        <f>IF(B156="","",DATE(YEAR(B156), MONTH(B156), DAY(B156)))</f>
        <v/>
      </c>
    </row>
    <row r="157" spans="1:31" ht="16.2">
      <c r="A157" s="19">
        <v>44375.382638888892</v>
      </c>
      <c r="B157" s="17"/>
      <c r="C157" s="20">
        <v>100</v>
      </c>
      <c r="D157" s="20">
        <v>155</v>
      </c>
      <c r="E157" s="19">
        <v>44176.13958333333</v>
      </c>
      <c r="F157" s="17" t="s">
        <v>92</v>
      </c>
      <c r="G157" s="19">
        <v>44376.416666666664</v>
      </c>
      <c r="H157" s="17"/>
      <c r="I157" s="19">
        <v>44176.140277777777</v>
      </c>
      <c r="J157" s="17"/>
      <c r="K157" s="17" t="s">
        <v>118</v>
      </c>
      <c r="L157" s="17"/>
      <c r="M157" s="20">
        <v>6</v>
      </c>
      <c r="N157" s="17" t="s">
        <v>114</v>
      </c>
      <c r="O157" s="17"/>
      <c r="P157" s="17"/>
      <c r="Q157" s="19">
        <v>44371.246527777781</v>
      </c>
      <c r="R157" s="17"/>
      <c r="S157" s="17" t="s">
        <v>297</v>
      </c>
      <c r="T157" s="17"/>
      <c r="U157" s="17"/>
      <c r="V157" s="17"/>
      <c r="W157" s="17"/>
      <c r="X157" s="17"/>
      <c r="Y157" s="17"/>
      <c r="Z157" s="17"/>
      <c r="AA157" s="17"/>
      <c r="AB157" s="19">
        <f>IF(E157="", "",DATE(YEAR(E157), MONTH(E157), DAY(E157)))</f>
        <v>44176</v>
      </c>
      <c r="AC157" s="19" t="e">
        <f>IF(#REF!="", "", DATE(YEAR(#REF!), MONTH(#REF!), DAY(#REF!)))</f>
        <v>#REF!</v>
      </c>
      <c r="AD157" s="21">
        <f t="shared" si="0"/>
        <v>44371</v>
      </c>
      <c r="AE157" s="19" t="str">
        <f>IF(B157="","",DATE(YEAR(B157), MONTH(B157), DAY(B157)))</f>
        <v/>
      </c>
    </row>
    <row r="158" spans="1:31" ht="16.2">
      <c r="A158" s="19">
        <v>44375.382638888892</v>
      </c>
      <c r="B158" s="17"/>
      <c r="C158" s="20">
        <v>43</v>
      </c>
      <c r="D158" s="20">
        <v>69</v>
      </c>
      <c r="E158" s="19">
        <v>44173.498611111114</v>
      </c>
      <c r="F158" s="17" t="s">
        <v>104</v>
      </c>
      <c r="G158" s="19">
        <v>44376.416666666664</v>
      </c>
      <c r="H158" s="17"/>
      <c r="I158" s="19">
        <v>44173.500694444447</v>
      </c>
      <c r="J158" s="17"/>
      <c r="K158" s="17" t="s">
        <v>108</v>
      </c>
      <c r="L158" s="17"/>
      <c r="M158" s="20">
        <v>2</v>
      </c>
      <c r="N158" s="17" t="s">
        <v>94</v>
      </c>
      <c r="O158" s="17"/>
      <c r="P158" s="17"/>
      <c r="Q158" s="19">
        <v>44288.75</v>
      </c>
      <c r="R158" s="17"/>
      <c r="S158" s="17" t="s">
        <v>298</v>
      </c>
      <c r="T158" s="17"/>
      <c r="U158" s="17"/>
      <c r="V158" s="17"/>
      <c r="W158" s="17"/>
      <c r="X158" s="17"/>
      <c r="Y158" s="17"/>
      <c r="Z158" s="17"/>
      <c r="AA158" s="17"/>
      <c r="AB158" s="19">
        <f>IF(E158="", "",DATE(YEAR(E158), MONTH(E158), DAY(E158)))</f>
        <v>44173</v>
      </c>
      <c r="AC158" s="19" t="e">
        <f>IF(#REF!="", "", DATE(YEAR(#REF!), MONTH(#REF!), DAY(#REF!)))</f>
        <v>#REF!</v>
      </c>
      <c r="AD158" s="21">
        <f t="shared" si="0"/>
        <v>44288</v>
      </c>
      <c r="AE158" s="19" t="str">
        <f>IF(B158="","",DATE(YEAR(B158), MONTH(B158), DAY(B158)))</f>
        <v/>
      </c>
    </row>
    <row r="159" spans="1:31" ht="16.2">
      <c r="A159" s="19">
        <v>44375.339583333334</v>
      </c>
      <c r="B159" s="17"/>
      <c r="C159" s="20">
        <v>122</v>
      </c>
      <c r="D159" s="20">
        <v>203</v>
      </c>
      <c r="E159" s="19">
        <v>44173.468055555553</v>
      </c>
      <c r="F159" s="17" t="s">
        <v>92</v>
      </c>
      <c r="G159" s="17"/>
      <c r="H159" s="17"/>
      <c r="I159" s="19">
        <v>44173.46875</v>
      </c>
      <c r="J159" s="17"/>
      <c r="K159" s="17" t="s">
        <v>108</v>
      </c>
      <c r="L159" s="17"/>
      <c r="M159" s="20">
        <v>2</v>
      </c>
      <c r="N159" s="17" t="s">
        <v>100</v>
      </c>
      <c r="O159" s="17"/>
      <c r="P159" s="17"/>
      <c r="Q159" s="19">
        <v>44375.333333333336</v>
      </c>
      <c r="R159" s="17"/>
      <c r="S159" s="17" t="s">
        <v>299</v>
      </c>
      <c r="T159" s="17"/>
      <c r="U159" s="17"/>
      <c r="V159" s="17"/>
      <c r="W159" s="17"/>
      <c r="X159" s="17"/>
      <c r="Y159" s="17"/>
      <c r="Z159" s="17"/>
      <c r="AA159" s="17"/>
      <c r="AB159" s="19">
        <f>IF(E159="", "",DATE(YEAR(E159), MONTH(E159), DAY(E159)))</f>
        <v>44173</v>
      </c>
      <c r="AC159" s="19" t="e">
        <f>IF(#REF!="", "", DATE(YEAR(#REF!), MONTH(#REF!), DAY(#REF!)))</f>
        <v>#REF!</v>
      </c>
      <c r="AD159" s="21">
        <f t="shared" si="0"/>
        <v>44375</v>
      </c>
      <c r="AE159" s="19" t="str">
        <f>IF(B159="","",DATE(YEAR(B159), MONTH(B159), DAY(B159)))</f>
        <v/>
      </c>
    </row>
    <row r="160" spans="1:31" ht="16.2">
      <c r="A160" s="19">
        <v>44304.088888888888</v>
      </c>
      <c r="B160" s="17"/>
      <c r="C160" s="17"/>
      <c r="D160" s="17"/>
      <c r="E160" s="19">
        <v>44169.425694444442</v>
      </c>
      <c r="F160" s="17"/>
      <c r="G160" s="17"/>
      <c r="H160" s="17"/>
      <c r="I160" s="17"/>
      <c r="J160" s="17"/>
      <c r="K160" s="17" t="s">
        <v>13</v>
      </c>
      <c r="L160" s="17"/>
      <c r="M160" s="20">
        <v>1</v>
      </c>
      <c r="N160" s="17" t="s">
        <v>171</v>
      </c>
      <c r="O160" s="17"/>
      <c r="P160" s="17"/>
      <c r="Q160" s="17"/>
      <c r="R160" s="17"/>
      <c r="S160" s="17" t="s">
        <v>300</v>
      </c>
      <c r="T160" s="17"/>
      <c r="U160" s="17"/>
      <c r="V160" s="17"/>
      <c r="W160" s="17"/>
      <c r="X160" s="17"/>
      <c r="Y160" s="17"/>
      <c r="Z160" s="17"/>
      <c r="AA160" s="17"/>
      <c r="AB160" s="19">
        <f>IF(E160="", "",DATE(YEAR(E160), MONTH(E160), DAY(E160)))</f>
        <v>44169</v>
      </c>
      <c r="AC160" s="19" t="e">
        <f>IF(#REF!="", "", DATE(YEAR(#REF!), MONTH(#REF!), DAY(#REF!)))</f>
        <v>#REF!</v>
      </c>
      <c r="AD160" s="11" t="str">
        <f t="shared" si="0"/>
        <v/>
      </c>
      <c r="AE160" s="19" t="str">
        <f>IF(B160="","",DATE(YEAR(B160), MONTH(B160), DAY(B160)))</f>
        <v/>
      </c>
    </row>
    <row r="161" spans="1:31" ht="16.2">
      <c r="A161" s="19">
        <v>44341.431250000001</v>
      </c>
      <c r="B161" s="17"/>
      <c r="C161" s="20">
        <v>6</v>
      </c>
      <c r="D161" s="20">
        <v>7</v>
      </c>
      <c r="E161" s="19">
        <v>44165.165972222225</v>
      </c>
      <c r="F161" s="17" t="s">
        <v>16</v>
      </c>
      <c r="G161" s="17"/>
      <c r="H161" s="17"/>
      <c r="I161" s="19">
        <v>44165.166666666664</v>
      </c>
      <c r="J161" s="17"/>
      <c r="K161" s="17" t="s">
        <v>108</v>
      </c>
      <c r="L161" s="17"/>
      <c r="M161" s="20">
        <v>2</v>
      </c>
      <c r="N161" s="17" t="s">
        <v>94</v>
      </c>
      <c r="O161" s="17"/>
      <c r="P161" s="17"/>
      <c r="Q161" s="19">
        <v>44306.191666666666</v>
      </c>
      <c r="R161" s="17"/>
      <c r="S161" s="17" t="s">
        <v>301</v>
      </c>
      <c r="T161" s="17"/>
      <c r="U161" s="17"/>
      <c r="V161" s="17"/>
      <c r="W161" s="17"/>
      <c r="X161" s="17"/>
      <c r="Y161" s="17" t="s">
        <v>302</v>
      </c>
      <c r="Z161" s="17"/>
      <c r="AA161" s="17"/>
      <c r="AB161" s="19">
        <f>IF(E161="", "",DATE(YEAR(E161), MONTH(E161), DAY(E161)))</f>
        <v>44165</v>
      </c>
      <c r="AC161" s="19" t="e">
        <f>IF(#REF!="", "", DATE(YEAR(#REF!), MONTH(#REF!), DAY(#REF!)))</f>
        <v>#REF!</v>
      </c>
      <c r="AD161" s="21">
        <f t="shared" si="0"/>
        <v>44306</v>
      </c>
      <c r="AE161" s="19" t="str">
        <f>IF(B161="","",DATE(YEAR(B161), MONTH(B161), DAY(B161)))</f>
        <v/>
      </c>
    </row>
    <row r="162" spans="1:31" ht="16.2">
      <c r="A162" s="19">
        <v>44304.088888888888</v>
      </c>
      <c r="B162" s="17"/>
      <c r="C162" s="20">
        <v>19</v>
      </c>
      <c r="D162" s="20">
        <v>34</v>
      </c>
      <c r="E162" s="19">
        <v>44154.458333333336</v>
      </c>
      <c r="F162" s="17" t="s">
        <v>104</v>
      </c>
      <c r="G162" s="19">
        <v>44435.333333333336</v>
      </c>
      <c r="H162" s="17"/>
      <c r="I162" s="19">
        <v>44154.458333333336</v>
      </c>
      <c r="J162" s="17"/>
      <c r="K162" s="17" t="s">
        <v>108</v>
      </c>
      <c r="L162" s="17"/>
      <c r="M162" s="20">
        <v>1</v>
      </c>
      <c r="N162" s="17" t="s">
        <v>97</v>
      </c>
      <c r="O162" s="17"/>
      <c r="P162" s="17"/>
      <c r="Q162" s="19">
        <v>44258.143055555556</v>
      </c>
      <c r="R162" s="17"/>
      <c r="S162" s="17" t="s">
        <v>303</v>
      </c>
      <c r="T162" s="17"/>
      <c r="U162" s="20">
        <v>75000</v>
      </c>
      <c r="V162" s="17"/>
      <c r="W162" s="17"/>
      <c r="X162" s="17"/>
      <c r="Y162" s="17"/>
      <c r="Z162" s="17"/>
      <c r="AA162" s="20">
        <v>75000</v>
      </c>
      <c r="AB162" s="19">
        <f>IF(E162="", "",DATE(YEAR(E162), MONTH(E162), DAY(E162)))</f>
        <v>44154</v>
      </c>
      <c r="AC162" s="19" t="e">
        <f>IF(#REF!="", "", DATE(YEAR(#REF!), MONTH(#REF!), DAY(#REF!)))</f>
        <v>#REF!</v>
      </c>
      <c r="AD162" s="21">
        <f t="shared" si="0"/>
        <v>44258</v>
      </c>
      <c r="AE162" s="19" t="str">
        <f>IF(B162="","",DATE(YEAR(B162), MONTH(B162), DAY(B162)))</f>
        <v/>
      </c>
    </row>
    <row r="163" spans="1:31" ht="16.2">
      <c r="A163" s="19">
        <v>44342.438194444447</v>
      </c>
      <c r="B163" s="17"/>
      <c r="C163" s="20">
        <v>24</v>
      </c>
      <c r="D163" s="20">
        <v>39</v>
      </c>
      <c r="E163" s="19">
        <v>44154.347222222219</v>
      </c>
      <c r="F163" s="17" t="s">
        <v>92</v>
      </c>
      <c r="G163" s="17"/>
      <c r="H163" s="17"/>
      <c r="I163" s="19">
        <v>44154.347916666666</v>
      </c>
      <c r="J163" s="17"/>
      <c r="K163" s="17" t="s">
        <v>108</v>
      </c>
      <c r="L163" s="17"/>
      <c r="M163" s="20">
        <v>3</v>
      </c>
      <c r="N163" s="17" t="s">
        <v>94</v>
      </c>
      <c r="O163" s="17"/>
      <c r="P163" s="17"/>
      <c r="Q163" s="19">
        <v>44342.438194444447</v>
      </c>
      <c r="R163" s="17"/>
      <c r="S163" s="17" t="s">
        <v>304</v>
      </c>
      <c r="T163" s="17"/>
      <c r="U163" s="17"/>
      <c r="V163" s="17"/>
      <c r="W163" s="17"/>
      <c r="X163" s="17"/>
      <c r="Y163" s="17"/>
      <c r="Z163" s="17"/>
      <c r="AA163" s="17"/>
      <c r="AB163" s="19">
        <f>IF(E163="", "",DATE(YEAR(E163), MONTH(E163), DAY(E163)))</f>
        <v>44154</v>
      </c>
      <c r="AC163" s="19" t="e">
        <f>IF(#REF!="", "", DATE(YEAR(#REF!), MONTH(#REF!), DAY(#REF!)))</f>
        <v>#REF!</v>
      </c>
      <c r="AD163" s="21">
        <f t="shared" si="0"/>
        <v>44342</v>
      </c>
      <c r="AE163" s="19" t="str">
        <f>IF(B163="","",DATE(YEAR(B163), MONTH(B163), DAY(B163)))</f>
        <v/>
      </c>
    </row>
    <row r="164" spans="1:31" ht="16.2">
      <c r="A164" s="19">
        <v>44342.520833333336</v>
      </c>
      <c r="B164" s="17"/>
      <c r="C164" s="20">
        <v>15</v>
      </c>
      <c r="D164" s="20">
        <v>16</v>
      </c>
      <c r="E164" s="19">
        <v>44151.311111111114</v>
      </c>
      <c r="F164" s="17" t="s">
        <v>16</v>
      </c>
      <c r="G164" s="17"/>
      <c r="H164" s="17"/>
      <c r="I164" s="19">
        <v>44151.311111111114</v>
      </c>
      <c r="J164" s="17"/>
      <c r="K164" s="17" t="s">
        <v>19</v>
      </c>
      <c r="L164" s="17"/>
      <c r="M164" s="20">
        <v>1</v>
      </c>
      <c r="N164" s="17" t="s">
        <v>97</v>
      </c>
      <c r="O164" s="17"/>
      <c r="P164" s="17"/>
      <c r="Q164" s="19">
        <v>44342.520138888889</v>
      </c>
      <c r="R164" s="17"/>
      <c r="S164" s="17" t="s">
        <v>305</v>
      </c>
      <c r="T164" s="17"/>
      <c r="U164" s="20">
        <v>30000</v>
      </c>
      <c r="V164" s="17"/>
      <c r="W164" s="17"/>
      <c r="X164" s="17"/>
      <c r="Y164" s="17"/>
      <c r="Z164" s="17"/>
      <c r="AA164" s="20">
        <v>30000</v>
      </c>
      <c r="AB164" s="19">
        <f>IF(E164="", "",DATE(YEAR(E164), MONTH(E164), DAY(E164)))</f>
        <v>44151</v>
      </c>
      <c r="AC164" s="19" t="e">
        <f>IF(#REF!="", "", DATE(YEAR(#REF!), MONTH(#REF!), DAY(#REF!)))</f>
        <v>#REF!</v>
      </c>
      <c r="AD164" s="21">
        <f t="shared" si="0"/>
        <v>44342</v>
      </c>
      <c r="AE164" s="19" t="str">
        <f>IF(B164="","",DATE(YEAR(B164), MONTH(B164), DAY(B164)))</f>
        <v/>
      </c>
    </row>
    <row r="165" spans="1:31" ht="16.2">
      <c r="A165" s="19">
        <v>44303.435416666667</v>
      </c>
      <c r="B165" s="17"/>
      <c r="C165" s="20">
        <v>2</v>
      </c>
      <c r="D165" s="20">
        <v>5</v>
      </c>
      <c r="E165" s="19">
        <v>44144.556944444441</v>
      </c>
      <c r="F165" s="17" t="s">
        <v>104</v>
      </c>
      <c r="G165" s="17"/>
      <c r="H165" s="17"/>
      <c r="I165" s="19">
        <v>44144.556944444441</v>
      </c>
      <c r="J165" s="17"/>
      <c r="K165" s="17" t="s">
        <v>25</v>
      </c>
      <c r="L165" s="17"/>
      <c r="M165" s="20">
        <v>1</v>
      </c>
      <c r="N165" s="17" t="s">
        <v>97</v>
      </c>
      <c r="O165" s="17"/>
      <c r="P165" s="17"/>
      <c r="Q165" s="19">
        <v>44216.663194444445</v>
      </c>
      <c r="R165" s="17"/>
      <c r="S165" s="17" t="s">
        <v>306</v>
      </c>
      <c r="T165" s="17"/>
      <c r="U165" s="17"/>
      <c r="V165" s="17"/>
      <c r="W165" s="17"/>
      <c r="X165" s="17"/>
      <c r="Y165" s="17"/>
      <c r="Z165" s="17"/>
      <c r="AA165" s="17"/>
      <c r="AB165" s="19">
        <f>IF(E165="", "",DATE(YEAR(E165), MONTH(E165), DAY(E165)))</f>
        <v>44144</v>
      </c>
      <c r="AC165" s="19" t="e">
        <f>IF(#REF!="", "", DATE(YEAR(#REF!), MONTH(#REF!), DAY(#REF!)))</f>
        <v>#REF!</v>
      </c>
      <c r="AD165" s="21">
        <f t="shared" si="0"/>
        <v>44216</v>
      </c>
      <c r="AE165" s="19" t="str">
        <f>IF(B165="","",DATE(YEAR(B165), MONTH(B165), DAY(B165)))</f>
        <v/>
      </c>
    </row>
    <row r="166" spans="1:31" ht="16.2">
      <c r="A166" s="19">
        <v>44376.17291666667</v>
      </c>
      <c r="B166" s="17"/>
      <c r="C166" s="20">
        <v>74</v>
      </c>
      <c r="D166" s="20">
        <v>109</v>
      </c>
      <c r="E166" s="19">
        <v>44144.529166666667</v>
      </c>
      <c r="F166" s="17" t="s">
        <v>92</v>
      </c>
      <c r="G166" s="19">
        <v>44376.333333333336</v>
      </c>
      <c r="H166" s="17"/>
      <c r="I166" s="19">
        <v>44144.529166666667</v>
      </c>
      <c r="J166" s="17"/>
      <c r="K166" s="17" t="s">
        <v>108</v>
      </c>
      <c r="L166" s="17"/>
      <c r="M166" s="20">
        <v>1</v>
      </c>
      <c r="N166" s="17" t="s">
        <v>114</v>
      </c>
      <c r="O166" s="17"/>
      <c r="P166" s="17"/>
      <c r="Q166" s="19">
        <v>44371.4375</v>
      </c>
      <c r="R166" s="17"/>
      <c r="S166" s="17" t="s">
        <v>307</v>
      </c>
      <c r="T166" s="17"/>
      <c r="U166" s="17"/>
      <c r="V166" s="17"/>
      <c r="W166" s="17"/>
      <c r="X166" s="17"/>
      <c r="Y166" s="17"/>
      <c r="Z166" s="17"/>
      <c r="AA166" s="17"/>
      <c r="AB166" s="19">
        <f>IF(E166="", "",DATE(YEAR(E166), MONTH(E166), DAY(E166)))</f>
        <v>44144</v>
      </c>
      <c r="AC166" s="19" t="e">
        <f>IF(#REF!="", "", DATE(YEAR(#REF!), MONTH(#REF!), DAY(#REF!)))</f>
        <v>#REF!</v>
      </c>
      <c r="AD166" s="21">
        <f t="shared" si="0"/>
        <v>44371</v>
      </c>
      <c r="AE166" s="19" t="str">
        <f>IF(B166="","",DATE(YEAR(B166), MONTH(B166), DAY(B166)))</f>
        <v/>
      </c>
    </row>
    <row r="167" spans="1:31" ht="16.2">
      <c r="A167" s="19">
        <v>44275.476388888892</v>
      </c>
      <c r="B167" s="17"/>
      <c r="C167" s="17"/>
      <c r="D167" s="17"/>
      <c r="E167" s="19">
        <v>44144.529166666667</v>
      </c>
      <c r="F167" s="17" t="s">
        <v>104</v>
      </c>
      <c r="G167" s="17"/>
      <c r="H167" s="17"/>
      <c r="I167" s="19">
        <v>44144.529166666667</v>
      </c>
      <c r="J167" s="17"/>
      <c r="K167" s="17" t="s">
        <v>25</v>
      </c>
      <c r="L167" s="17"/>
      <c r="M167" s="20">
        <v>0</v>
      </c>
      <c r="N167" s="17"/>
      <c r="O167" s="17"/>
      <c r="P167" s="17"/>
      <c r="Q167" s="17"/>
      <c r="R167" s="17"/>
      <c r="S167" s="17" t="s">
        <v>308</v>
      </c>
      <c r="T167" s="17"/>
      <c r="U167" s="17"/>
      <c r="V167" s="17"/>
      <c r="W167" s="17" t="s">
        <v>112</v>
      </c>
      <c r="X167" s="17"/>
      <c r="Y167" s="17"/>
      <c r="Z167" s="17"/>
      <c r="AA167" s="17"/>
      <c r="AB167" s="19">
        <f>IF(E167="", "",DATE(YEAR(E167), MONTH(E167), DAY(E167)))</f>
        <v>44144</v>
      </c>
      <c r="AC167" s="19" t="e">
        <f>IF(#REF!="", "", DATE(YEAR(#REF!), MONTH(#REF!), DAY(#REF!)))</f>
        <v>#REF!</v>
      </c>
      <c r="AD167" s="11" t="str">
        <f t="shared" si="0"/>
        <v/>
      </c>
      <c r="AE167" s="19" t="str">
        <f>IF(B167="","",DATE(YEAR(B167), MONTH(B167), DAY(B167)))</f>
        <v/>
      </c>
    </row>
    <row r="168" spans="1:31" ht="16.2">
      <c r="A168" s="19">
        <v>44275.493055555555</v>
      </c>
      <c r="B168" s="17"/>
      <c r="C168" s="17"/>
      <c r="D168" s="17"/>
      <c r="E168" s="19">
        <v>44144.529166666667</v>
      </c>
      <c r="F168" s="17" t="s">
        <v>16</v>
      </c>
      <c r="G168" s="17"/>
      <c r="H168" s="17"/>
      <c r="I168" s="19">
        <v>44144.529166666667</v>
      </c>
      <c r="J168" s="17"/>
      <c r="K168" s="17" t="s">
        <v>108</v>
      </c>
      <c r="L168" s="17"/>
      <c r="M168" s="20">
        <v>0</v>
      </c>
      <c r="N168" s="17"/>
      <c r="O168" s="17"/>
      <c r="P168" s="17"/>
      <c r="Q168" s="17"/>
      <c r="R168" s="17"/>
      <c r="S168" s="17" t="s">
        <v>309</v>
      </c>
      <c r="T168" s="17"/>
      <c r="U168" s="17"/>
      <c r="V168" s="17"/>
      <c r="W168" s="17" t="s">
        <v>112</v>
      </c>
      <c r="X168" s="17"/>
      <c r="Y168" s="17"/>
      <c r="Z168" s="17"/>
      <c r="AA168" s="17"/>
      <c r="AB168" s="19">
        <f>IF(E168="", "",DATE(YEAR(E168), MONTH(E168), DAY(E168)))</f>
        <v>44144</v>
      </c>
      <c r="AC168" s="19" t="e">
        <f>IF(#REF!="", "", DATE(YEAR(#REF!), MONTH(#REF!), DAY(#REF!)))</f>
        <v>#REF!</v>
      </c>
      <c r="AD168" s="11" t="str">
        <f t="shared" si="0"/>
        <v/>
      </c>
      <c r="AE168" s="19" t="str">
        <f>IF(B168="","",DATE(YEAR(B168), MONTH(B168), DAY(B168)))</f>
        <v/>
      </c>
    </row>
    <row r="169" spans="1:31" ht="16.2">
      <c r="A169" s="19">
        <v>44277.561805555553</v>
      </c>
      <c r="B169" s="17"/>
      <c r="C169" s="17"/>
      <c r="D169" s="17"/>
      <c r="E169" s="19">
        <v>44144.529166666667</v>
      </c>
      <c r="F169" s="17" t="s">
        <v>16</v>
      </c>
      <c r="G169" s="17"/>
      <c r="H169" s="17"/>
      <c r="I169" s="19">
        <v>44144.529166666667</v>
      </c>
      <c r="J169" s="17"/>
      <c r="K169" s="17" t="s">
        <v>108</v>
      </c>
      <c r="L169" s="17"/>
      <c r="M169" s="20">
        <v>0</v>
      </c>
      <c r="N169" s="17"/>
      <c r="O169" s="17"/>
      <c r="P169" s="17"/>
      <c r="Q169" s="17"/>
      <c r="R169" s="17"/>
      <c r="S169" s="17" t="s">
        <v>310</v>
      </c>
      <c r="T169" s="17"/>
      <c r="U169" s="17"/>
      <c r="V169" s="17"/>
      <c r="W169" s="17" t="s">
        <v>112</v>
      </c>
      <c r="X169" s="17"/>
      <c r="Y169" s="17" t="s">
        <v>311</v>
      </c>
      <c r="Z169" s="17"/>
      <c r="AA169" s="17"/>
      <c r="AB169" s="19">
        <f>IF(E169="", "",DATE(YEAR(E169), MONTH(E169), DAY(E169)))</f>
        <v>44144</v>
      </c>
      <c r="AC169" s="19" t="e">
        <f>IF(#REF!="", "", DATE(YEAR(#REF!), MONTH(#REF!), DAY(#REF!)))</f>
        <v>#REF!</v>
      </c>
      <c r="AD169" s="11" t="str">
        <f t="shared" si="0"/>
        <v/>
      </c>
      <c r="AE169" s="19" t="str">
        <f>IF(B169="","",DATE(YEAR(B169), MONTH(B169), DAY(B169)))</f>
        <v/>
      </c>
    </row>
    <row r="170" spans="1:31" ht="16.2">
      <c r="A170" s="19">
        <v>44277.496527777781</v>
      </c>
      <c r="B170" s="17"/>
      <c r="C170" s="17"/>
      <c r="D170" s="17"/>
      <c r="E170" s="19">
        <v>44144.529166666667</v>
      </c>
      <c r="F170" s="17" t="s">
        <v>16</v>
      </c>
      <c r="G170" s="17"/>
      <c r="H170" s="17"/>
      <c r="I170" s="19">
        <v>44144.529166666667</v>
      </c>
      <c r="J170" s="17"/>
      <c r="K170" s="17" t="s">
        <v>108</v>
      </c>
      <c r="L170" s="17"/>
      <c r="M170" s="20">
        <v>0</v>
      </c>
      <c r="N170" s="17"/>
      <c r="O170" s="17"/>
      <c r="P170" s="17"/>
      <c r="Q170" s="17"/>
      <c r="R170" s="17"/>
      <c r="S170" s="17" t="s">
        <v>312</v>
      </c>
      <c r="T170" s="17"/>
      <c r="U170" s="17"/>
      <c r="V170" s="17"/>
      <c r="W170" s="17"/>
      <c r="X170" s="17"/>
      <c r="Y170" s="17"/>
      <c r="Z170" s="17"/>
      <c r="AA170" s="17"/>
      <c r="AB170" s="19">
        <f>IF(E170="", "",DATE(YEAR(E170), MONTH(E170), DAY(E170)))</f>
        <v>44144</v>
      </c>
      <c r="AC170" s="19" t="e">
        <f>IF(#REF!="", "", DATE(YEAR(#REF!), MONTH(#REF!), DAY(#REF!)))</f>
        <v>#REF!</v>
      </c>
      <c r="AD170" s="11" t="str">
        <f t="shared" si="0"/>
        <v/>
      </c>
      <c r="AE170" s="19" t="str">
        <f>IF(B170="","",DATE(YEAR(B170), MONTH(B170), DAY(B170)))</f>
        <v/>
      </c>
    </row>
    <row r="171" spans="1:31" ht="16.2">
      <c r="A171" s="19">
        <v>44278.012499999997</v>
      </c>
      <c r="B171" s="17"/>
      <c r="C171" s="17"/>
      <c r="D171" s="17"/>
      <c r="E171" s="19">
        <v>44144.529166666667</v>
      </c>
      <c r="F171" s="17"/>
      <c r="G171" s="17"/>
      <c r="H171" s="17"/>
      <c r="I171" s="17"/>
      <c r="J171" s="17"/>
      <c r="K171" s="17" t="s">
        <v>108</v>
      </c>
      <c r="L171" s="17"/>
      <c r="M171" s="20">
        <v>0</v>
      </c>
      <c r="N171" s="17"/>
      <c r="O171" s="17"/>
      <c r="P171" s="17"/>
      <c r="Q171" s="17"/>
      <c r="R171" s="17"/>
      <c r="S171" s="17" t="s">
        <v>313</v>
      </c>
      <c r="T171" s="17"/>
      <c r="U171" s="17"/>
      <c r="V171" s="17"/>
      <c r="W171" s="17"/>
      <c r="X171" s="17"/>
      <c r="Y171" s="17"/>
      <c r="Z171" s="17"/>
      <c r="AA171" s="17"/>
      <c r="AB171" s="19">
        <f>IF(E171="", "",DATE(YEAR(E171), MONTH(E171), DAY(E171)))</f>
        <v>44144</v>
      </c>
      <c r="AC171" s="19" t="e">
        <f>IF(#REF!="", "", DATE(YEAR(#REF!), MONTH(#REF!), DAY(#REF!)))</f>
        <v>#REF!</v>
      </c>
      <c r="AD171" s="11" t="str">
        <f t="shared" si="0"/>
        <v/>
      </c>
      <c r="AE171" s="19" t="str">
        <f>IF(B171="","",DATE(YEAR(B171), MONTH(B171), DAY(B171)))</f>
        <v/>
      </c>
    </row>
    <row r="172" spans="1:31" ht="16.2">
      <c r="A172" s="19">
        <v>44275.132638888892</v>
      </c>
      <c r="B172" s="17"/>
      <c r="C172" s="17"/>
      <c r="D172" s="17"/>
      <c r="E172" s="19">
        <v>44144.529166666667</v>
      </c>
      <c r="F172" s="17" t="s">
        <v>104</v>
      </c>
      <c r="G172" s="17"/>
      <c r="H172" s="17"/>
      <c r="I172" s="19">
        <v>44144.529166666667</v>
      </c>
      <c r="J172" s="17"/>
      <c r="K172" s="17" t="s">
        <v>25</v>
      </c>
      <c r="L172" s="17"/>
      <c r="M172" s="20">
        <v>0</v>
      </c>
      <c r="N172" s="17"/>
      <c r="O172" s="17"/>
      <c r="P172" s="17"/>
      <c r="Q172" s="17"/>
      <c r="R172" s="17"/>
      <c r="S172" s="17" t="s">
        <v>314</v>
      </c>
      <c r="T172" s="17"/>
      <c r="U172" s="17"/>
      <c r="V172" s="17"/>
      <c r="W172" s="17" t="s">
        <v>112</v>
      </c>
      <c r="X172" s="17"/>
      <c r="Y172" s="17"/>
      <c r="Z172" s="17"/>
      <c r="AA172" s="17"/>
      <c r="AB172" s="19">
        <f>IF(E172="", "",DATE(YEAR(E172), MONTH(E172), DAY(E172)))</f>
        <v>44144</v>
      </c>
      <c r="AC172" s="19" t="e">
        <f>IF(#REF!="", "", DATE(YEAR(#REF!), MONTH(#REF!), DAY(#REF!)))</f>
        <v>#REF!</v>
      </c>
      <c r="AD172" s="11" t="str">
        <f t="shared" si="0"/>
        <v/>
      </c>
      <c r="AE172" s="19" t="str">
        <f>IF(B172="","",DATE(YEAR(B172), MONTH(B172), DAY(B172)))</f>
        <v/>
      </c>
    </row>
    <row r="173" spans="1:31" ht="16.2">
      <c r="A173" s="19">
        <v>44315.375694444447</v>
      </c>
      <c r="B173" s="17"/>
      <c r="C173" s="20">
        <v>42</v>
      </c>
      <c r="D173" s="20">
        <v>60</v>
      </c>
      <c r="E173" s="19">
        <v>44144.529166666667</v>
      </c>
      <c r="F173" s="17" t="s">
        <v>16</v>
      </c>
      <c r="G173" s="17"/>
      <c r="H173" s="17"/>
      <c r="I173" s="19">
        <v>44144.529166666667</v>
      </c>
      <c r="J173" s="17"/>
      <c r="K173" s="17" t="s">
        <v>149</v>
      </c>
      <c r="L173" s="17"/>
      <c r="M173" s="20">
        <v>4</v>
      </c>
      <c r="N173" s="17" t="s">
        <v>94</v>
      </c>
      <c r="O173" s="17"/>
      <c r="P173" s="17"/>
      <c r="Q173" s="19">
        <v>44315.375</v>
      </c>
      <c r="R173" s="17"/>
      <c r="S173" s="17" t="s">
        <v>315</v>
      </c>
      <c r="T173" s="17"/>
      <c r="U173" s="17"/>
      <c r="V173" s="17"/>
      <c r="W173" s="17"/>
      <c r="X173" s="17"/>
      <c r="Y173" s="17"/>
      <c r="Z173" s="17"/>
      <c r="AA173" s="17"/>
      <c r="AB173" s="19">
        <f>IF(E173="", "",DATE(YEAR(E173), MONTH(E173), DAY(E173)))</f>
        <v>44144</v>
      </c>
      <c r="AC173" s="19" t="e">
        <f>IF(#REF!="", "", DATE(YEAR(#REF!), MONTH(#REF!), DAY(#REF!)))</f>
        <v>#REF!</v>
      </c>
      <c r="AD173" s="21">
        <f t="shared" si="0"/>
        <v>44315</v>
      </c>
      <c r="AE173" s="19" t="str">
        <f>IF(B173="","",DATE(YEAR(B173), MONTH(B173), DAY(B173)))</f>
        <v/>
      </c>
    </row>
    <row r="174" spans="1:31" ht="16.2">
      <c r="A174" s="19">
        <v>44276.763194444444</v>
      </c>
      <c r="B174" s="17"/>
      <c r="C174" s="17"/>
      <c r="D174" s="17"/>
      <c r="E174" s="19">
        <v>44144.529166666667</v>
      </c>
      <c r="F174" s="17" t="s">
        <v>16</v>
      </c>
      <c r="G174" s="17"/>
      <c r="H174" s="17"/>
      <c r="I174" s="19">
        <v>44144.529166666667</v>
      </c>
      <c r="J174" s="17"/>
      <c r="K174" s="17" t="s">
        <v>108</v>
      </c>
      <c r="L174" s="17"/>
      <c r="M174" s="20">
        <v>0</v>
      </c>
      <c r="N174" s="17"/>
      <c r="O174" s="17"/>
      <c r="P174" s="17"/>
      <c r="Q174" s="17"/>
      <c r="R174" s="17"/>
      <c r="S174" s="17" t="s">
        <v>316</v>
      </c>
      <c r="T174" s="17"/>
      <c r="U174" s="17"/>
      <c r="V174" s="17"/>
      <c r="W174" s="17"/>
      <c r="X174" s="17"/>
      <c r="Y174" s="17"/>
      <c r="Z174" s="17"/>
      <c r="AA174" s="17"/>
      <c r="AB174" s="19">
        <f>IF(E174="", "",DATE(YEAR(E174), MONTH(E174), DAY(E174)))</f>
        <v>44144</v>
      </c>
      <c r="AC174" s="19" t="e">
        <f>IF(#REF!="", "", DATE(YEAR(#REF!), MONTH(#REF!), DAY(#REF!)))</f>
        <v>#REF!</v>
      </c>
      <c r="AD174" s="11" t="str">
        <f t="shared" si="0"/>
        <v/>
      </c>
      <c r="AE174" s="19" t="str">
        <f>IF(B174="","",DATE(YEAR(B174), MONTH(B174), DAY(B174)))</f>
        <v/>
      </c>
    </row>
    <row r="175" spans="1:31" ht="16.2">
      <c r="A175" s="19">
        <v>44275.50277777778</v>
      </c>
      <c r="B175" s="17"/>
      <c r="C175" s="17"/>
      <c r="D175" s="17"/>
      <c r="E175" s="19">
        <v>44144.529166666667</v>
      </c>
      <c r="F175" s="17" t="s">
        <v>256</v>
      </c>
      <c r="G175" s="17"/>
      <c r="H175" s="17"/>
      <c r="I175" s="19">
        <v>44144.529166666667</v>
      </c>
      <c r="J175" s="17"/>
      <c r="K175" s="17" t="s">
        <v>108</v>
      </c>
      <c r="L175" s="17"/>
      <c r="M175" s="20">
        <v>0</v>
      </c>
      <c r="N175" s="17"/>
      <c r="O175" s="17"/>
      <c r="P175" s="17"/>
      <c r="Q175" s="17"/>
      <c r="R175" s="17"/>
      <c r="S175" s="17" t="s">
        <v>317</v>
      </c>
      <c r="T175" s="17"/>
      <c r="U175" s="17"/>
      <c r="V175" s="17"/>
      <c r="W175" s="17" t="s">
        <v>112</v>
      </c>
      <c r="X175" s="17"/>
      <c r="Y175" s="17"/>
      <c r="Z175" s="17"/>
      <c r="AA175" s="17"/>
      <c r="AB175" s="19">
        <f>IF(E175="", "",DATE(YEAR(E175), MONTH(E175), DAY(E175)))</f>
        <v>44144</v>
      </c>
      <c r="AC175" s="19" t="e">
        <f>IF(#REF!="", "", DATE(YEAR(#REF!), MONTH(#REF!), DAY(#REF!)))</f>
        <v>#REF!</v>
      </c>
      <c r="AD175" s="11" t="str">
        <f t="shared" si="0"/>
        <v/>
      </c>
      <c r="AE175" s="19" t="str">
        <f>IF(B175="","",DATE(YEAR(B175), MONTH(B175), DAY(B175)))</f>
        <v/>
      </c>
    </row>
    <row r="176" spans="1:31" ht="16.2">
      <c r="A176" s="19">
        <v>44276.878472222219</v>
      </c>
      <c r="B176" s="17"/>
      <c r="C176" s="17"/>
      <c r="D176" s="17"/>
      <c r="E176" s="19">
        <v>44144.529166666667</v>
      </c>
      <c r="F176" s="17"/>
      <c r="G176" s="17"/>
      <c r="H176" s="17"/>
      <c r="I176" s="17"/>
      <c r="J176" s="17"/>
      <c r="K176" s="17" t="s">
        <v>25</v>
      </c>
      <c r="L176" s="17"/>
      <c r="M176" s="20">
        <v>0</v>
      </c>
      <c r="N176" s="17"/>
      <c r="O176" s="17"/>
      <c r="P176" s="17"/>
      <c r="Q176" s="17"/>
      <c r="R176" s="17"/>
      <c r="S176" s="17" t="s">
        <v>318</v>
      </c>
      <c r="T176" s="17"/>
      <c r="U176" s="17"/>
      <c r="V176" s="17"/>
      <c r="W176" s="17"/>
      <c r="X176" s="17"/>
      <c r="Y176" s="17"/>
      <c r="Z176" s="17"/>
      <c r="AA176" s="17"/>
      <c r="AB176" s="19">
        <f>IF(E176="", "",DATE(YEAR(E176), MONTH(E176), DAY(E176)))</f>
        <v>44144</v>
      </c>
      <c r="AC176" s="19" t="e">
        <f>IF(#REF!="", "", DATE(YEAR(#REF!), MONTH(#REF!), DAY(#REF!)))</f>
        <v>#REF!</v>
      </c>
      <c r="AD176" s="11" t="str">
        <f t="shared" si="0"/>
        <v/>
      </c>
      <c r="AE176" s="19" t="str">
        <f>IF(B176="","",DATE(YEAR(B176), MONTH(B176), DAY(B176)))</f>
        <v/>
      </c>
    </row>
    <row r="177" spans="1:31" ht="16.2">
      <c r="A177" s="19">
        <v>44303.446527777778</v>
      </c>
      <c r="B177" s="17"/>
      <c r="C177" s="20">
        <v>0</v>
      </c>
      <c r="D177" s="20">
        <v>2</v>
      </c>
      <c r="E177" s="19">
        <v>44144.529166666667</v>
      </c>
      <c r="F177" s="17" t="s">
        <v>16</v>
      </c>
      <c r="G177" s="17"/>
      <c r="H177" s="17"/>
      <c r="I177" s="19">
        <v>44144.529166666667</v>
      </c>
      <c r="J177" s="17"/>
      <c r="K177" s="17" t="s">
        <v>108</v>
      </c>
      <c r="L177" s="17"/>
      <c r="M177" s="20">
        <v>0</v>
      </c>
      <c r="N177" s="17"/>
      <c r="O177" s="17"/>
      <c r="P177" s="17"/>
      <c r="Q177" s="17"/>
      <c r="R177" s="17"/>
      <c r="S177" s="17" t="s">
        <v>319</v>
      </c>
      <c r="T177" s="17"/>
      <c r="U177" s="17"/>
      <c r="V177" s="17"/>
      <c r="W177" s="17"/>
      <c r="X177" s="17"/>
      <c r="Y177" s="17"/>
      <c r="Z177" s="17"/>
      <c r="AA177" s="17"/>
      <c r="AB177" s="19">
        <f>IF(E177="", "",DATE(YEAR(E177), MONTH(E177), DAY(E177)))</f>
        <v>44144</v>
      </c>
      <c r="AC177" s="19" t="e">
        <f>IF(#REF!="", "", DATE(YEAR(#REF!), MONTH(#REF!), DAY(#REF!)))</f>
        <v>#REF!</v>
      </c>
      <c r="AD177" s="11" t="str">
        <f t="shared" si="0"/>
        <v/>
      </c>
      <c r="AE177" s="19" t="str">
        <f>IF(B177="","",DATE(YEAR(B177), MONTH(B177), DAY(B177)))</f>
        <v/>
      </c>
    </row>
    <row r="178" spans="1:31" ht="16.2">
      <c r="A178" s="19">
        <v>44275.433333333334</v>
      </c>
      <c r="B178" s="17"/>
      <c r="C178" s="17"/>
      <c r="D178" s="17"/>
      <c r="E178" s="19">
        <v>44144.529166666667</v>
      </c>
      <c r="F178" s="17" t="s">
        <v>104</v>
      </c>
      <c r="G178" s="17"/>
      <c r="H178" s="17"/>
      <c r="I178" s="19">
        <v>44144.529166666667</v>
      </c>
      <c r="J178" s="17"/>
      <c r="K178" s="17" t="s">
        <v>25</v>
      </c>
      <c r="L178" s="17"/>
      <c r="M178" s="20">
        <v>0</v>
      </c>
      <c r="N178" s="17"/>
      <c r="O178" s="17"/>
      <c r="P178" s="17"/>
      <c r="Q178" s="17"/>
      <c r="R178" s="17"/>
      <c r="S178" s="17" t="s">
        <v>320</v>
      </c>
      <c r="T178" s="17"/>
      <c r="U178" s="17"/>
      <c r="V178" s="17"/>
      <c r="W178" s="17" t="s">
        <v>112</v>
      </c>
      <c r="X178" s="17"/>
      <c r="Y178" s="17"/>
      <c r="Z178" s="17"/>
      <c r="AA178" s="17"/>
      <c r="AB178" s="19">
        <f>IF(E178="", "",DATE(YEAR(E178), MONTH(E178), DAY(E178)))</f>
        <v>44144</v>
      </c>
      <c r="AC178" s="19" t="e">
        <f>IF(#REF!="", "", DATE(YEAR(#REF!), MONTH(#REF!), DAY(#REF!)))</f>
        <v>#REF!</v>
      </c>
      <c r="AD178" s="11" t="str">
        <f t="shared" si="0"/>
        <v/>
      </c>
      <c r="AE178" s="19" t="str">
        <f>IF(B178="","",DATE(YEAR(B178), MONTH(B178), DAY(B178)))</f>
        <v/>
      </c>
    </row>
    <row r="179" spans="1:31" ht="16.2">
      <c r="A179" s="19">
        <v>44276.563194444447</v>
      </c>
      <c r="B179" s="17"/>
      <c r="C179" s="17"/>
      <c r="D179" s="17"/>
      <c r="E179" s="19">
        <v>44144.529166666667</v>
      </c>
      <c r="F179" s="17" t="s">
        <v>256</v>
      </c>
      <c r="G179" s="17"/>
      <c r="H179" s="17"/>
      <c r="I179" s="19">
        <v>44144.529166666667</v>
      </c>
      <c r="J179" s="17"/>
      <c r="K179" s="17" t="s">
        <v>108</v>
      </c>
      <c r="L179" s="17"/>
      <c r="M179" s="20">
        <v>0</v>
      </c>
      <c r="N179" s="17"/>
      <c r="O179" s="17"/>
      <c r="P179" s="17"/>
      <c r="Q179" s="17"/>
      <c r="R179" s="17"/>
      <c r="S179" s="17" t="s">
        <v>321</v>
      </c>
      <c r="T179" s="17"/>
      <c r="U179" s="17"/>
      <c r="V179" s="17"/>
      <c r="W179" s="17" t="s">
        <v>112</v>
      </c>
      <c r="X179" s="17"/>
      <c r="Y179" s="17"/>
      <c r="Z179" s="17"/>
      <c r="AA179" s="17"/>
      <c r="AB179" s="19">
        <f>IF(E179="", "",DATE(YEAR(E179), MONTH(E179), DAY(E179)))</f>
        <v>44144</v>
      </c>
      <c r="AC179" s="19" t="e">
        <f>IF(#REF!="", "", DATE(YEAR(#REF!), MONTH(#REF!), DAY(#REF!)))</f>
        <v>#REF!</v>
      </c>
      <c r="AD179" s="11" t="str">
        <f t="shared" si="0"/>
        <v/>
      </c>
      <c r="AE179" s="19" t="str">
        <f>IF(B179="","",DATE(YEAR(B179), MONTH(B179), DAY(B179)))</f>
        <v/>
      </c>
    </row>
    <row r="180" spans="1:31" ht="16.2">
      <c r="A180" s="19">
        <v>44277.904861111114</v>
      </c>
      <c r="B180" s="17"/>
      <c r="C180" s="17"/>
      <c r="D180" s="17"/>
      <c r="E180" s="19">
        <v>44144.529166666667</v>
      </c>
      <c r="F180" s="17" t="s">
        <v>92</v>
      </c>
      <c r="G180" s="17"/>
      <c r="H180" s="17"/>
      <c r="I180" s="19">
        <v>44144.529166666667</v>
      </c>
      <c r="J180" s="17"/>
      <c r="K180" s="17" t="s">
        <v>25</v>
      </c>
      <c r="L180" s="17"/>
      <c r="M180" s="20">
        <v>0</v>
      </c>
      <c r="N180" s="17"/>
      <c r="O180" s="17"/>
      <c r="P180" s="17"/>
      <c r="Q180" s="17"/>
      <c r="R180" s="17"/>
      <c r="S180" s="17" t="s">
        <v>322</v>
      </c>
      <c r="T180" s="17"/>
      <c r="U180" s="17"/>
      <c r="V180" s="17"/>
      <c r="W180" s="17" t="s">
        <v>112</v>
      </c>
      <c r="X180" s="17"/>
      <c r="Y180" s="17"/>
      <c r="Z180" s="17"/>
      <c r="AA180" s="17"/>
      <c r="AB180" s="19">
        <f>IF(E180="", "",DATE(YEAR(E180), MONTH(E180), DAY(E180)))</f>
        <v>44144</v>
      </c>
      <c r="AC180" s="19" t="e">
        <f>IF(#REF!="", "", DATE(YEAR(#REF!), MONTH(#REF!), DAY(#REF!)))</f>
        <v>#REF!</v>
      </c>
      <c r="AD180" s="11" t="str">
        <f t="shared" si="0"/>
        <v/>
      </c>
      <c r="AE180" s="19" t="str">
        <f>IF(B180="","",DATE(YEAR(B180), MONTH(B180), DAY(B180)))</f>
        <v/>
      </c>
    </row>
    <row r="181" spans="1:31" ht="16.2">
      <c r="A181" s="19">
        <v>44275.697916666664</v>
      </c>
      <c r="B181" s="17"/>
      <c r="C181" s="17"/>
      <c r="D181" s="17"/>
      <c r="E181" s="19">
        <v>44144.529166666667</v>
      </c>
      <c r="F181" s="17" t="s">
        <v>92</v>
      </c>
      <c r="G181" s="17"/>
      <c r="H181" s="17"/>
      <c r="I181" s="19">
        <v>44144.529166666667</v>
      </c>
      <c r="J181" s="17"/>
      <c r="K181" s="17" t="s">
        <v>25</v>
      </c>
      <c r="L181" s="17"/>
      <c r="M181" s="20">
        <v>0</v>
      </c>
      <c r="N181" s="17"/>
      <c r="O181" s="17"/>
      <c r="P181" s="17"/>
      <c r="Q181" s="17"/>
      <c r="R181" s="17"/>
      <c r="S181" s="17" t="s">
        <v>323</v>
      </c>
      <c r="T181" s="17"/>
      <c r="U181" s="17"/>
      <c r="V181" s="17"/>
      <c r="W181" s="17"/>
      <c r="X181" s="17"/>
      <c r="Y181" s="17"/>
      <c r="Z181" s="17"/>
      <c r="AA181" s="17"/>
      <c r="AB181" s="19">
        <f>IF(E181="", "",DATE(YEAR(E181), MONTH(E181), DAY(E181)))</f>
        <v>44144</v>
      </c>
      <c r="AC181" s="19" t="e">
        <f>IF(#REF!="", "", DATE(YEAR(#REF!), MONTH(#REF!), DAY(#REF!)))</f>
        <v>#REF!</v>
      </c>
      <c r="AD181" s="11" t="str">
        <f t="shared" si="0"/>
        <v/>
      </c>
      <c r="AE181" s="19" t="str">
        <f>IF(B181="","",DATE(YEAR(B181), MONTH(B181), DAY(B181)))</f>
        <v/>
      </c>
    </row>
    <row r="182" spans="1:31" ht="16.2">
      <c r="A182" s="19">
        <v>44277.308333333334</v>
      </c>
      <c r="B182" s="17"/>
      <c r="C182" s="17"/>
      <c r="D182" s="17"/>
      <c r="E182" s="19">
        <v>44144.529166666667</v>
      </c>
      <c r="F182" s="17" t="s">
        <v>24</v>
      </c>
      <c r="G182" s="17"/>
      <c r="H182" s="17"/>
      <c r="I182" s="19">
        <v>44144.529166666667</v>
      </c>
      <c r="J182" s="17"/>
      <c r="K182" s="17" t="s">
        <v>108</v>
      </c>
      <c r="L182" s="17"/>
      <c r="M182" s="20">
        <v>0</v>
      </c>
      <c r="N182" s="17"/>
      <c r="O182" s="17"/>
      <c r="P182" s="17"/>
      <c r="Q182" s="17"/>
      <c r="R182" s="17"/>
      <c r="S182" s="17" t="s">
        <v>324</v>
      </c>
      <c r="T182" s="17"/>
      <c r="U182" s="17"/>
      <c r="V182" s="17"/>
      <c r="W182" s="17" t="s">
        <v>140</v>
      </c>
      <c r="X182" s="17"/>
      <c r="Y182" s="17"/>
      <c r="Z182" s="17"/>
      <c r="AA182" s="17"/>
      <c r="AB182" s="19">
        <f>IF(E182="", "",DATE(YEAR(E182), MONTH(E182), DAY(E182)))</f>
        <v>44144</v>
      </c>
      <c r="AC182" s="19" t="e">
        <f>IF(#REF!="", "", DATE(YEAR(#REF!), MONTH(#REF!), DAY(#REF!)))</f>
        <v>#REF!</v>
      </c>
      <c r="AD182" s="11" t="str">
        <f t="shared" si="0"/>
        <v/>
      </c>
      <c r="AE182" s="19" t="str">
        <f>IF(B182="","",DATE(YEAR(B182), MONTH(B182), DAY(B182)))</f>
        <v/>
      </c>
    </row>
    <row r="183" spans="1:31" ht="16.2">
      <c r="A183" s="19">
        <v>44348.431944444441</v>
      </c>
      <c r="B183" s="19">
        <v>44237.3125</v>
      </c>
      <c r="C183" s="20">
        <v>29</v>
      </c>
      <c r="D183" s="20">
        <v>40</v>
      </c>
      <c r="E183" s="19">
        <v>44229.40902777778</v>
      </c>
      <c r="F183" s="17" t="s">
        <v>26</v>
      </c>
      <c r="G183" s="17"/>
      <c r="H183" s="17"/>
      <c r="I183" s="19">
        <v>44229.410416666666</v>
      </c>
      <c r="J183" s="17"/>
      <c r="K183" s="17" t="s">
        <v>93</v>
      </c>
      <c r="L183" s="17"/>
      <c r="M183" s="20">
        <v>1</v>
      </c>
      <c r="N183" s="17" t="s">
        <v>114</v>
      </c>
      <c r="O183" s="17"/>
      <c r="P183" s="17"/>
      <c r="Q183" s="19">
        <v>44348.416666666664</v>
      </c>
      <c r="R183" s="17"/>
      <c r="S183" s="17" t="s">
        <v>325</v>
      </c>
      <c r="T183" s="17"/>
      <c r="U183" s="20">
        <v>10750</v>
      </c>
      <c r="V183" s="17"/>
      <c r="W183" s="17"/>
      <c r="X183" s="17"/>
      <c r="Y183" s="17"/>
      <c r="Z183" s="17"/>
      <c r="AA183" s="20">
        <v>10750</v>
      </c>
      <c r="AB183" s="19">
        <f>IF(E183="", "",DATE(YEAR(E183), MONTH(E183), DAY(E183)))</f>
        <v>44229</v>
      </c>
      <c r="AC183" s="19" t="e">
        <f>IF(#REF!="", "", DATE(YEAR(#REF!), MONTH(#REF!), DAY(#REF!)))</f>
        <v>#REF!</v>
      </c>
      <c r="AD183" s="21">
        <f t="shared" si="0"/>
        <v>44348</v>
      </c>
      <c r="AE183" s="19">
        <f>IF(B183="","",DATE(YEAR(B183), MONTH(B183), DAY(B183)))</f>
        <v>44237</v>
      </c>
    </row>
    <row r="184" spans="1:31" ht="16.2">
      <c r="A184" s="19">
        <v>44372.713888888888</v>
      </c>
      <c r="B184" s="17"/>
      <c r="C184" s="20">
        <v>12</v>
      </c>
      <c r="D184" s="20">
        <v>21</v>
      </c>
      <c r="E184" s="19">
        <v>44144.529166666667</v>
      </c>
      <c r="F184" s="17" t="s">
        <v>92</v>
      </c>
      <c r="G184" s="17"/>
      <c r="H184" s="17"/>
      <c r="I184" s="19">
        <v>44175.224305555559</v>
      </c>
      <c r="J184" s="17"/>
      <c r="K184" s="17" t="s">
        <v>108</v>
      </c>
      <c r="L184" s="17"/>
      <c r="M184" s="20">
        <v>2</v>
      </c>
      <c r="N184" s="17" t="s">
        <v>100</v>
      </c>
      <c r="O184" s="17"/>
      <c r="P184" s="17"/>
      <c r="Q184" s="19">
        <v>44372.713888888888</v>
      </c>
      <c r="R184" s="17"/>
      <c r="S184" s="17" t="s">
        <v>326</v>
      </c>
      <c r="T184" s="17"/>
      <c r="U184" s="17"/>
      <c r="V184" s="17"/>
      <c r="W184" s="17" t="s">
        <v>140</v>
      </c>
      <c r="X184" s="17"/>
      <c r="Y184" s="17"/>
      <c r="Z184" s="17"/>
      <c r="AA184" s="17"/>
      <c r="AB184" s="19">
        <f>IF(E184="", "",DATE(YEAR(E184), MONTH(E184), DAY(E184)))</f>
        <v>44144</v>
      </c>
      <c r="AC184" s="19" t="e">
        <f>IF(#REF!="", "", DATE(YEAR(#REF!), MONTH(#REF!), DAY(#REF!)))</f>
        <v>#REF!</v>
      </c>
      <c r="AD184" s="21">
        <f t="shared" si="0"/>
        <v>44372</v>
      </c>
      <c r="AE184" s="19" t="str">
        <f>IF(B184="","",DATE(YEAR(B184), MONTH(B184), DAY(B184)))</f>
        <v/>
      </c>
    </row>
    <row r="185" spans="1:31" ht="16.2">
      <c r="A185" s="19">
        <v>44303.438194444447</v>
      </c>
      <c r="B185" s="17"/>
      <c r="C185" s="17"/>
      <c r="D185" s="17"/>
      <c r="E185" s="19">
        <v>44144.529166666667</v>
      </c>
      <c r="F185" s="17" t="s">
        <v>24</v>
      </c>
      <c r="G185" s="17"/>
      <c r="H185" s="17"/>
      <c r="I185" s="19">
        <v>44144.529166666667</v>
      </c>
      <c r="J185" s="17"/>
      <c r="K185" s="17" t="s">
        <v>108</v>
      </c>
      <c r="L185" s="17"/>
      <c r="M185" s="20">
        <v>1</v>
      </c>
      <c r="N185" s="17" t="s">
        <v>114</v>
      </c>
      <c r="O185" s="17"/>
      <c r="P185" s="17"/>
      <c r="Q185" s="17"/>
      <c r="R185" s="17"/>
      <c r="S185" s="17" t="s">
        <v>327</v>
      </c>
      <c r="T185" s="17"/>
      <c r="U185" s="17"/>
      <c r="V185" s="17"/>
      <c r="W185" s="17" t="s">
        <v>140</v>
      </c>
      <c r="X185" s="17"/>
      <c r="Y185" s="17"/>
      <c r="Z185" s="17"/>
      <c r="AA185" s="17"/>
      <c r="AB185" s="19">
        <f>IF(E185="", "",DATE(YEAR(E185), MONTH(E185), DAY(E185)))</f>
        <v>44144</v>
      </c>
      <c r="AC185" s="19" t="e">
        <f>IF(#REF!="", "", DATE(YEAR(#REF!), MONTH(#REF!), DAY(#REF!)))</f>
        <v>#REF!</v>
      </c>
      <c r="AD185" s="11" t="str">
        <f t="shared" si="0"/>
        <v/>
      </c>
      <c r="AE185" s="19" t="str">
        <f>IF(B185="","",DATE(YEAR(B185), MONTH(B185), DAY(B185)))</f>
        <v/>
      </c>
    </row>
    <row r="186" spans="1:31" ht="16.2">
      <c r="A186" s="19">
        <v>44303.435416666667</v>
      </c>
      <c r="B186" s="17"/>
      <c r="C186" s="20">
        <v>0</v>
      </c>
      <c r="D186" s="20">
        <v>1</v>
      </c>
      <c r="E186" s="19">
        <v>44144.529166666667</v>
      </c>
      <c r="F186" s="17" t="s">
        <v>256</v>
      </c>
      <c r="G186" s="17"/>
      <c r="H186" s="17"/>
      <c r="I186" s="19">
        <v>44144.529166666667</v>
      </c>
      <c r="J186" s="17"/>
      <c r="K186" s="17" t="s">
        <v>118</v>
      </c>
      <c r="L186" s="17"/>
      <c r="M186" s="20">
        <v>0</v>
      </c>
      <c r="N186" s="17" t="s">
        <v>114</v>
      </c>
      <c r="O186" s="17"/>
      <c r="P186" s="17"/>
      <c r="Q186" s="17"/>
      <c r="R186" s="17"/>
      <c r="S186" s="17" t="s">
        <v>328</v>
      </c>
      <c r="T186" s="17"/>
      <c r="U186" s="17"/>
      <c r="V186" s="17"/>
      <c r="W186" s="17" t="s">
        <v>112</v>
      </c>
      <c r="X186" s="17"/>
      <c r="Y186" s="17"/>
      <c r="Z186" s="17"/>
      <c r="AA186" s="17"/>
      <c r="AB186" s="19">
        <f>IF(E186="", "",DATE(YEAR(E186), MONTH(E186), DAY(E186)))</f>
        <v>44144</v>
      </c>
      <c r="AC186" s="19" t="e">
        <f>IF(#REF!="", "", DATE(YEAR(#REF!), MONTH(#REF!), DAY(#REF!)))</f>
        <v>#REF!</v>
      </c>
      <c r="AD186" s="11" t="str">
        <f t="shared" si="0"/>
        <v/>
      </c>
      <c r="AE186" s="19" t="str">
        <f>IF(B186="","",DATE(YEAR(B186), MONTH(B186), DAY(B186)))</f>
        <v/>
      </c>
    </row>
    <row r="187" spans="1:31" ht="16.2">
      <c r="A187" s="19">
        <v>44368.677083333336</v>
      </c>
      <c r="B187" s="17"/>
      <c r="C187" s="20">
        <v>9</v>
      </c>
      <c r="D187" s="20">
        <v>24</v>
      </c>
      <c r="E187" s="19">
        <v>44144.529166666667</v>
      </c>
      <c r="F187" s="17" t="s">
        <v>104</v>
      </c>
      <c r="G187" s="19">
        <v>44379.333333333336</v>
      </c>
      <c r="H187" s="17"/>
      <c r="I187" s="19">
        <v>44144.529166666667</v>
      </c>
      <c r="J187" s="17"/>
      <c r="K187" s="17" t="s">
        <v>149</v>
      </c>
      <c r="L187" s="17"/>
      <c r="M187" s="20">
        <v>1</v>
      </c>
      <c r="N187" s="17" t="s">
        <v>97</v>
      </c>
      <c r="O187" s="17"/>
      <c r="P187" s="17"/>
      <c r="Q187" s="19">
        <v>44368.563194444447</v>
      </c>
      <c r="R187" s="17"/>
      <c r="S187" s="17" t="s">
        <v>329</v>
      </c>
      <c r="T187" s="17"/>
      <c r="U187" s="17"/>
      <c r="V187" s="17"/>
      <c r="W187" s="17" t="s">
        <v>112</v>
      </c>
      <c r="X187" s="17"/>
      <c r="Y187" s="17"/>
      <c r="Z187" s="17"/>
      <c r="AA187" s="17"/>
      <c r="AB187" s="19">
        <f>IF(E187="", "",DATE(YEAR(E187), MONTH(E187), DAY(E187)))</f>
        <v>44144</v>
      </c>
      <c r="AC187" s="19" t="e">
        <f>IF(#REF!="", "", DATE(YEAR(#REF!), MONTH(#REF!), DAY(#REF!)))</f>
        <v>#REF!</v>
      </c>
      <c r="AD187" s="21">
        <f t="shared" si="0"/>
        <v>44368</v>
      </c>
      <c r="AE187" s="19" t="str">
        <f>IF(B187="","",DATE(YEAR(B187), MONTH(B187), DAY(B187)))</f>
        <v/>
      </c>
    </row>
    <row r="188" spans="1:31" ht="16.2">
      <c r="A188" s="19">
        <v>44275.850694444445</v>
      </c>
      <c r="B188" s="17"/>
      <c r="C188" s="17"/>
      <c r="D188" s="17"/>
      <c r="E188" s="19">
        <v>44144.529166666667</v>
      </c>
      <c r="F188" s="17"/>
      <c r="G188" s="17"/>
      <c r="H188" s="17"/>
      <c r="I188" s="17"/>
      <c r="J188" s="17"/>
      <c r="K188" s="17" t="s">
        <v>108</v>
      </c>
      <c r="L188" s="17"/>
      <c r="M188" s="20">
        <v>0</v>
      </c>
      <c r="N188" s="17"/>
      <c r="O188" s="17"/>
      <c r="P188" s="17"/>
      <c r="Q188" s="17"/>
      <c r="R188" s="17"/>
      <c r="S188" s="17" t="s">
        <v>330</v>
      </c>
      <c r="T188" s="17"/>
      <c r="U188" s="17"/>
      <c r="V188" s="17"/>
      <c r="W188" s="17" t="s">
        <v>140</v>
      </c>
      <c r="X188" s="17"/>
      <c r="Y188" s="17"/>
      <c r="Z188" s="17"/>
      <c r="AA188" s="17"/>
      <c r="AB188" s="19">
        <f>IF(E188="", "",DATE(YEAR(E188), MONTH(E188), DAY(E188)))</f>
        <v>44144</v>
      </c>
      <c r="AC188" s="19" t="e">
        <f>IF(#REF!="", "", DATE(YEAR(#REF!), MONTH(#REF!), DAY(#REF!)))</f>
        <v>#REF!</v>
      </c>
      <c r="AD188" s="11" t="str">
        <f t="shared" si="0"/>
        <v/>
      </c>
      <c r="AE188" s="19" t="str">
        <f>IF(B188="","",DATE(YEAR(B188), MONTH(B188), DAY(B188)))</f>
        <v/>
      </c>
    </row>
    <row r="189" spans="1:31" ht="16.2">
      <c r="A189" s="19">
        <v>44275.013194444444</v>
      </c>
      <c r="B189" s="17"/>
      <c r="C189" s="17"/>
      <c r="D189" s="17"/>
      <c r="E189" s="19">
        <v>44144.529166666667</v>
      </c>
      <c r="F189" s="17" t="s">
        <v>16</v>
      </c>
      <c r="G189" s="17"/>
      <c r="H189" s="17"/>
      <c r="I189" s="19">
        <v>44144.529166666667</v>
      </c>
      <c r="J189" s="17"/>
      <c r="K189" s="17" t="s">
        <v>108</v>
      </c>
      <c r="L189" s="17"/>
      <c r="M189" s="20">
        <v>0</v>
      </c>
      <c r="N189" s="17"/>
      <c r="O189" s="17"/>
      <c r="P189" s="17"/>
      <c r="Q189" s="17"/>
      <c r="R189" s="17"/>
      <c r="S189" s="17" t="s">
        <v>331</v>
      </c>
      <c r="T189" s="17"/>
      <c r="U189" s="17"/>
      <c r="V189" s="17"/>
      <c r="W189" s="17" t="s">
        <v>112</v>
      </c>
      <c r="X189" s="17"/>
      <c r="Y189" s="17"/>
      <c r="Z189" s="17"/>
      <c r="AA189" s="17"/>
      <c r="AB189" s="19">
        <f>IF(E189="", "",DATE(YEAR(E189), MONTH(E189), DAY(E189)))</f>
        <v>44144</v>
      </c>
      <c r="AC189" s="19" t="e">
        <f>IF(#REF!="", "", DATE(YEAR(#REF!), MONTH(#REF!), DAY(#REF!)))</f>
        <v>#REF!</v>
      </c>
      <c r="AD189" s="11" t="str">
        <f t="shared" si="0"/>
        <v/>
      </c>
      <c r="AE189" s="19" t="str">
        <f>IF(B189="","",DATE(YEAR(B189), MONTH(B189), DAY(B189)))</f>
        <v/>
      </c>
    </row>
    <row r="190" spans="1:31" ht="16.2">
      <c r="A190" s="19">
        <v>44372.378472222219</v>
      </c>
      <c r="B190" s="19">
        <v>44286.54583333333</v>
      </c>
      <c r="C190" s="20">
        <v>21</v>
      </c>
      <c r="D190" s="20">
        <v>32</v>
      </c>
      <c r="E190" s="19">
        <v>44279.586805555555</v>
      </c>
      <c r="F190" s="17" t="s">
        <v>92</v>
      </c>
      <c r="G190" s="17"/>
      <c r="H190" s="17"/>
      <c r="I190" s="19">
        <v>44279.588194444441</v>
      </c>
      <c r="J190" s="17"/>
      <c r="K190" s="17" t="s">
        <v>96</v>
      </c>
      <c r="L190" s="17" t="s">
        <v>24</v>
      </c>
      <c r="M190" s="20">
        <v>1</v>
      </c>
      <c r="N190" s="17" t="s">
        <v>94</v>
      </c>
      <c r="O190" s="17"/>
      <c r="P190" s="17"/>
      <c r="Q190" s="19">
        <v>44372.370138888888</v>
      </c>
      <c r="R190" s="17"/>
      <c r="S190" s="17" t="s">
        <v>332</v>
      </c>
      <c r="T190" s="17" t="s">
        <v>128</v>
      </c>
      <c r="U190" s="20">
        <v>94000</v>
      </c>
      <c r="V190" s="17"/>
      <c r="W190" s="17"/>
      <c r="X190" s="17"/>
      <c r="Y190" s="17"/>
      <c r="Z190" s="17"/>
      <c r="AA190" s="20">
        <v>94000</v>
      </c>
      <c r="AB190" s="19">
        <f>IF(E190="", "",DATE(YEAR(E190), MONTH(E190), DAY(E190)))</f>
        <v>44279</v>
      </c>
      <c r="AC190" s="19" t="e">
        <f>IF(#REF!="", "", DATE(YEAR(#REF!), MONTH(#REF!), DAY(#REF!)))</f>
        <v>#REF!</v>
      </c>
      <c r="AD190" s="21">
        <f t="shared" si="0"/>
        <v>44372</v>
      </c>
      <c r="AE190" s="19">
        <f>IF(B190="","",DATE(YEAR(B190), MONTH(B190), DAY(B190)))</f>
        <v>44286</v>
      </c>
    </row>
    <row r="191" spans="1:31" ht="16.2">
      <c r="A191" s="19">
        <v>44275.289583333331</v>
      </c>
      <c r="B191" s="17"/>
      <c r="C191" s="17"/>
      <c r="D191" s="17"/>
      <c r="E191" s="19">
        <v>44144.529166666667</v>
      </c>
      <c r="F191" s="17" t="s">
        <v>16</v>
      </c>
      <c r="G191" s="17"/>
      <c r="H191" s="17"/>
      <c r="I191" s="19">
        <v>44144.529166666667</v>
      </c>
      <c r="J191" s="17"/>
      <c r="K191" s="17" t="s">
        <v>108</v>
      </c>
      <c r="L191" s="17"/>
      <c r="M191" s="20">
        <v>0</v>
      </c>
      <c r="N191" s="17"/>
      <c r="O191" s="17"/>
      <c r="P191" s="17"/>
      <c r="Q191" s="17"/>
      <c r="R191" s="17"/>
      <c r="S191" s="17" t="s">
        <v>333</v>
      </c>
      <c r="T191" s="17"/>
      <c r="U191" s="17"/>
      <c r="V191" s="17"/>
      <c r="W191" s="17"/>
      <c r="X191" s="17"/>
      <c r="Y191" s="17"/>
      <c r="Z191" s="17"/>
      <c r="AA191" s="17"/>
      <c r="AB191" s="19">
        <f>IF(E191="", "",DATE(YEAR(E191), MONTH(E191), DAY(E191)))</f>
        <v>44144</v>
      </c>
      <c r="AC191" s="19" t="e">
        <f>IF(#REF!="", "", DATE(YEAR(#REF!), MONTH(#REF!), DAY(#REF!)))</f>
        <v>#REF!</v>
      </c>
      <c r="AD191" s="11" t="str">
        <f t="shared" si="0"/>
        <v/>
      </c>
      <c r="AE191" s="19" t="str">
        <f>IF(B191="","",DATE(YEAR(B191), MONTH(B191), DAY(B191)))</f>
        <v/>
      </c>
    </row>
    <row r="192" spans="1:31" ht="16.2">
      <c r="A192" s="19">
        <v>44303.438194444447</v>
      </c>
      <c r="B192" s="17"/>
      <c r="C192" s="20">
        <v>8</v>
      </c>
      <c r="D192" s="20">
        <v>13</v>
      </c>
      <c r="E192" s="19">
        <v>44144.529166666667</v>
      </c>
      <c r="F192" s="17" t="s">
        <v>159</v>
      </c>
      <c r="G192" s="17"/>
      <c r="H192" s="17"/>
      <c r="I192" s="19">
        <v>44257.400694444441</v>
      </c>
      <c r="J192" s="17"/>
      <c r="K192" s="17" t="s">
        <v>149</v>
      </c>
      <c r="L192" s="17"/>
      <c r="M192" s="20">
        <v>4</v>
      </c>
      <c r="N192" s="17" t="s">
        <v>114</v>
      </c>
      <c r="O192" s="17"/>
      <c r="P192" s="17"/>
      <c r="Q192" s="19">
        <v>44250.125</v>
      </c>
      <c r="R192" s="17"/>
      <c r="S192" s="17" t="s">
        <v>334</v>
      </c>
      <c r="T192" s="17"/>
      <c r="U192" s="17"/>
      <c r="V192" s="17"/>
      <c r="W192" s="17" t="s">
        <v>99</v>
      </c>
      <c r="X192" s="17"/>
      <c r="Y192" s="17"/>
      <c r="Z192" s="17"/>
      <c r="AA192" s="17"/>
      <c r="AB192" s="19">
        <f>IF(E192="", "",DATE(YEAR(E192), MONTH(E192), DAY(E192)))</f>
        <v>44144</v>
      </c>
      <c r="AC192" s="19" t="e">
        <f>IF(#REF!="", "", DATE(YEAR(#REF!), MONTH(#REF!), DAY(#REF!)))</f>
        <v>#REF!</v>
      </c>
      <c r="AD192" s="21">
        <f t="shared" si="0"/>
        <v>44250</v>
      </c>
      <c r="AE192" s="19" t="str">
        <f>IF(B192="","",DATE(YEAR(B192), MONTH(B192), DAY(B192)))</f>
        <v/>
      </c>
    </row>
    <row r="193" spans="1:31" ht="16.2">
      <c r="A193" s="19">
        <v>44303.446527777778</v>
      </c>
      <c r="B193" s="17"/>
      <c r="C193" s="20">
        <v>2</v>
      </c>
      <c r="D193" s="20">
        <v>4</v>
      </c>
      <c r="E193" s="19">
        <v>44144.529166666667</v>
      </c>
      <c r="F193" s="17" t="s">
        <v>104</v>
      </c>
      <c r="G193" s="17"/>
      <c r="H193" s="17"/>
      <c r="I193" s="19">
        <v>44144.529166666667</v>
      </c>
      <c r="J193" s="17"/>
      <c r="K193" s="17" t="s">
        <v>108</v>
      </c>
      <c r="L193" s="17"/>
      <c r="M193" s="20">
        <v>1</v>
      </c>
      <c r="N193" s="17" t="s">
        <v>114</v>
      </c>
      <c r="O193" s="17"/>
      <c r="P193" s="17"/>
      <c r="Q193" s="19">
        <v>44203.555555555555</v>
      </c>
      <c r="R193" s="17"/>
      <c r="S193" s="17" t="s">
        <v>335</v>
      </c>
      <c r="T193" s="17"/>
      <c r="U193" s="17"/>
      <c r="V193" s="17"/>
      <c r="W193" s="17"/>
      <c r="X193" s="17"/>
      <c r="Y193" s="17"/>
      <c r="Z193" s="17"/>
      <c r="AA193" s="17"/>
      <c r="AB193" s="19">
        <f>IF(E193="", "",DATE(YEAR(E193), MONTH(E193), DAY(E193)))</f>
        <v>44144</v>
      </c>
      <c r="AC193" s="19" t="e">
        <f>IF(#REF!="", "", DATE(YEAR(#REF!), MONTH(#REF!), DAY(#REF!)))</f>
        <v>#REF!</v>
      </c>
      <c r="AD193" s="21">
        <f t="shared" si="0"/>
        <v>44203</v>
      </c>
      <c r="AE193" s="19" t="str">
        <f>IF(B193="","",DATE(YEAR(B193), MONTH(B193), DAY(B193)))</f>
        <v/>
      </c>
    </row>
    <row r="194" spans="1:31" ht="16.2">
      <c r="A194" s="19">
        <v>44276.756944444445</v>
      </c>
      <c r="B194" s="17"/>
      <c r="C194" s="17"/>
      <c r="D194" s="17"/>
      <c r="E194" s="19">
        <v>44144.529166666667</v>
      </c>
      <c r="F194" s="17" t="s">
        <v>24</v>
      </c>
      <c r="G194" s="17"/>
      <c r="H194" s="17"/>
      <c r="I194" s="19">
        <v>44144.529166666667</v>
      </c>
      <c r="J194" s="17"/>
      <c r="K194" s="17" t="s">
        <v>25</v>
      </c>
      <c r="L194" s="17"/>
      <c r="M194" s="20">
        <v>0</v>
      </c>
      <c r="N194" s="17"/>
      <c r="O194" s="17"/>
      <c r="P194" s="17"/>
      <c r="Q194" s="17"/>
      <c r="R194" s="17"/>
      <c r="S194" s="17" t="s">
        <v>336</v>
      </c>
      <c r="T194" s="17"/>
      <c r="U194" s="17"/>
      <c r="V194" s="17"/>
      <c r="W194" s="17" t="s">
        <v>112</v>
      </c>
      <c r="X194" s="17"/>
      <c r="Y194" s="17"/>
      <c r="Z194" s="17"/>
      <c r="AA194" s="17"/>
      <c r="AB194" s="19">
        <f>IF(E194="", "",DATE(YEAR(E194), MONTH(E194), DAY(E194)))</f>
        <v>44144</v>
      </c>
      <c r="AC194" s="19" t="e">
        <f>IF(#REF!="", "", DATE(YEAR(#REF!), MONTH(#REF!), DAY(#REF!)))</f>
        <v>#REF!</v>
      </c>
      <c r="AD194" s="11" t="str">
        <f t="shared" si="0"/>
        <v/>
      </c>
      <c r="AE194" s="19" t="str">
        <f>IF(B194="","",DATE(YEAR(B194), MONTH(B194), DAY(B194)))</f>
        <v/>
      </c>
    </row>
    <row r="195" spans="1:31" ht="16.2">
      <c r="A195" s="19">
        <v>44277.327777777777</v>
      </c>
      <c r="B195" s="17"/>
      <c r="C195" s="17"/>
      <c r="D195" s="17"/>
      <c r="E195" s="19">
        <v>44144.529166666667</v>
      </c>
      <c r="F195" s="17" t="s">
        <v>92</v>
      </c>
      <c r="G195" s="17"/>
      <c r="H195" s="17"/>
      <c r="I195" s="19">
        <v>44144.529166666667</v>
      </c>
      <c r="J195" s="17"/>
      <c r="K195" s="17" t="s">
        <v>25</v>
      </c>
      <c r="L195" s="17"/>
      <c r="M195" s="20">
        <v>0</v>
      </c>
      <c r="N195" s="17"/>
      <c r="O195" s="17"/>
      <c r="P195" s="17"/>
      <c r="Q195" s="17"/>
      <c r="R195" s="17"/>
      <c r="S195" s="17" t="s">
        <v>337</v>
      </c>
      <c r="T195" s="17"/>
      <c r="U195" s="17"/>
      <c r="V195" s="17"/>
      <c r="W195" s="17"/>
      <c r="X195" s="17"/>
      <c r="Y195" s="17"/>
      <c r="Z195" s="17"/>
      <c r="AA195" s="17"/>
      <c r="AB195" s="19">
        <f>IF(E195="", "",DATE(YEAR(E195), MONTH(E195), DAY(E195)))</f>
        <v>44144</v>
      </c>
      <c r="AC195" s="19" t="e">
        <f>IF(#REF!="", "", DATE(YEAR(#REF!), MONTH(#REF!), DAY(#REF!)))</f>
        <v>#REF!</v>
      </c>
      <c r="AD195" s="11" t="str">
        <f t="shared" si="0"/>
        <v/>
      </c>
      <c r="AE195" s="19" t="str">
        <f>IF(B195="","",DATE(YEAR(B195), MONTH(B195), DAY(B195)))</f>
        <v/>
      </c>
    </row>
    <row r="196" spans="1:31" ht="16.2">
      <c r="A196" s="19">
        <v>44370.729861111111</v>
      </c>
      <c r="B196" s="17"/>
      <c r="C196" s="20">
        <v>28</v>
      </c>
      <c r="D196" s="20">
        <v>54</v>
      </c>
      <c r="E196" s="19">
        <v>44144.529166666667</v>
      </c>
      <c r="F196" s="17" t="s">
        <v>104</v>
      </c>
      <c r="G196" s="17"/>
      <c r="H196" s="17"/>
      <c r="I196" s="19">
        <v>44144.529166666667</v>
      </c>
      <c r="J196" s="17"/>
      <c r="K196" s="17" t="s">
        <v>108</v>
      </c>
      <c r="L196" s="17"/>
      <c r="M196" s="20">
        <v>2</v>
      </c>
      <c r="N196" s="17" t="s">
        <v>97</v>
      </c>
      <c r="O196" s="17"/>
      <c r="P196" s="17"/>
      <c r="Q196" s="19">
        <v>44370.729166666664</v>
      </c>
      <c r="R196" s="17"/>
      <c r="S196" s="17" t="s">
        <v>338</v>
      </c>
      <c r="T196" s="17"/>
      <c r="U196" s="17"/>
      <c r="V196" s="17"/>
      <c r="W196" s="17" t="s">
        <v>112</v>
      </c>
      <c r="X196" s="17"/>
      <c r="Y196" s="17"/>
      <c r="Z196" s="17"/>
      <c r="AA196" s="17"/>
      <c r="AB196" s="19">
        <f>IF(E196="", "",DATE(YEAR(E196), MONTH(E196), DAY(E196)))</f>
        <v>44144</v>
      </c>
      <c r="AC196" s="19" t="e">
        <f>IF(#REF!="", "", DATE(YEAR(#REF!), MONTH(#REF!), DAY(#REF!)))</f>
        <v>#REF!</v>
      </c>
      <c r="AD196" s="21">
        <f t="shared" si="0"/>
        <v>44370</v>
      </c>
      <c r="AE196" s="19" t="str">
        <f>IF(B196="","",DATE(YEAR(B196), MONTH(B196), DAY(B196)))</f>
        <v/>
      </c>
    </row>
    <row r="197" spans="1:31" ht="16.2">
      <c r="A197" s="19">
        <v>44275.73333333333</v>
      </c>
      <c r="B197" s="17"/>
      <c r="C197" s="17"/>
      <c r="D197" s="17"/>
      <c r="E197" s="19">
        <v>44144.529166666667</v>
      </c>
      <c r="F197" s="17" t="s">
        <v>92</v>
      </c>
      <c r="G197" s="17"/>
      <c r="H197" s="17"/>
      <c r="I197" s="19">
        <v>44144.529166666667</v>
      </c>
      <c r="J197" s="17"/>
      <c r="K197" s="17" t="s">
        <v>108</v>
      </c>
      <c r="L197" s="17"/>
      <c r="M197" s="20">
        <v>0</v>
      </c>
      <c r="N197" s="17"/>
      <c r="O197" s="17"/>
      <c r="P197" s="17"/>
      <c r="Q197" s="17"/>
      <c r="R197" s="17"/>
      <c r="S197" s="17" t="s">
        <v>339</v>
      </c>
      <c r="T197" s="17"/>
      <c r="U197" s="17"/>
      <c r="V197" s="17"/>
      <c r="W197" s="17"/>
      <c r="X197" s="17"/>
      <c r="Y197" s="17"/>
      <c r="Z197" s="17"/>
      <c r="AA197" s="17"/>
      <c r="AB197" s="19">
        <f>IF(E197="", "",DATE(YEAR(E197), MONTH(E197), DAY(E197)))</f>
        <v>44144</v>
      </c>
      <c r="AC197" s="19" t="e">
        <f>IF(#REF!="", "", DATE(YEAR(#REF!), MONTH(#REF!), DAY(#REF!)))</f>
        <v>#REF!</v>
      </c>
      <c r="AD197" s="11" t="str">
        <f t="shared" si="0"/>
        <v/>
      </c>
      <c r="AE197" s="19" t="str">
        <f>IF(B197="","",DATE(YEAR(B197), MONTH(B197), DAY(B197)))</f>
        <v/>
      </c>
    </row>
    <row r="198" spans="1:31" ht="16.2">
      <c r="A198" s="19">
        <v>44355.147916666669</v>
      </c>
      <c r="B198" s="17"/>
      <c r="C198" s="20">
        <v>22</v>
      </c>
      <c r="D198" s="20">
        <v>34</v>
      </c>
      <c r="E198" s="19">
        <v>44144.529166666667</v>
      </c>
      <c r="F198" s="17" t="s">
        <v>92</v>
      </c>
      <c r="G198" s="17"/>
      <c r="H198" s="17"/>
      <c r="I198" s="19">
        <v>44144.529166666667</v>
      </c>
      <c r="J198" s="17"/>
      <c r="K198" s="17" t="s">
        <v>108</v>
      </c>
      <c r="L198" s="17"/>
      <c r="M198" s="20">
        <v>2</v>
      </c>
      <c r="N198" s="17" t="s">
        <v>100</v>
      </c>
      <c r="O198" s="17"/>
      <c r="P198" s="17"/>
      <c r="Q198" s="19">
        <v>44341.570833333331</v>
      </c>
      <c r="R198" s="17"/>
      <c r="S198" s="17" t="s">
        <v>340</v>
      </c>
      <c r="T198" s="17"/>
      <c r="U198" s="20">
        <v>175000</v>
      </c>
      <c r="V198" s="17"/>
      <c r="W198" s="17"/>
      <c r="X198" s="17"/>
      <c r="Y198" s="17"/>
      <c r="Z198" s="17"/>
      <c r="AA198" s="20">
        <v>175000</v>
      </c>
      <c r="AB198" s="19">
        <f>IF(E198="", "",DATE(YEAR(E198), MONTH(E198), DAY(E198)))</f>
        <v>44144</v>
      </c>
      <c r="AC198" s="19" t="e">
        <f>IF(#REF!="", "", DATE(YEAR(#REF!), MONTH(#REF!), DAY(#REF!)))</f>
        <v>#REF!</v>
      </c>
      <c r="AD198" s="21">
        <f t="shared" si="0"/>
        <v>44341</v>
      </c>
      <c r="AE198" s="19" t="str">
        <f>IF(B198="","",DATE(YEAR(B198), MONTH(B198), DAY(B198)))</f>
        <v/>
      </c>
    </row>
    <row r="199" spans="1:31" ht="16.2">
      <c r="A199" s="19">
        <v>44276.678472222222</v>
      </c>
      <c r="B199" s="17"/>
      <c r="C199" s="17"/>
      <c r="D199" s="17"/>
      <c r="E199" s="19">
        <v>44144.529166666667</v>
      </c>
      <c r="F199" s="17" t="s">
        <v>16</v>
      </c>
      <c r="G199" s="17"/>
      <c r="H199" s="17"/>
      <c r="I199" s="19">
        <v>44144.529166666667</v>
      </c>
      <c r="J199" s="17"/>
      <c r="K199" s="17" t="s">
        <v>108</v>
      </c>
      <c r="L199" s="17"/>
      <c r="M199" s="20">
        <v>0</v>
      </c>
      <c r="N199" s="17"/>
      <c r="O199" s="17"/>
      <c r="P199" s="17"/>
      <c r="Q199" s="17"/>
      <c r="R199" s="17"/>
      <c r="S199" s="17" t="s">
        <v>341</v>
      </c>
      <c r="T199" s="17"/>
      <c r="U199" s="17"/>
      <c r="V199" s="17"/>
      <c r="W199" s="17" t="s">
        <v>112</v>
      </c>
      <c r="X199" s="17"/>
      <c r="Y199" s="17"/>
      <c r="Z199" s="17"/>
      <c r="AA199" s="17"/>
      <c r="AB199" s="19">
        <f>IF(E199="", "",DATE(YEAR(E199), MONTH(E199), DAY(E199)))</f>
        <v>44144</v>
      </c>
      <c r="AC199" s="19" t="e">
        <f>IF(#REF!="", "", DATE(YEAR(#REF!), MONTH(#REF!), DAY(#REF!)))</f>
        <v>#REF!</v>
      </c>
      <c r="AD199" s="11" t="str">
        <f t="shared" si="0"/>
        <v/>
      </c>
      <c r="AE199" s="19" t="str">
        <f>IF(B199="","",DATE(YEAR(B199), MONTH(B199), DAY(B199)))</f>
        <v/>
      </c>
    </row>
    <row r="200" spans="1:31" ht="16.2">
      <c r="A200" s="19">
        <v>44303.435416666667</v>
      </c>
      <c r="B200" s="17"/>
      <c r="C200" s="17"/>
      <c r="D200" s="17"/>
      <c r="E200" s="19">
        <v>44144.529166666667</v>
      </c>
      <c r="F200" s="17" t="s">
        <v>16</v>
      </c>
      <c r="G200" s="17"/>
      <c r="H200" s="17"/>
      <c r="I200" s="19">
        <v>44144.529166666667</v>
      </c>
      <c r="J200" s="17"/>
      <c r="K200" s="17" t="s">
        <v>108</v>
      </c>
      <c r="L200" s="17"/>
      <c r="M200" s="20">
        <v>3</v>
      </c>
      <c r="N200" s="17" t="s">
        <v>114</v>
      </c>
      <c r="O200" s="17"/>
      <c r="P200" s="17"/>
      <c r="Q200" s="17"/>
      <c r="R200" s="17"/>
      <c r="S200" s="17" t="s">
        <v>342</v>
      </c>
      <c r="T200" s="17"/>
      <c r="U200" s="17"/>
      <c r="V200" s="17"/>
      <c r="W200" s="17" t="s">
        <v>343</v>
      </c>
      <c r="X200" s="17"/>
      <c r="Y200" s="17"/>
      <c r="Z200" s="17"/>
      <c r="AA200" s="17"/>
      <c r="AB200" s="19">
        <f>IF(E200="", "",DATE(YEAR(E200), MONTH(E200), DAY(E200)))</f>
        <v>44144</v>
      </c>
      <c r="AC200" s="19" t="e">
        <f>IF(#REF!="", "", DATE(YEAR(#REF!), MONTH(#REF!), DAY(#REF!)))</f>
        <v>#REF!</v>
      </c>
      <c r="AD200" s="11" t="str">
        <f t="shared" si="0"/>
        <v/>
      </c>
      <c r="AE200" s="19" t="str">
        <f>IF(B200="","",DATE(YEAR(B200), MONTH(B200), DAY(B200)))</f>
        <v/>
      </c>
    </row>
    <row r="201" spans="1:31" ht="16.2">
      <c r="A201" s="19">
        <v>44275.887499999997</v>
      </c>
      <c r="B201" s="17"/>
      <c r="C201" s="17"/>
      <c r="D201" s="17"/>
      <c r="E201" s="19">
        <v>44144.529166666667</v>
      </c>
      <c r="F201" s="17" t="s">
        <v>16</v>
      </c>
      <c r="G201" s="17"/>
      <c r="H201" s="17"/>
      <c r="I201" s="19">
        <v>44144.529166666667</v>
      </c>
      <c r="J201" s="17"/>
      <c r="K201" s="17" t="s">
        <v>108</v>
      </c>
      <c r="L201" s="17"/>
      <c r="M201" s="20">
        <v>0</v>
      </c>
      <c r="N201" s="17"/>
      <c r="O201" s="17"/>
      <c r="P201" s="17"/>
      <c r="Q201" s="17"/>
      <c r="R201" s="17"/>
      <c r="S201" s="17" t="s">
        <v>344</v>
      </c>
      <c r="T201" s="17"/>
      <c r="U201" s="17"/>
      <c r="V201" s="17"/>
      <c r="W201" s="17"/>
      <c r="X201" s="17"/>
      <c r="Y201" s="17"/>
      <c r="Z201" s="17"/>
      <c r="AA201" s="17"/>
      <c r="AB201" s="19">
        <f>IF(E201="", "",DATE(YEAR(E201), MONTH(E201), DAY(E201)))</f>
        <v>44144</v>
      </c>
      <c r="AC201" s="19" t="e">
        <f>IF(#REF!="", "", DATE(YEAR(#REF!), MONTH(#REF!), DAY(#REF!)))</f>
        <v>#REF!</v>
      </c>
      <c r="AD201" s="11" t="str">
        <f t="shared" si="0"/>
        <v/>
      </c>
      <c r="AE201" s="19" t="str">
        <f>IF(B201="","",DATE(YEAR(B201), MONTH(B201), DAY(B201)))</f>
        <v/>
      </c>
    </row>
    <row r="202" spans="1:31" ht="16.2">
      <c r="A202" s="19">
        <v>44276.027083333334</v>
      </c>
      <c r="B202" s="17"/>
      <c r="C202" s="17"/>
      <c r="D202" s="17"/>
      <c r="E202" s="19">
        <v>44144.529166666667</v>
      </c>
      <c r="F202" s="17" t="s">
        <v>16</v>
      </c>
      <c r="G202" s="17"/>
      <c r="H202" s="17"/>
      <c r="I202" s="19">
        <v>44144.529166666667</v>
      </c>
      <c r="J202" s="17"/>
      <c r="K202" s="17" t="s">
        <v>108</v>
      </c>
      <c r="L202" s="17"/>
      <c r="M202" s="20">
        <v>0</v>
      </c>
      <c r="N202" s="17"/>
      <c r="O202" s="17"/>
      <c r="P202" s="17"/>
      <c r="Q202" s="17"/>
      <c r="R202" s="17"/>
      <c r="S202" s="17" t="s">
        <v>345</v>
      </c>
      <c r="T202" s="17"/>
      <c r="U202" s="17"/>
      <c r="V202" s="17"/>
      <c r="W202" s="17"/>
      <c r="X202" s="17"/>
      <c r="Y202" s="17"/>
      <c r="Z202" s="17"/>
      <c r="AA202" s="17"/>
      <c r="AB202" s="19">
        <f>IF(E202="", "",DATE(YEAR(E202), MONTH(E202), DAY(E202)))</f>
        <v>44144</v>
      </c>
      <c r="AC202" s="19" t="e">
        <f>IF(#REF!="", "", DATE(YEAR(#REF!), MONTH(#REF!), DAY(#REF!)))</f>
        <v>#REF!</v>
      </c>
      <c r="AD202" s="11" t="str">
        <f t="shared" si="0"/>
        <v/>
      </c>
      <c r="AE202" s="19" t="str">
        <f>IF(B202="","",DATE(YEAR(B202), MONTH(B202), DAY(B202)))</f>
        <v/>
      </c>
    </row>
    <row r="203" spans="1:31" ht="16.2">
      <c r="A203" s="19">
        <v>44275.500694444447</v>
      </c>
      <c r="B203" s="17"/>
      <c r="C203" s="17"/>
      <c r="D203" s="17"/>
      <c r="E203" s="19">
        <v>44144.529166666667</v>
      </c>
      <c r="F203" s="17" t="s">
        <v>16</v>
      </c>
      <c r="G203" s="17"/>
      <c r="H203" s="17"/>
      <c r="I203" s="19">
        <v>44144.529166666667</v>
      </c>
      <c r="J203" s="17"/>
      <c r="K203" s="17" t="s">
        <v>108</v>
      </c>
      <c r="L203" s="17"/>
      <c r="M203" s="20">
        <v>0</v>
      </c>
      <c r="N203" s="17"/>
      <c r="O203" s="17"/>
      <c r="P203" s="17"/>
      <c r="Q203" s="17"/>
      <c r="R203" s="17"/>
      <c r="S203" s="17" t="s">
        <v>346</v>
      </c>
      <c r="T203" s="17"/>
      <c r="U203" s="17"/>
      <c r="V203" s="17"/>
      <c r="W203" s="17"/>
      <c r="X203" s="17"/>
      <c r="Y203" s="17"/>
      <c r="Z203" s="17"/>
      <c r="AA203" s="17"/>
      <c r="AB203" s="19">
        <f>IF(E203="", "",DATE(YEAR(E203), MONTH(E203), DAY(E203)))</f>
        <v>44144</v>
      </c>
      <c r="AC203" s="19" t="e">
        <f>IF(#REF!="", "", DATE(YEAR(#REF!), MONTH(#REF!), DAY(#REF!)))</f>
        <v>#REF!</v>
      </c>
      <c r="AD203" s="11" t="str">
        <f t="shared" si="0"/>
        <v/>
      </c>
      <c r="AE203" s="19" t="str">
        <f>IF(B203="","",DATE(YEAR(B203), MONTH(B203), DAY(B203)))</f>
        <v/>
      </c>
    </row>
    <row r="204" spans="1:31" ht="16.2">
      <c r="A204" s="19">
        <v>44274.773611111108</v>
      </c>
      <c r="B204" s="17"/>
      <c r="C204" s="17"/>
      <c r="D204" s="17"/>
      <c r="E204" s="19">
        <v>44144.529166666667</v>
      </c>
      <c r="F204" s="17" t="s">
        <v>16</v>
      </c>
      <c r="G204" s="17"/>
      <c r="H204" s="17"/>
      <c r="I204" s="19">
        <v>44144.529166666667</v>
      </c>
      <c r="J204" s="17"/>
      <c r="K204" s="17" t="s">
        <v>108</v>
      </c>
      <c r="L204" s="17"/>
      <c r="M204" s="20">
        <v>0</v>
      </c>
      <c r="N204" s="17"/>
      <c r="O204" s="17"/>
      <c r="P204" s="17"/>
      <c r="Q204" s="17"/>
      <c r="R204" s="17"/>
      <c r="S204" s="17" t="s">
        <v>316</v>
      </c>
      <c r="T204" s="17"/>
      <c r="U204" s="17"/>
      <c r="V204" s="17"/>
      <c r="W204" s="17" t="s">
        <v>112</v>
      </c>
      <c r="X204" s="17"/>
      <c r="Y204" s="17"/>
      <c r="Z204" s="17"/>
      <c r="AA204" s="17"/>
      <c r="AB204" s="19">
        <f>IF(E204="", "",DATE(YEAR(E204), MONTH(E204), DAY(E204)))</f>
        <v>44144</v>
      </c>
      <c r="AC204" s="19" t="e">
        <f>IF(#REF!="", "", DATE(YEAR(#REF!), MONTH(#REF!), DAY(#REF!)))</f>
        <v>#REF!</v>
      </c>
      <c r="AD204" s="11" t="str">
        <f t="shared" si="0"/>
        <v/>
      </c>
      <c r="AE204" s="19" t="str">
        <f>IF(B204="","",DATE(YEAR(B204), MONTH(B204), DAY(B204)))</f>
        <v/>
      </c>
    </row>
    <row r="205" spans="1:31" ht="16.2">
      <c r="A205" s="19">
        <v>44276.077777777777</v>
      </c>
      <c r="B205" s="17"/>
      <c r="C205" s="17"/>
      <c r="D205" s="17"/>
      <c r="E205" s="19">
        <v>44144.529166666667</v>
      </c>
      <c r="F205" s="17" t="s">
        <v>92</v>
      </c>
      <c r="G205" s="17"/>
      <c r="H205" s="17"/>
      <c r="I205" s="19">
        <v>44144.529166666667</v>
      </c>
      <c r="J205" s="17"/>
      <c r="K205" s="17" t="s">
        <v>108</v>
      </c>
      <c r="L205" s="17"/>
      <c r="M205" s="20">
        <v>0</v>
      </c>
      <c r="N205" s="17"/>
      <c r="O205" s="17"/>
      <c r="P205" s="17"/>
      <c r="Q205" s="17"/>
      <c r="R205" s="17"/>
      <c r="S205" s="17" t="s">
        <v>347</v>
      </c>
      <c r="T205" s="17"/>
      <c r="U205" s="17"/>
      <c r="V205" s="17"/>
      <c r="W205" s="17" t="s">
        <v>112</v>
      </c>
      <c r="X205" s="17"/>
      <c r="Y205" s="17"/>
      <c r="Z205" s="17"/>
      <c r="AA205" s="17"/>
      <c r="AB205" s="19">
        <f>IF(E205="", "",DATE(YEAR(E205), MONTH(E205), DAY(E205)))</f>
        <v>44144</v>
      </c>
      <c r="AC205" s="19" t="e">
        <f>IF(#REF!="", "", DATE(YEAR(#REF!), MONTH(#REF!), DAY(#REF!)))</f>
        <v>#REF!</v>
      </c>
      <c r="AD205" s="11" t="str">
        <f t="shared" si="0"/>
        <v/>
      </c>
      <c r="AE205" s="19" t="str">
        <f>IF(B205="","",DATE(YEAR(B205), MONTH(B205), DAY(B205)))</f>
        <v/>
      </c>
    </row>
    <row r="206" spans="1:31" ht="16.2">
      <c r="A206" s="19">
        <v>44277.667361111111</v>
      </c>
      <c r="B206" s="17"/>
      <c r="C206" s="17"/>
      <c r="D206" s="17"/>
      <c r="E206" s="19">
        <v>44144.529166666667</v>
      </c>
      <c r="F206" s="17" t="s">
        <v>16</v>
      </c>
      <c r="G206" s="17"/>
      <c r="H206" s="17"/>
      <c r="I206" s="19">
        <v>44144.529166666667</v>
      </c>
      <c r="J206" s="17"/>
      <c r="K206" s="17" t="s">
        <v>108</v>
      </c>
      <c r="L206" s="17"/>
      <c r="M206" s="20">
        <v>0</v>
      </c>
      <c r="N206" s="17"/>
      <c r="O206" s="17"/>
      <c r="P206" s="17"/>
      <c r="Q206" s="17"/>
      <c r="R206" s="17"/>
      <c r="S206" s="17" t="s">
        <v>348</v>
      </c>
      <c r="T206" s="17"/>
      <c r="U206" s="17"/>
      <c r="V206" s="17"/>
      <c r="W206" s="17" t="s">
        <v>112</v>
      </c>
      <c r="X206" s="17"/>
      <c r="Y206" s="17"/>
      <c r="Z206" s="17"/>
      <c r="AA206" s="17"/>
      <c r="AB206" s="19">
        <f>IF(E206="", "",DATE(YEAR(E206), MONTH(E206), DAY(E206)))</f>
        <v>44144</v>
      </c>
      <c r="AC206" s="19" t="e">
        <f>IF(#REF!="", "", DATE(YEAR(#REF!), MONTH(#REF!), DAY(#REF!)))</f>
        <v>#REF!</v>
      </c>
      <c r="AD206" s="11" t="str">
        <f t="shared" si="0"/>
        <v/>
      </c>
      <c r="AE206" s="19" t="str">
        <f>IF(B206="","",DATE(YEAR(B206), MONTH(B206), DAY(B206)))</f>
        <v/>
      </c>
    </row>
    <row r="207" spans="1:31" ht="16.2">
      <c r="A207" s="19">
        <v>44303.435416666667</v>
      </c>
      <c r="B207" s="17"/>
      <c r="C207" s="20">
        <v>1</v>
      </c>
      <c r="D207" s="20">
        <v>2</v>
      </c>
      <c r="E207" s="19">
        <v>44144.529166666667</v>
      </c>
      <c r="F207" s="17" t="s">
        <v>92</v>
      </c>
      <c r="G207" s="17"/>
      <c r="H207" s="17"/>
      <c r="I207" s="19">
        <v>44144.529166666667</v>
      </c>
      <c r="J207" s="17"/>
      <c r="K207" s="17" t="s">
        <v>108</v>
      </c>
      <c r="L207" s="17"/>
      <c r="M207" s="20">
        <v>2</v>
      </c>
      <c r="N207" s="17" t="s">
        <v>114</v>
      </c>
      <c r="O207" s="17"/>
      <c r="P207" s="17"/>
      <c r="Q207" s="19">
        <v>44201.368055555555</v>
      </c>
      <c r="R207" s="17"/>
      <c r="S207" s="17" t="s">
        <v>349</v>
      </c>
      <c r="T207" s="17"/>
      <c r="U207" s="17"/>
      <c r="V207" s="17"/>
      <c r="W207" s="17"/>
      <c r="X207" s="17"/>
      <c r="Y207" s="17"/>
      <c r="Z207" s="17"/>
      <c r="AA207" s="17"/>
      <c r="AB207" s="19">
        <f>IF(E207="", "",DATE(YEAR(E207), MONTH(E207), DAY(E207)))</f>
        <v>44144</v>
      </c>
      <c r="AC207" s="19" t="e">
        <f>IF(#REF!="", "", DATE(YEAR(#REF!), MONTH(#REF!), DAY(#REF!)))</f>
        <v>#REF!</v>
      </c>
      <c r="AD207" s="21">
        <f t="shared" si="0"/>
        <v>44201</v>
      </c>
      <c r="AE207" s="19" t="str">
        <f>IF(B207="","",DATE(YEAR(B207), MONTH(B207), DAY(B207)))</f>
        <v/>
      </c>
    </row>
    <row r="208" spans="1:31" ht="16.2">
      <c r="A208" s="19">
        <v>44275.351388888892</v>
      </c>
      <c r="B208" s="17"/>
      <c r="C208" s="17"/>
      <c r="D208" s="17"/>
      <c r="E208" s="19">
        <v>44144.529166666667</v>
      </c>
      <c r="F208" s="17" t="s">
        <v>92</v>
      </c>
      <c r="G208" s="17"/>
      <c r="H208" s="17"/>
      <c r="I208" s="19">
        <v>44144.529166666667</v>
      </c>
      <c r="J208" s="17"/>
      <c r="K208" s="17" t="s">
        <v>108</v>
      </c>
      <c r="L208" s="17"/>
      <c r="M208" s="20">
        <v>0</v>
      </c>
      <c r="N208" s="17"/>
      <c r="O208" s="17"/>
      <c r="P208" s="17"/>
      <c r="Q208" s="17"/>
      <c r="R208" s="17"/>
      <c r="S208" s="17" t="s">
        <v>350</v>
      </c>
      <c r="T208" s="17"/>
      <c r="U208" s="17"/>
      <c r="V208" s="17"/>
      <c r="W208" s="17"/>
      <c r="X208" s="17"/>
      <c r="Y208" s="17"/>
      <c r="Z208" s="17"/>
      <c r="AA208" s="17"/>
      <c r="AB208" s="19">
        <f>IF(E208="", "",DATE(YEAR(E208), MONTH(E208), DAY(E208)))</f>
        <v>44144</v>
      </c>
      <c r="AC208" s="19" t="e">
        <f>IF(#REF!="", "", DATE(YEAR(#REF!), MONTH(#REF!), DAY(#REF!)))</f>
        <v>#REF!</v>
      </c>
      <c r="AD208" s="11" t="str">
        <f t="shared" si="0"/>
        <v/>
      </c>
      <c r="AE208" s="19" t="str">
        <f>IF(B208="","",DATE(YEAR(B208), MONTH(B208), DAY(B208)))</f>
        <v/>
      </c>
    </row>
    <row r="209" spans="1:31" ht="16.2">
      <c r="A209" s="19">
        <v>44275.247916666667</v>
      </c>
      <c r="B209" s="17"/>
      <c r="C209" s="17"/>
      <c r="D209" s="17"/>
      <c r="E209" s="19">
        <v>44144.529166666667</v>
      </c>
      <c r="F209" s="17" t="s">
        <v>16</v>
      </c>
      <c r="G209" s="17"/>
      <c r="H209" s="17"/>
      <c r="I209" s="19">
        <v>44144.529166666667</v>
      </c>
      <c r="J209" s="17"/>
      <c r="K209" s="17" t="s">
        <v>108</v>
      </c>
      <c r="L209" s="17"/>
      <c r="M209" s="20">
        <v>0</v>
      </c>
      <c r="N209" s="17"/>
      <c r="O209" s="17"/>
      <c r="P209" s="17"/>
      <c r="Q209" s="17"/>
      <c r="R209" s="17"/>
      <c r="S209" s="17" t="s">
        <v>351</v>
      </c>
      <c r="T209" s="17"/>
      <c r="U209" s="17"/>
      <c r="V209" s="17"/>
      <c r="W209" s="17" t="s">
        <v>112</v>
      </c>
      <c r="X209" s="17"/>
      <c r="Y209" s="17"/>
      <c r="Z209" s="17"/>
      <c r="AA209" s="17"/>
      <c r="AB209" s="19">
        <f>IF(E209="", "",DATE(YEAR(E209), MONTH(E209), DAY(E209)))</f>
        <v>44144</v>
      </c>
      <c r="AC209" s="19" t="e">
        <f>IF(#REF!="", "", DATE(YEAR(#REF!), MONTH(#REF!), DAY(#REF!)))</f>
        <v>#REF!</v>
      </c>
      <c r="AD209" s="11" t="str">
        <f t="shared" si="0"/>
        <v/>
      </c>
      <c r="AE209" s="19" t="str">
        <f>IF(B209="","",DATE(YEAR(B209), MONTH(B209), DAY(B209)))</f>
        <v/>
      </c>
    </row>
    <row r="210" spans="1:31" ht="16.2">
      <c r="A210" s="19">
        <v>44276.173611111109</v>
      </c>
      <c r="B210" s="17"/>
      <c r="C210" s="17"/>
      <c r="D210" s="17"/>
      <c r="E210" s="19">
        <v>44144.529166666667</v>
      </c>
      <c r="F210" s="17" t="s">
        <v>256</v>
      </c>
      <c r="G210" s="17"/>
      <c r="H210" s="17"/>
      <c r="I210" s="19">
        <v>44144.529166666667</v>
      </c>
      <c r="J210" s="17"/>
      <c r="K210" s="17" t="s">
        <v>25</v>
      </c>
      <c r="L210" s="17"/>
      <c r="M210" s="20">
        <v>0</v>
      </c>
      <c r="N210" s="17"/>
      <c r="O210" s="17"/>
      <c r="P210" s="17"/>
      <c r="Q210" s="17"/>
      <c r="R210" s="17"/>
      <c r="S210" s="17" t="s">
        <v>352</v>
      </c>
      <c r="T210" s="17"/>
      <c r="U210" s="17"/>
      <c r="V210" s="17"/>
      <c r="W210" s="17" t="s">
        <v>112</v>
      </c>
      <c r="X210" s="17"/>
      <c r="Y210" s="17"/>
      <c r="Z210" s="17"/>
      <c r="AA210" s="17"/>
      <c r="AB210" s="19">
        <f>IF(E210="", "",DATE(YEAR(E210), MONTH(E210), DAY(E210)))</f>
        <v>44144</v>
      </c>
      <c r="AC210" s="19" t="e">
        <f>IF(#REF!="", "", DATE(YEAR(#REF!), MONTH(#REF!), DAY(#REF!)))</f>
        <v>#REF!</v>
      </c>
      <c r="AD210" s="11" t="str">
        <f t="shared" si="0"/>
        <v/>
      </c>
      <c r="AE210" s="19" t="str">
        <f>IF(B210="","",DATE(YEAR(B210), MONTH(B210), DAY(B210)))</f>
        <v/>
      </c>
    </row>
    <row r="211" spans="1:31" ht="16.2">
      <c r="A211" s="19">
        <v>44304.098611111112</v>
      </c>
      <c r="B211" s="19">
        <v>44167.686111111114</v>
      </c>
      <c r="C211" s="20">
        <v>2</v>
      </c>
      <c r="D211" s="20">
        <v>3</v>
      </c>
      <c r="E211" s="19">
        <v>44160.420138888891</v>
      </c>
      <c r="F211" s="17" t="s">
        <v>24</v>
      </c>
      <c r="G211" s="17"/>
      <c r="H211" s="17"/>
      <c r="I211" s="19">
        <v>44160.420138888891</v>
      </c>
      <c r="J211" s="17"/>
      <c r="K211" s="17" t="s">
        <v>96</v>
      </c>
      <c r="L211" s="17"/>
      <c r="M211" s="20">
        <v>1</v>
      </c>
      <c r="N211" s="17" t="s">
        <v>97</v>
      </c>
      <c r="O211" s="17"/>
      <c r="P211" s="17"/>
      <c r="Q211" s="19">
        <v>44166.633333333331</v>
      </c>
      <c r="R211" s="17"/>
      <c r="S211" s="17" t="s">
        <v>353</v>
      </c>
      <c r="T211" s="17"/>
      <c r="U211" s="20">
        <v>297000</v>
      </c>
      <c r="V211" s="17"/>
      <c r="W211" s="17"/>
      <c r="X211" s="17"/>
      <c r="Y211" s="17"/>
      <c r="Z211" s="17"/>
      <c r="AA211" s="20">
        <v>297000</v>
      </c>
      <c r="AB211" s="19">
        <f>IF(E211="", "",DATE(YEAR(E211), MONTH(E211), DAY(E211)))</f>
        <v>44160</v>
      </c>
      <c r="AC211" s="19" t="e">
        <f>IF(#REF!="", "", DATE(YEAR(#REF!), MONTH(#REF!), DAY(#REF!)))</f>
        <v>#REF!</v>
      </c>
      <c r="AD211" s="21">
        <f t="shared" si="0"/>
        <v>44166</v>
      </c>
      <c r="AE211" s="19">
        <f>IF(B211="","",DATE(YEAR(B211), MONTH(B211), DAY(B211)))</f>
        <v>44167</v>
      </c>
    </row>
    <row r="212" spans="1:31" ht="16.2">
      <c r="A212" s="19">
        <v>44275.003472222219</v>
      </c>
      <c r="B212" s="17"/>
      <c r="C212" s="17"/>
      <c r="D212" s="17"/>
      <c r="E212" s="19">
        <v>44144.529166666667</v>
      </c>
      <c r="F212" s="17" t="s">
        <v>26</v>
      </c>
      <c r="G212" s="17"/>
      <c r="H212" s="17"/>
      <c r="I212" s="19">
        <v>44144.529166666667</v>
      </c>
      <c r="J212" s="17"/>
      <c r="K212" s="17" t="s">
        <v>25</v>
      </c>
      <c r="L212" s="17"/>
      <c r="M212" s="20">
        <v>1</v>
      </c>
      <c r="N212" s="17" t="s">
        <v>114</v>
      </c>
      <c r="O212" s="17"/>
      <c r="P212" s="17"/>
      <c r="Q212" s="17"/>
      <c r="R212" s="17"/>
      <c r="S212" s="17" t="s">
        <v>354</v>
      </c>
      <c r="T212" s="17"/>
      <c r="U212" s="17"/>
      <c r="V212" s="17"/>
      <c r="W212" s="17"/>
      <c r="X212" s="17"/>
      <c r="Y212" s="17"/>
      <c r="Z212" s="17"/>
      <c r="AA212" s="17"/>
      <c r="AB212" s="19">
        <f>IF(E212="", "",DATE(YEAR(E212), MONTH(E212), DAY(E212)))</f>
        <v>44144</v>
      </c>
      <c r="AC212" s="19" t="e">
        <f>IF(#REF!="", "", DATE(YEAR(#REF!), MONTH(#REF!), DAY(#REF!)))</f>
        <v>#REF!</v>
      </c>
      <c r="AD212" s="11" t="str">
        <f t="shared" si="0"/>
        <v/>
      </c>
      <c r="AE212" s="19" t="str">
        <f>IF(B212="","",DATE(YEAR(B212), MONTH(B212), DAY(B212)))</f>
        <v/>
      </c>
    </row>
    <row r="213" spans="1:31" ht="16.2">
      <c r="A213" s="19">
        <v>44275.902777777781</v>
      </c>
      <c r="B213" s="17"/>
      <c r="C213" s="17"/>
      <c r="D213" s="17"/>
      <c r="E213" s="19">
        <v>44144.529166666667</v>
      </c>
      <c r="F213" s="17" t="s">
        <v>16</v>
      </c>
      <c r="G213" s="17"/>
      <c r="H213" s="17"/>
      <c r="I213" s="19">
        <v>44144.529166666667</v>
      </c>
      <c r="J213" s="17"/>
      <c r="K213" s="17" t="s">
        <v>108</v>
      </c>
      <c r="L213" s="17"/>
      <c r="M213" s="20">
        <v>0</v>
      </c>
      <c r="N213" s="17"/>
      <c r="O213" s="17"/>
      <c r="P213" s="17"/>
      <c r="Q213" s="17"/>
      <c r="R213" s="17"/>
      <c r="S213" s="17" t="s">
        <v>355</v>
      </c>
      <c r="T213" s="17"/>
      <c r="U213" s="17"/>
      <c r="V213" s="17"/>
      <c r="W213" s="17" t="s">
        <v>112</v>
      </c>
      <c r="X213" s="17"/>
      <c r="Y213" s="17"/>
      <c r="Z213" s="17"/>
      <c r="AA213" s="17"/>
      <c r="AB213" s="19">
        <f>IF(E213="", "",DATE(YEAR(E213), MONTH(E213), DAY(E213)))</f>
        <v>44144</v>
      </c>
      <c r="AC213" s="19" t="e">
        <f>IF(#REF!="", "", DATE(YEAR(#REF!), MONTH(#REF!), DAY(#REF!)))</f>
        <v>#REF!</v>
      </c>
      <c r="AD213" s="11" t="str">
        <f t="shared" si="0"/>
        <v/>
      </c>
      <c r="AE213" s="19" t="str">
        <f>IF(B213="","",DATE(YEAR(B213), MONTH(B213), DAY(B213)))</f>
        <v/>
      </c>
    </row>
    <row r="214" spans="1:31" ht="16.2">
      <c r="A214" s="19">
        <v>44375.696527777778</v>
      </c>
      <c r="B214" s="19">
        <v>44235.169444444444</v>
      </c>
      <c r="C214" s="20">
        <v>49</v>
      </c>
      <c r="D214" s="20">
        <v>89</v>
      </c>
      <c r="E214" s="19">
        <v>44230.712500000001</v>
      </c>
      <c r="F214" s="17" t="s">
        <v>92</v>
      </c>
      <c r="G214" s="19">
        <v>44376.354166666664</v>
      </c>
      <c r="H214" s="17"/>
      <c r="I214" s="19">
        <v>44230.713194444441</v>
      </c>
      <c r="J214" s="17"/>
      <c r="K214" s="17" t="s">
        <v>93</v>
      </c>
      <c r="L214" s="17"/>
      <c r="M214" s="20">
        <v>1</v>
      </c>
      <c r="N214" s="17" t="s">
        <v>97</v>
      </c>
      <c r="O214" s="17"/>
      <c r="P214" s="17"/>
      <c r="Q214" s="19">
        <v>44369.916666666664</v>
      </c>
      <c r="R214" s="17"/>
      <c r="S214" s="17" t="s">
        <v>356</v>
      </c>
      <c r="T214" s="17"/>
      <c r="U214" s="20">
        <v>12000</v>
      </c>
      <c r="V214" s="17"/>
      <c r="W214" s="17"/>
      <c r="X214" s="17"/>
      <c r="Y214" s="17"/>
      <c r="Z214" s="17"/>
      <c r="AA214" s="20">
        <v>12000</v>
      </c>
      <c r="AB214" s="19">
        <f>IF(E214="", "",DATE(YEAR(E214), MONTH(E214), DAY(E214)))</f>
        <v>44230</v>
      </c>
      <c r="AC214" s="19" t="e">
        <f>IF(#REF!="", "", DATE(YEAR(#REF!), MONTH(#REF!), DAY(#REF!)))</f>
        <v>#REF!</v>
      </c>
      <c r="AD214" s="21">
        <f t="shared" si="0"/>
        <v>44369</v>
      </c>
      <c r="AE214" s="19">
        <f>IF(B214="","",DATE(YEAR(B214), MONTH(B214), DAY(B214)))</f>
        <v>44235</v>
      </c>
    </row>
    <row r="215" spans="1:31" ht="16.2">
      <c r="A215" s="19">
        <v>44276.105555555558</v>
      </c>
      <c r="B215" s="17"/>
      <c r="C215" s="17"/>
      <c r="D215" s="17"/>
      <c r="E215" s="19">
        <v>44144.529166666667</v>
      </c>
      <c r="F215" s="17" t="s">
        <v>104</v>
      </c>
      <c r="G215" s="17"/>
      <c r="H215" s="17"/>
      <c r="I215" s="19">
        <v>44144.529166666667</v>
      </c>
      <c r="J215" s="17"/>
      <c r="K215" s="17" t="s">
        <v>25</v>
      </c>
      <c r="L215" s="17"/>
      <c r="M215" s="20">
        <v>0</v>
      </c>
      <c r="N215" s="17"/>
      <c r="O215" s="17"/>
      <c r="P215" s="17"/>
      <c r="Q215" s="17"/>
      <c r="R215" s="17"/>
      <c r="S215" s="17" t="s">
        <v>357</v>
      </c>
      <c r="T215" s="17"/>
      <c r="U215" s="17"/>
      <c r="V215" s="17"/>
      <c r="W215" s="17" t="s">
        <v>112</v>
      </c>
      <c r="X215" s="17"/>
      <c r="Y215" s="17"/>
      <c r="Z215" s="17"/>
      <c r="AA215" s="17"/>
      <c r="AB215" s="19">
        <f>IF(E215="", "",DATE(YEAR(E215), MONTH(E215), DAY(E215)))</f>
        <v>44144</v>
      </c>
      <c r="AC215" s="19" t="e">
        <f>IF(#REF!="", "", DATE(YEAR(#REF!), MONTH(#REF!), DAY(#REF!)))</f>
        <v>#REF!</v>
      </c>
      <c r="AD215" s="11" t="str">
        <f t="shared" si="0"/>
        <v/>
      </c>
      <c r="AE215" s="19" t="str">
        <f>IF(B215="","",DATE(YEAR(B215), MONTH(B215), DAY(B215)))</f>
        <v/>
      </c>
    </row>
    <row r="216" spans="1:31" ht="16.2">
      <c r="A216" s="19">
        <v>44275.886111111111</v>
      </c>
      <c r="B216" s="17"/>
      <c r="C216" s="17"/>
      <c r="D216" s="17"/>
      <c r="E216" s="19">
        <v>44144.529166666667</v>
      </c>
      <c r="F216" s="17" t="s">
        <v>16</v>
      </c>
      <c r="G216" s="17"/>
      <c r="H216" s="17"/>
      <c r="I216" s="19">
        <v>44144.529166666667</v>
      </c>
      <c r="J216" s="17"/>
      <c r="K216" s="17" t="s">
        <v>108</v>
      </c>
      <c r="L216" s="17"/>
      <c r="M216" s="20">
        <v>0</v>
      </c>
      <c r="N216" s="17"/>
      <c r="O216" s="17"/>
      <c r="P216" s="17"/>
      <c r="Q216" s="17"/>
      <c r="R216" s="17"/>
      <c r="S216" s="17" t="s">
        <v>358</v>
      </c>
      <c r="T216" s="17"/>
      <c r="U216" s="17"/>
      <c r="V216" s="17"/>
      <c r="W216" s="17" t="s">
        <v>112</v>
      </c>
      <c r="X216" s="17"/>
      <c r="Y216" s="17"/>
      <c r="Z216" s="17"/>
      <c r="AA216" s="17"/>
      <c r="AB216" s="19">
        <f>IF(E216="", "",DATE(YEAR(E216), MONTH(E216), DAY(E216)))</f>
        <v>44144</v>
      </c>
      <c r="AC216" s="19" t="e">
        <f>IF(#REF!="", "", DATE(YEAR(#REF!), MONTH(#REF!), DAY(#REF!)))</f>
        <v>#REF!</v>
      </c>
      <c r="AD216" s="11" t="str">
        <f t="shared" si="0"/>
        <v/>
      </c>
      <c r="AE216" s="19" t="str">
        <f>IF(B216="","",DATE(YEAR(B216), MONTH(B216), DAY(B216)))</f>
        <v/>
      </c>
    </row>
    <row r="217" spans="1:31" ht="16.2">
      <c r="A217" s="19">
        <v>44303.438194444447</v>
      </c>
      <c r="B217" s="19">
        <v>44145.497916666667</v>
      </c>
      <c r="C217" s="17"/>
      <c r="D217" s="17"/>
      <c r="E217" s="19">
        <v>44144.529166666667</v>
      </c>
      <c r="F217" s="17"/>
      <c r="G217" s="17"/>
      <c r="H217" s="17"/>
      <c r="I217" s="17"/>
      <c r="J217" s="17"/>
      <c r="K217" s="17" t="s">
        <v>96</v>
      </c>
      <c r="L217" s="17"/>
      <c r="M217" s="20">
        <v>0</v>
      </c>
      <c r="N217" s="17" t="s">
        <v>114</v>
      </c>
      <c r="O217" s="17"/>
      <c r="P217" s="17"/>
      <c r="Q217" s="17"/>
      <c r="R217" s="17"/>
      <c r="S217" s="17" t="s">
        <v>359</v>
      </c>
      <c r="T217" s="17"/>
      <c r="U217" s="20">
        <v>121000</v>
      </c>
      <c r="V217" s="17"/>
      <c r="W217" s="17"/>
      <c r="X217" s="17"/>
      <c r="Y217" s="17"/>
      <c r="Z217" s="17"/>
      <c r="AA217" s="20">
        <v>121000</v>
      </c>
      <c r="AB217" s="19">
        <f>IF(E217="", "",DATE(YEAR(E217), MONTH(E217), DAY(E217)))</f>
        <v>44144</v>
      </c>
      <c r="AC217" s="19" t="e">
        <f>IF(#REF!="", "", DATE(YEAR(#REF!), MONTH(#REF!), DAY(#REF!)))</f>
        <v>#REF!</v>
      </c>
      <c r="AD217" s="11" t="str">
        <f t="shared" si="0"/>
        <v/>
      </c>
      <c r="AE217" s="19">
        <f>IF(B217="","",DATE(YEAR(B217), MONTH(B217), DAY(B217)))</f>
        <v>44145</v>
      </c>
    </row>
    <row r="218" spans="1:31" ht="16.2">
      <c r="A218" s="19">
        <v>44275.357638888891</v>
      </c>
      <c r="B218" s="17"/>
      <c r="C218" s="17"/>
      <c r="D218" s="17"/>
      <c r="E218" s="19">
        <v>44144.529166666667</v>
      </c>
      <c r="F218" s="17" t="s">
        <v>92</v>
      </c>
      <c r="G218" s="17"/>
      <c r="H218" s="17"/>
      <c r="I218" s="19">
        <v>44144.529166666667</v>
      </c>
      <c r="J218" s="17"/>
      <c r="K218" s="17" t="s">
        <v>108</v>
      </c>
      <c r="L218" s="17"/>
      <c r="M218" s="20">
        <v>0</v>
      </c>
      <c r="N218" s="17"/>
      <c r="O218" s="17"/>
      <c r="P218" s="17"/>
      <c r="Q218" s="17"/>
      <c r="R218" s="17"/>
      <c r="S218" s="17" t="s">
        <v>360</v>
      </c>
      <c r="T218" s="17"/>
      <c r="U218" s="17"/>
      <c r="V218" s="17"/>
      <c r="W218" s="17"/>
      <c r="X218" s="17"/>
      <c r="Y218" s="17"/>
      <c r="Z218" s="17"/>
      <c r="AA218" s="17"/>
      <c r="AB218" s="19">
        <f>IF(E218="", "",DATE(YEAR(E218), MONTH(E218), DAY(E218)))</f>
        <v>44144</v>
      </c>
      <c r="AC218" s="19" t="e">
        <f>IF(#REF!="", "", DATE(YEAR(#REF!), MONTH(#REF!), DAY(#REF!)))</f>
        <v>#REF!</v>
      </c>
      <c r="AD218" s="11" t="str">
        <f t="shared" si="0"/>
        <v/>
      </c>
      <c r="AE218" s="19" t="str">
        <f>IF(B218="","",DATE(YEAR(B218), MONTH(B218), DAY(B218)))</f>
        <v/>
      </c>
    </row>
    <row r="219" spans="1:31" ht="16.2">
      <c r="A219" s="19">
        <v>44277.993750000001</v>
      </c>
      <c r="B219" s="17"/>
      <c r="C219" s="17"/>
      <c r="D219" s="17"/>
      <c r="E219" s="19">
        <v>44144.529166666667</v>
      </c>
      <c r="F219" s="17" t="s">
        <v>16</v>
      </c>
      <c r="G219" s="17"/>
      <c r="H219" s="17"/>
      <c r="I219" s="19">
        <v>44144.529166666667</v>
      </c>
      <c r="J219" s="17"/>
      <c r="K219" s="17" t="s">
        <v>25</v>
      </c>
      <c r="L219" s="17"/>
      <c r="M219" s="20">
        <v>0</v>
      </c>
      <c r="N219" s="17"/>
      <c r="O219" s="17"/>
      <c r="P219" s="17"/>
      <c r="Q219" s="17"/>
      <c r="R219" s="17"/>
      <c r="S219" s="17" t="s">
        <v>361</v>
      </c>
      <c r="T219" s="17"/>
      <c r="U219" s="17"/>
      <c r="V219" s="17"/>
      <c r="W219" s="17"/>
      <c r="X219" s="17"/>
      <c r="Y219" s="17"/>
      <c r="Z219" s="17"/>
      <c r="AA219" s="17"/>
      <c r="AB219" s="19">
        <f>IF(E219="", "",DATE(YEAR(E219), MONTH(E219), DAY(E219)))</f>
        <v>44144</v>
      </c>
      <c r="AC219" s="19" t="e">
        <f>IF(#REF!="", "", DATE(YEAR(#REF!), MONTH(#REF!), DAY(#REF!)))</f>
        <v>#REF!</v>
      </c>
      <c r="AD219" s="11" t="str">
        <f t="shared" si="0"/>
        <v/>
      </c>
      <c r="AE219" s="19" t="str">
        <f>IF(B219="","",DATE(YEAR(B219), MONTH(B219), DAY(B219)))</f>
        <v/>
      </c>
    </row>
    <row r="220" spans="1:31" ht="16.2">
      <c r="A220" s="19">
        <v>44274.828472222223</v>
      </c>
      <c r="B220" s="17"/>
      <c r="C220" s="17"/>
      <c r="D220" s="17"/>
      <c r="E220" s="19">
        <v>44144.529166666667</v>
      </c>
      <c r="F220" s="17" t="s">
        <v>92</v>
      </c>
      <c r="G220" s="17"/>
      <c r="H220" s="17"/>
      <c r="I220" s="19">
        <v>44144.529166666667</v>
      </c>
      <c r="J220" s="17"/>
      <c r="K220" s="17" t="s">
        <v>108</v>
      </c>
      <c r="L220" s="17"/>
      <c r="M220" s="20">
        <v>0</v>
      </c>
      <c r="N220" s="17"/>
      <c r="O220" s="17"/>
      <c r="P220" s="17"/>
      <c r="Q220" s="17"/>
      <c r="R220" s="17"/>
      <c r="S220" s="17" t="s">
        <v>362</v>
      </c>
      <c r="T220" s="17"/>
      <c r="U220" s="17"/>
      <c r="V220" s="17"/>
      <c r="W220" s="17"/>
      <c r="X220" s="17"/>
      <c r="Y220" s="17"/>
      <c r="Z220" s="17"/>
      <c r="AA220" s="17"/>
      <c r="AB220" s="19">
        <f>IF(E220="", "",DATE(YEAR(E220), MONTH(E220), DAY(E220)))</f>
        <v>44144</v>
      </c>
      <c r="AC220" s="19" t="e">
        <f>IF(#REF!="", "", DATE(YEAR(#REF!), MONTH(#REF!), DAY(#REF!)))</f>
        <v>#REF!</v>
      </c>
      <c r="AD220" s="11" t="str">
        <f t="shared" si="0"/>
        <v/>
      </c>
      <c r="AE220" s="19" t="str">
        <f>IF(B220="","",DATE(YEAR(B220), MONTH(B220), DAY(B220)))</f>
        <v/>
      </c>
    </row>
    <row r="221" spans="1:31" ht="16.2">
      <c r="A221" s="19">
        <v>44304.088888888888</v>
      </c>
      <c r="B221" s="17"/>
      <c r="C221" s="17"/>
      <c r="D221" s="17"/>
      <c r="E221" s="19">
        <v>44144.529166666667</v>
      </c>
      <c r="F221" s="17" t="s">
        <v>92</v>
      </c>
      <c r="G221" s="17"/>
      <c r="H221" s="17"/>
      <c r="I221" s="19">
        <v>44144.529166666667</v>
      </c>
      <c r="J221" s="17"/>
      <c r="K221" s="17" t="s">
        <v>108</v>
      </c>
      <c r="L221" s="17"/>
      <c r="M221" s="20">
        <v>0</v>
      </c>
      <c r="N221" s="17" t="s">
        <v>100</v>
      </c>
      <c r="O221" s="17"/>
      <c r="P221" s="17"/>
      <c r="Q221" s="17"/>
      <c r="R221" s="17"/>
      <c r="S221" s="17" t="s">
        <v>363</v>
      </c>
      <c r="T221" s="17"/>
      <c r="U221" s="17"/>
      <c r="V221" s="17"/>
      <c r="W221" s="17"/>
      <c r="X221" s="17"/>
      <c r="Y221" s="17"/>
      <c r="Z221" s="17"/>
      <c r="AA221" s="17"/>
      <c r="AB221" s="19">
        <f>IF(E221="", "",DATE(YEAR(E221), MONTH(E221), DAY(E221)))</f>
        <v>44144</v>
      </c>
      <c r="AC221" s="19" t="e">
        <f>IF(#REF!="", "", DATE(YEAR(#REF!), MONTH(#REF!), DAY(#REF!)))</f>
        <v>#REF!</v>
      </c>
      <c r="AD221" s="11" t="str">
        <f t="shared" si="0"/>
        <v/>
      </c>
      <c r="AE221" s="19" t="str">
        <f>IF(B221="","",DATE(YEAR(B221), MONTH(B221), DAY(B221)))</f>
        <v/>
      </c>
    </row>
    <row r="222" spans="1:31" ht="16.2">
      <c r="A222" s="19">
        <v>44276.783333333333</v>
      </c>
      <c r="B222" s="17"/>
      <c r="C222" s="17"/>
      <c r="D222" s="17"/>
      <c r="E222" s="19">
        <v>44144.529166666667</v>
      </c>
      <c r="F222" s="17" t="s">
        <v>104</v>
      </c>
      <c r="G222" s="17"/>
      <c r="H222" s="17"/>
      <c r="I222" s="19">
        <v>44144.529166666667</v>
      </c>
      <c r="J222" s="17"/>
      <c r="K222" s="17" t="s">
        <v>25</v>
      </c>
      <c r="L222" s="17"/>
      <c r="M222" s="20">
        <v>0</v>
      </c>
      <c r="N222" s="17"/>
      <c r="O222" s="17"/>
      <c r="P222" s="17"/>
      <c r="Q222" s="17"/>
      <c r="R222" s="17"/>
      <c r="S222" s="17" t="s">
        <v>364</v>
      </c>
      <c r="T222" s="17"/>
      <c r="U222" s="17"/>
      <c r="V222" s="17"/>
      <c r="W222" s="17" t="s">
        <v>112</v>
      </c>
      <c r="X222" s="17"/>
      <c r="Y222" s="17"/>
      <c r="Z222" s="17"/>
      <c r="AA222" s="17"/>
      <c r="AB222" s="19">
        <f>IF(E222="", "",DATE(YEAR(E222), MONTH(E222), DAY(E222)))</f>
        <v>44144</v>
      </c>
      <c r="AC222" s="19" t="e">
        <f>IF(#REF!="", "", DATE(YEAR(#REF!), MONTH(#REF!), DAY(#REF!)))</f>
        <v>#REF!</v>
      </c>
      <c r="AD222" s="11" t="str">
        <f t="shared" si="0"/>
        <v/>
      </c>
      <c r="AE222" s="19" t="str">
        <f>IF(B222="","",DATE(YEAR(B222), MONTH(B222), DAY(B222)))</f>
        <v/>
      </c>
    </row>
    <row r="223" spans="1:31" ht="16.2">
      <c r="A223" s="19">
        <v>44276.652777777781</v>
      </c>
      <c r="B223" s="17"/>
      <c r="C223" s="17"/>
      <c r="D223" s="17"/>
      <c r="E223" s="19">
        <v>44144.529166666667</v>
      </c>
      <c r="F223" s="17" t="s">
        <v>16</v>
      </c>
      <c r="G223" s="17"/>
      <c r="H223" s="17"/>
      <c r="I223" s="19">
        <v>44144.529166666667</v>
      </c>
      <c r="J223" s="17"/>
      <c r="K223" s="17" t="s">
        <v>108</v>
      </c>
      <c r="L223" s="17"/>
      <c r="M223" s="20">
        <v>0</v>
      </c>
      <c r="N223" s="17"/>
      <c r="O223" s="17"/>
      <c r="P223" s="17"/>
      <c r="Q223" s="17"/>
      <c r="R223" s="17"/>
      <c r="S223" s="17" t="s">
        <v>365</v>
      </c>
      <c r="T223" s="17"/>
      <c r="U223" s="17"/>
      <c r="V223" s="17"/>
      <c r="W223" s="17" t="s">
        <v>112</v>
      </c>
      <c r="X223" s="17"/>
      <c r="Y223" s="17"/>
      <c r="Z223" s="17"/>
      <c r="AA223" s="17"/>
      <c r="AB223" s="19">
        <f>IF(E223="", "",DATE(YEAR(E223), MONTH(E223), DAY(E223)))</f>
        <v>44144</v>
      </c>
      <c r="AC223" s="19" t="e">
        <f>IF(#REF!="", "", DATE(YEAR(#REF!), MONTH(#REF!), DAY(#REF!)))</f>
        <v>#REF!</v>
      </c>
      <c r="AD223" s="11" t="str">
        <f t="shared" si="0"/>
        <v/>
      </c>
      <c r="AE223" s="19" t="str">
        <f>IF(B223="","",DATE(YEAR(B223), MONTH(B223), DAY(B223)))</f>
        <v/>
      </c>
    </row>
    <row r="224" spans="1:31" ht="16.2">
      <c r="A224" s="19">
        <v>44303.43472222222</v>
      </c>
      <c r="B224" s="17"/>
      <c r="C224" s="17"/>
      <c r="D224" s="17"/>
      <c r="E224" s="19">
        <v>44144.529166666667</v>
      </c>
      <c r="F224" s="17" t="s">
        <v>26</v>
      </c>
      <c r="G224" s="17"/>
      <c r="H224" s="17"/>
      <c r="I224" s="19">
        <v>44144.529166666667</v>
      </c>
      <c r="J224" s="17"/>
      <c r="K224" s="17" t="s">
        <v>108</v>
      </c>
      <c r="L224" s="17"/>
      <c r="M224" s="20">
        <v>1</v>
      </c>
      <c r="N224" s="17" t="s">
        <v>114</v>
      </c>
      <c r="O224" s="17"/>
      <c r="P224" s="17"/>
      <c r="Q224" s="17"/>
      <c r="R224" s="17"/>
      <c r="S224" s="17" t="s">
        <v>366</v>
      </c>
      <c r="T224" s="17"/>
      <c r="U224" s="17"/>
      <c r="V224" s="17"/>
      <c r="W224" s="17" t="s">
        <v>343</v>
      </c>
      <c r="X224" s="17"/>
      <c r="Y224" s="17"/>
      <c r="Z224" s="17"/>
      <c r="AA224" s="17"/>
      <c r="AB224" s="19">
        <f>IF(E224="", "",DATE(YEAR(E224), MONTH(E224), DAY(E224)))</f>
        <v>44144</v>
      </c>
      <c r="AC224" s="19" t="e">
        <f>IF(#REF!="", "", DATE(YEAR(#REF!), MONTH(#REF!), DAY(#REF!)))</f>
        <v>#REF!</v>
      </c>
      <c r="AD224" s="11" t="str">
        <f t="shared" si="0"/>
        <v/>
      </c>
      <c r="AE224" s="19" t="str">
        <f>IF(B224="","",DATE(YEAR(B224), MONTH(B224), DAY(B224)))</f>
        <v/>
      </c>
    </row>
    <row r="225" spans="1:31" ht="16.2">
      <c r="A225" s="19">
        <v>44314.488888888889</v>
      </c>
      <c r="B225" s="17"/>
      <c r="C225" s="20">
        <v>2</v>
      </c>
      <c r="D225" s="20">
        <v>3</v>
      </c>
      <c r="E225" s="19">
        <v>44144.529166666667</v>
      </c>
      <c r="F225" s="17" t="s">
        <v>16</v>
      </c>
      <c r="G225" s="17"/>
      <c r="H225" s="17"/>
      <c r="I225" s="19">
        <v>44144.529166666667</v>
      </c>
      <c r="J225" s="17"/>
      <c r="K225" s="17" t="s">
        <v>108</v>
      </c>
      <c r="L225" s="17"/>
      <c r="M225" s="20">
        <v>3</v>
      </c>
      <c r="N225" s="17" t="s">
        <v>114</v>
      </c>
      <c r="O225" s="17"/>
      <c r="P225" s="17"/>
      <c r="Q225" s="19">
        <v>44258.643750000003</v>
      </c>
      <c r="R225" s="17"/>
      <c r="S225" s="17" t="s">
        <v>367</v>
      </c>
      <c r="T225" s="17"/>
      <c r="U225" s="17"/>
      <c r="V225" s="17"/>
      <c r="W225" s="17"/>
      <c r="X225" s="17"/>
      <c r="Y225" s="17"/>
      <c r="Z225" s="17"/>
      <c r="AA225" s="17"/>
      <c r="AB225" s="19">
        <f>IF(E225="", "",DATE(YEAR(E225), MONTH(E225), DAY(E225)))</f>
        <v>44144</v>
      </c>
      <c r="AC225" s="19" t="e">
        <f>IF(#REF!="", "", DATE(YEAR(#REF!), MONTH(#REF!), DAY(#REF!)))</f>
        <v>#REF!</v>
      </c>
      <c r="AD225" s="21">
        <f t="shared" si="0"/>
        <v>44258</v>
      </c>
      <c r="AE225" s="19" t="str">
        <f>IF(B225="","",DATE(YEAR(B225), MONTH(B225), DAY(B225)))</f>
        <v/>
      </c>
    </row>
    <row r="226" spans="1:31" ht="16.2">
      <c r="A226" s="19">
        <v>44276.103472222225</v>
      </c>
      <c r="B226" s="17"/>
      <c r="C226" s="17"/>
      <c r="D226" s="17"/>
      <c r="E226" s="19">
        <v>44144.529166666667</v>
      </c>
      <c r="F226" s="17" t="s">
        <v>26</v>
      </c>
      <c r="G226" s="17"/>
      <c r="H226" s="17"/>
      <c r="I226" s="19">
        <v>44144.529166666667</v>
      </c>
      <c r="J226" s="17"/>
      <c r="K226" s="17" t="s">
        <v>25</v>
      </c>
      <c r="L226" s="17"/>
      <c r="M226" s="20">
        <v>1</v>
      </c>
      <c r="N226" s="17" t="s">
        <v>114</v>
      </c>
      <c r="O226" s="17"/>
      <c r="P226" s="17"/>
      <c r="Q226" s="17"/>
      <c r="R226" s="17"/>
      <c r="S226" s="17" t="s">
        <v>368</v>
      </c>
      <c r="T226" s="17"/>
      <c r="U226" s="17"/>
      <c r="V226" s="17"/>
      <c r="W226" s="17"/>
      <c r="X226" s="17"/>
      <c r="Y226" s="17"/>
      <c r="Z226" s="17"/>
      <c r="AA226" s="17"/>
      <c r="AB226" s="19">
        <f>IF(E226="", "",DATE(YEAR(E226), MONTH(E226), DAY(E226)))</f>
        <v>44144</v>
      </c>
      <c r="AC226" s="19" t="e">
        <f>IF(#REF!="", "", DATE(YEAR(#REF!), MONTH(#REF!), DAY(#REF!)))</f>
        <v>#REF!</v>
      </c>
      <c r="AD226" s="11" t="str">
        <f t="shared" si="0"/>
        <v/>
      </c>
      <c r="AE226" s="19" t="str">
        <f>IF(B226="","",DATE(YEAR(B226), MONTH(B226), DAY(B226)))</f>
        <v/>
      </c>
    </row>
    <row r="227" spans="1:31" ht="16.2">
      <c r="A227" s="19">
        <v>44371.44027777778</v>
      </c>
      <c r="B227" s="17"/>
      <c r="C227" s="20">
        <v>116</v>
      </c>
      <c r="D227" s="20">
        <v>198</v>
      </c>
      <c r="E227" s="19">
        <v>44144.529166666667</v>
      </c>
      <c r="F227" s="17" t="s">
        <v>92</v>
      </c>
      <c r="G227" s="17"/>
      <c r="H227" s="17"/>
      <c r="I227" s="19">
        <v>44144.529166666667</v>
      </c>
      <c r="J227" s="17"/>
      <c r="K227" s="17" t="s">
        <v>108</v>
      </c>
      <c r="L227" s="17"/>
      <c r="M227" s="20">
        <v>2</v>
      </c>
      <c r="N227" s="17" t="s">
        <v>100</v>
      </c>
      <c r="O227" s="17"/>
      <c r="P227" s="17"/>
      <c r="Q227" s="19">
        <v>44371.439583333333</v>
      </c>
      <c r="R227" s="17"/>
      <c r="S227" s="17" t="s">
        <v>369</v>
      </c>
      <c r="T227" s="17"/>
      <c r="U227" s="17"/>
      <c r="V227" s="17"/>
      <c r="W227" s="17" t="s">
        <v>99</v>
      </c>
      <c r="X227" s="17"/>
      <c r="Y227" s="17"/>
      <c r="Z227" s="17"/>
      <c r="AA227" s="17"/>
      <c r="AB227" s="19">
        <f>IF(E227="", "",DATE(YEAR(E227), MONTH(E227), DAY(E227)))</f>
        <v>44144</v>
      </c>
      <c r="AC227" s="19" t="e">
        <f>IF(#REF!="", "", DATE(YEAR(#REF!), MONTH(#REF!), DAY(#REF!)))</f>
        <v>#REF!</v>
      </c>
      <c r="AD227" s="21">
        <f t="shared" si="0"/>
        <v>44371</v>
      </c>
      <c r="AE227" s="19" t="str">
        <f>IF(B227="","",DATE(YEAR(B227), MONTH(B227), DAY(B227)))</f>
        <v/>
      </c>
    </row>
    <row r="228" spans="1:31" ht="16.2">
      <c r="A228" s="19">
        <v>44277.007638888892</v>
      </c>
      <c r="B228" s="17"/>
      <c r="C228" s="17"/>
      <c r="D228" s="17"/>
      <c r="E228" s="19">
        <v>44144.529166666667</v>
      </c>
      <c r="F228" s="17" t="s">
        <v>24</v>
      </c>
      <c r="G228" s="17"/>
      <c r="H228" s="17"/>
      <c r="I228" s="19">
        <v>44144.529166666667</v>
      </c>
      <c r="J228" s="17"/>
      <c r="K228" s="17" t="s">
        <v>108</v>
      </c>
      <c r="L228" s="17"/>
      <c r="M228" s="20">
        <v>0</v>
      </c>
      <c r="N228" s="17"/>
      <c r="O228" s="17"/>
      <c r="P228" s="17"/>
      <c r="Q228" s="17"/>
      <c r="R228" s="17"/>
      <c r="S228" s="17" t="s">
        <v>370</v>
      </c>
      <c r="T228" s="17"/>
      <c r="U228" s="17"/>
      <c r="V228" s="17"/>
      <c r="W228" s="17" t="s">
        <v>140</v>
      </c>
      <c r="X228" s="17"/>
      <c r="Y228" s="17"/>
      <c r="Z228" s="17"/>
      <c r="AA228" s="17"/>
      <c r="AB228" s="19">
        <f>IF(E228="", "",DATE(YEAR(E228), MONTH(E228), DAY(E228)))</f>
        <v>44144</v>
      </c>
      <c r="AC228" s="19" t="e">
        <f>IF(#REF!="", "", DATE(YEAR(#REF!), MONTH(#REF!), DAY(#REF!)))</f>
        <v>#REF!</v>
      </c>
      <c r="AD228" s="11" t="str">
        <f t="shared" si="0"/>
        <v/>
      </c>
      <c r="AE228" s="19" t="str">
        <f>IF(B228="","",DATE(YEAR(B228), MONTH(B228), DAY(B228)))</f>
        <v/>
      </c>
    </row>
    <row r="229" spans="1:31" ht="16.2">
      <c r="A229" s="19">
        <v>44278.01666666667</v>
      </c>
      <c r="B229" s="17"/>
      <c r="C229" s="17"/>
      <c r="D229" s="17"/>
      <c r="E229" s="19">
        <v>44144.529166666667</v>
      </c>
      <c r="F229" s="17" t="s">
        <v>104</v>
      </c>
      <c r="G229" s="17"/>
      <c r="H229" s="17"/>
      <c r="I229" s="19">
        <v>44144.529166666667</v>
      </c>
      <c r="J229" s="17"/>
      <c r="K229" s="17" t="s">
        <v>25</v>
      </c>
      <c r="L229" s="17"/>
      <c r="M229" s="20">
        <v>0</v>
      </c>
      <c r="N229" s="17"/>
      <c r="O229" s="17"/>
      <c r="P229" s="17"/>
      <c r="Q229" s="17"/>
      <c r="R229" s="17"/>
      <c r="S229" s="17" t="s">
        <v>371</v>
      </c>
      <c r="T229" s="17"/>
      <c r="U229" s="17"/>
      <c r="V229" s="17"/>
      <c r="W229" s="17" t="s">
        <v>112</v>
      </c>
      <c r="X229" s="17"/>
      <c r="Y229" s="17"/>
      <c r="Z229" s="17"/>
      <c r="AA229" s="17"/>
      <c r="AB229" s="19">
        <f>IF(E229="", "",DATE(YEAR(E229), MONTH(E229), DAY(E229)))</f>
        <v>44144</v>
      </c>
      <c r="AC229" s="19" t="e">
        <f>IF(#REF!="", "", DATE(YEAR(#REF!), MONTH(#REF!), DAY(#REF!)))</f>
        <v>#REF!</v>
      </c>
      <c r="AD229" s="11" t="str">
        <f t="shared" si="0"/>
        <v/>
      </c>
      <c r="AE229" s="19" t="str">
        <f>IF(B229="","",DATE(YEAR(B229), MONTH(B229), DAY(B229)))</f>
        <v/>
      </c>
    </row>
    <row r="230" spans="1:31" ht="16.2">
      <c r="A230" s="19">
        <v>44369.727777777778</v>
      </c>
      <c r="B230" s="17"/>
      <c r="C230" s="20">
        <v>8</v>
      </c>
      <c r="D230" s="20">
        <v>11</v>
      </c>
      <c r="E230" s="19">
        <v>44144.529166666667</v>
      </c>
      <c r="F230" s="17" t="s">
        <v>159</v>
      </c>
      <c r="G230" s="17"/>
      <c r="H230" s="17"/>
      <c r="I230" s="19">
        <v>44242.263194444444</v>
      </c>
      <c r="J230" s="17"/>
      <c r="K230" s="17" t="s">
        <v>108</v>
      </c>
      <c r="L230" s="17"/>
      <c r="M230" s="20">
        <v>3</v>
      </c>
      <c r="N230" s="17" t="s">
        <v>114</v>
      </c>
      <c r="O230" s="17"/>
      <c r="P230" s="17"/>
      <c r="Q230" s="19">
        <v>44369.727083333331</v>
      </c>
      <c r="R230" s="17"/>
      <c r="S230" s="17" t="s">
        <v>373</v>
      </c>
      <c r="T230" s="17"/>
      <c r="U230" s="17"/>
      <c r="V230" s="17"/>
      <c r="W230" s="17"/>
      <c r="X230" s="17"/>
      <c r="Y230" s="17"/>
      <c r="Z230" s="17"/>
      <c r="AA230" s="17"/>
      <c r="AB230" s="19">
        <f>IF(E230="", "",DATE(YEAR(E230), MONTH(E230), DAY(E230)))</f>
        <v>44144</v>
      </c>
      <c r="AC230" s="19" t="e">
        <f>IF(#REF!="", "", DATE(YEAR(#REF!), MONTH(#REF!), DAY(#REF!)))</f>
        <v>#REF!</v>
      </c>
      <c r="AD230" s="21">
        <f t="shared" si="0"/>
        <v>44369</v>
      </c>
      <c r="AE230" s="19" t="str">
        <f>IF(B230="","",DATE(YEAR(B230), MONTH(B230), DAY(B230)))</f>
        <v/>
      </c>
    </row>
    <row r="231" spans="1:31" ht="16.2">
      <c r="A231" s="19">
        <v>44275</v>
      </c>
      <c r="B231" s="17"/>
      <c r="C231" s="17"/>
      <c r="D231" s="17"/>
      <c r="E231" s="19">
        <v>44144.529166666667</v>
      </c>
      <c r="F231" s="17" t="s">
        <v>16</v>
      </c>
      <c r="G231" s="17"/>
      <c r="H231" s="17"/>
      <c r="I231" s="19">
        <v>44144.529166666667</v>
      </c>
      <c r="J231" s="17"/>
      <c r="K231" s="17" t="s">
        <v>108</v>
      </c>
      <c r="L231" s="17"/>
      <c r="M231" s="20">
        <v>0</v>
      </c>
      <c r="N231" s="17"/>
      <c r="O231" s="17"/>
      <c r="P231" s="17"/>
      <c r="Q231" s="17"/>
      <c r="R231" s="17"/>
      <c r="S231" s="17" t="s">
        <v>374</v>
      </c>
      <c r="T231" s="17"/>
      <c r="U231" s="17"/>
      <c r="V231" s="17"/>
      <c r="W231" s="17"/>
      <c r="X231" s="17"/>
      <c r="Y231" s="17"/>
      <c r="Z231" s="17"/>
      <c r="AA231" s="17"/>
      <c r="AB231" s="19">
        <f>IF(E231="", "",DATE(YEAR(E231), MONTH(E231), DAY(E231)))</f>
        <v>44144</v>
      </c>
      <c r="AC231" s="19" t="e">
        <f>IF(#REF!="", "", DATE(YEAR(#REF!), MONTH(#REF!), DAY(#REF!)))</f>
        <v>#REF!</v>
      </c>
      <c r="AD231" s="11" t="str">
        <f t="shared" si="0"/>
        <v/>
      </c>
      <c r="AE231" s="19" t="str">
        <f>IF(B231="","",DATE(YEAR(B231), MONTH(B231), DAY(B231)))</f>
        <v/>
      </c>
    </row>
    <row r="232" spans="1:31" ht="16.2">
      <c r="A232" s="19">
        <v>44277.170138888891</v>
      </c>
      <c r="B232" s="17"/>
      <c r="C232" s="17"/>
      <c r="D232" s="17"/>
      <c r="E232" s="19">
        <v>44144.529166666667</v>
      </c>
      <c r="F232" s="17" t="s">
        <v>24</v>
      </c>
      <c r="G232" s="17"/>
      <c r="H232" s="17"/>
      <c r="I232" s="19">
        <v>44144.529166666667</v>
      </c>
      <c r="J232" s="17"/>
      <c r="K232" s="17" t="s">
        <v>108</v>
      </c>
      <c r="L232" s="17"/>
      <c r="M232" s="20">
        <v>0</v>
      </c>
      <c r="N232" s="17"/>
      <c r="O232" s="17"/>
      <c r="P232" s="17"/>
      <c r="Q232" s="17"/>
      <c r="R232" s="17"/>
      <c r="S232" s="17" t="s">
        <v>375</v>
      </c>
      <c r="T232" s="17"/>
      <c r="U232" s="17"/>
      <c r="V232" s="17"/>
      <c r="W232" s="17" t="s">
        <v>140</v>
      </c>
      <c r="X232" s="17"/>
      <c r="Y232" s="17"/>
      <c r="Z232" s="17"/>
      <c r="AA232" s="17"/>
      <c r="AB232" s="19">
        <f>IF(E232="", "",DATE(YEAR(E232), MONTH(E232), DAY(E232)))</f>
        <v>44144</v>
      </c>
      <c r="AC232" s="19" t="e">
        <f>IF(#REF!="", "", DATE(YEAR(#REF!), MONTH(#REF!), DAY(#REF!)))</f>
        <v>#REF!</v>
      </c>
      <c r="AD232" s="11" t="str">
        <f t="shared" si="0"/>
        <v/>
      </c>
      <c r="AE232" s="19" t="str">
        <f>IF(B232="","",DATE(YEAR(B232), MONTH(B232), DAY(B232)))</f>
        <v/>
      </c>
    </row>
    <row r="233" spans="1:31" ht="16.2">
      <c r="A233" s="19">
        <v>44304.098611111112</v>
      </c>
      <c r="B233" s="17"/>
      <c r="C233" s="20">
        <v>3</v>
      </c>
      <c r="D233" s="20">
        <v>6</v>
      </c>
      <c r="E233" s="19">
        <v>44144.529166666667</v>
      </c>
      <c r="F233" s="17" t="s">
        <v>16</v>
      </c>
      <c r="G233" s="17"/>
      <c r="H233" s="17"/>
      <c r="I233" s="19">
        <v>44144.529166666667</v>
      </c>
      <c r="J233" s="17"/>
      <c r="K233" s="17" t="s">
        <v>108</v>
      </c>
      <c r="L233" s="17"/>
      <c r="M233" s="20">
        <v>1</v>
      </c>
      <c r="N233" s="17" t="s">
        <v>114</v>
      </c>
      <c r="O233" s="17"/>
      <c r="P233" s="17"/>
      <c r="Q233" s="19">
        <v>44155.291666666664</v>
      </c>
      <c r="R233" s="17"/>
      <c r="S233" s="17" t="s">
        <v>376</v>
      </c>
      <c r="T233" s="17"/>
      <c r="U233" s="17"/>
      <c r="V233" s="17"/>
      <c r="W233" s="17" t="s">
        <v>112</v>
      </c>
      <c r="X233" s="17"/>
      <c r="Y233" s="17"/>
      <c r="Z233" s="17"/>
      <c r="AA233" s="17"/>
      <c r="AB233" s="19">
        <f>IF(E233="", "",DATE(YEAR(E233), MONTH(E233), DAY(E233)))</f>
        <v>44144</v>
      </c>
      <c r="AC233" s="19" t="e">
        <f>IF(#REF!="", "", DATE(YEAR(#REF!), MONTH(#REF!), DAY(#REF!)))</f>
        <v>#REF!</v>
      </c>
      <c r="AD233" s="21">
        <f t="shared" si="0"/>
        <v>44155</v>
      </c>
      <c r="AE233" s="19" t="str">
        <f>IF(B233="","",DATE(YEAR(B233), MONTH(B233), DAY(B233)))</f>
        <v/>
      </c>
    </row>
    <row r="234" spans="1:31" ht="16.2">
      <c r="A234" s="19">
        <v>44306.188888888886</v>
      </c>
      <c r="B234" s="17"/>
      <c r="C234" s="17"/>
      <c r="D234" s="17"/>
      <c r="E234" s="19">
        <v>44144.529166666667</v>
      </c>
      <c r="F234" s="17" t="s">
        <v>16</v>
      </c>
      <c r="G234" s="17"/>
      <c r="H234" s="17"/>
      <c r="I234" s="19">
        <v>44144.529166666667</v>
      </c>
      <c r="J234" s="17"/>
      <c r="K234" s="17" t="s">
        <v>108</v>
      </c>
      <c r="L234" s="17"/>
      <c r="M234" s="20">
        <v>0</v>
      </c>
      <c r="N234" s="17"/>
      <c r="O234" s="17"/>
      <c r="P234" s="17"/>
      <c r="Q234" s="17"/>
      <c r="R234" s="17"/>
      <c r="S234" s="17" t="s">
        <v>377</v>
      </c>
      <c r="T234" s="17"/>
      <c r="U234" s="17"/>
      <c r="V234" s="17"/>
      <c r="W234" s="17"/>
      <c r="X234" s="17"/>
      <c r="Y234" s="17"/>
      <c r="Z234" s="17"/>
      <c r="AA234" s="17"/>
      <c r="AB234" s="19">
        <f>IF(E234="", "",DATE(YEAR(E234), MONTH(E234), DAY(E234)))</f>
        <v>44144</v>
      </c>
      <c r="AC234" s="19" t="e">
        <f>IF(#REF!="", "", DATE(YEAR(#REF!), MONTH(#REF!), DAY(#REF!)))</f>
        <v>#REF!</v>
      </c>
      <c r="AD234" s="11" t="str">
        <f t="shared" si="0"/>
        <v/>
      </c>
      <c r="AE234" s="19" t="str">
        <f>IF(B234="","",DATE(YEAR(B234), MONTH(B234), DAY(B234)))</f>
        <v/>
      </c>
    </row>
    <row r="235" spans="1:31" ht="16.2">
      <c r="A235" s="19">
        <v>44369.475694444445</v>
      </c>
      <c r="B235" s="17"/>
      <c r="C235" s="20">
        <v>39</v>
      </c>
      <c r="D235" s="20">
        <v>64</v>
      </c>
      <c r="E235" s="19">
        <v>44144.529166666667</v>
      </c>
      <c r="F235" s="17" t="s">
        <v>92</v>
      </c>
      <c r="G235" s="17"/>
      <c r="H235" s="17"/>
      <c r="I235" s="19">
        <v>44277.272916666669</v>
      </c>
      <c r="J235" s="17"/>
      <c r="K235" s="17" t="s">
        <v>19</v>
      </c>
      <c r="L235" s="17"/>
      <c r="M235" s="20">
        <v>4</v>
      </c>
      <c r="N235" s="17" t="s">
        <v>114</v>
      </c>
      <c r="O235" s="17"/>
      <c r="P235" s="17"/>
      <c r="Q235" s="19">
        <v>44363.743055555555</v>
      </c>
      <c r="R235" s="17"/>
      <c r="S235" s="17" t="s">
        <v>378</v>
      </c>
      <c r="T235" s="17"/>
      <c r="U235" s="20">
        <v>97500</v>
      </c>
      <c r="V235" s="17"/>
      <c r="W235" s="17"/>
      <c r="X235" s="17"/>
      <c r="Y235" s="17"/>
      <c r="Z235" s="17"/>
      <c r="AA235" s="20">
        <v>97500</v>
      </c>
      <c r="AB235" s="19">
        <f>IF(E235="", "",DATE(YEAR(E235), MONTH(E235), DAY(E235)))</f>
        <v>44144</v>
      </c>
      <c r="AC235" s="19" t="e">
        <f>IF(#REF!="", "", DATE(YEAR(#REF!), MONTH(#REF!), DAY(#REF!)))</f>
        <v>#REF!</v>
      </c>
      <c r="AD235" s="21">
        <f t="shared" si="0"/>
        <v>44363</v>
      </c>
      <c r="AE235" s="19" t="str">
        <f>IF(B235="","",DATE(YEAR(B235), MONTH(B235), DAY(B235)))</f>
        <v/>
      </c>
    </row>
    <row r="236" spans="1:31" ht="16.2">
      <c r="A236" s="19">
        <v>44361.19027777778</v>
      </c>
      <c r="B236" s="19">
        <v>44333.270138888889</v>
      </c>
      <c r="C236" s="20">
        <v>11</v>
      </c>
      <c r="D236" s="20">
        <v>20</v>
      </c>
      <c r="E236" s="19">
        <v>44333.269444444442</v>
      </c>
      <c r="F236" s="17" t="s">
        <v>92</v>
      </c>
      <c r="G236" s="17"/>
      <c r="H236" s="17"/>
      <c r="I236" s="19">
        <v>44333.270138888889</v>
      </c>
      <c r="J236" s="17"/>
      <c r="K236" s="17" t="s">
        <v>93</v>
      </c>
      <c r="L236" s="17"/>
      <c r="M236" s="20">
        <v>0</v>
      </c>
      <c r="N236" s="17" t="s">
        <v>114</v>
      </c>
      <c r="O236" s="17"/>
      <c r="P236" s="17"/>
      <c r="Q236" s="19">
        <v>44341.5</v>
      </c>
      <c r="R236" s="17"/>
      <c r="S236" s="17" t="s">
        <v>379</v>
      </c>
      <c r="T236" s="17"/>
      <c r="U236" s="20">
        <v>5000</v>
      </c>
      <c r="V236" s="17"/>
      <c r="W236" s="17"/>
      <c r="X236" s="17"/>
      <c r="Y236" s="17"/>
      <c r="Z236" s="17"/>
      <c r="AA236" s="20">
        <v>5000</v>
      </c>
      <c r="AB236" s="19">
        <f>IF(E236="", "",DATE(YEAR(E236), MONTH(E236), DAY(E236)))</f>
        <v>44333</v>
      </c>
      <c r="AC236" s="19" t="e">
        <f>IF(#REF!="", "", DATE(YEAR(#REF!), MONTH(#REF!), DAY(#REF!)))</f>
        <v>#REF!</v>
      </c>
      <c r="AD236" s="21">
        <f t="shared" si="0"/>
        <v>44341</v>
      </c>
      <c r="AE236" s="19">
        <f>IF(B236="","",DATE(YEAR(B236), MONTH(B236), DAY(B236)))</f>
        <v>44333</v>
      </c>
    </row>
    <row r="237" spans="1:31" ht="16.2">
      <c r="A237" s="19">
        <v>44276.73333333333</v>
      </c>
      <c r="B237" s="17"/>
      <c r="C237" s="17"/>
      <c r="D237" s="17"/>
      <c r="E237" s="19">
        <v>44144.529166666667</v>
      </c>
      <c r="F237" s="17" t="s">
        <v>92</v>
      </c>
      <c r="G237" s="17"/>
      <c r="H237" s="17"/>
      <c r="I237" s="19">
        <v>44144.529166666667</v>
      </c>
      <c r="J237" s="17"/>
      <c r="K237" s="17" t="s">
        <v>108</v>
      </c>
      <c r="L237" s="17"/>
      <c r="M237" s="20">
        <v>0</v>
      </c>
      <c r="N237" s="17"/>
      <c r="O237" s="17"/>
      <c r="P237" s="17"/>
      <c r="Q237" s="17"/>
      <c r="R237" s="17"/>
      <c r="S237" s="17" t="s">
        <v>380</v>
      </c>
      <c r="T237" s="17"/>
      <c r="U237" s="17"/>
      <c r="V237" s="17"/>
      <c r="W237" s="17" t="s">
        <v>112</v>
      </c>
      <c r="X237" s="17"/>
      <c r="Y237" s="17"/>
      <c r="Z237" s="17"/>
      <c r="AA237" s="17"/>
      <c r="AB237" s="19">
        <f>IF(E237="", "",DATE(YEAR(E237), MONTH(E237), DAY(E237)))</f>
        <v>44144</v>
      </c>
      <c r="AC237" s="19" t="e">
        <f>IF(#REF!="", "", DATE(YEAR(#REF!), MONTH(#REF!), DAY(#REF!)))</f>
        <v>#REF!</v>
      </c>
      <c r="AD237" s="11" t="str">
        <f t="shared" si="0"/>
        <v/>
      </c>
      <c r="AE237" s="19" t="str">
        <f>IF(B237="","",DATE(YEAR(B237), MONTH(B237), DAY(B237)))</f>
        <v/>
      </c>
    </row>
    <row r="238" spans="1:31" ht="16.2">
      <c r="A238" s="19">
        <v>44275.143750000003</v>
      </c>
      <c r="B238" s="17"/>
      <c r="C238" s="17"/>
      <c r="D238" s="17"/>
      <c r="E238" s="19">
        <v>44144.529166666667</v>
      </c>
      <c r="F238" s="17" t="s">
        <v>256</v>
      </c>
      <c r="G238" s="17"/>
      <c r="H238" s="17"/>
      <c r="I238" s="19">
        <v>44144.529166666667</v>
      </c>
      <c r="J238" s="17"/>
      <c r="K238" s="17" t="s">
        <v>108</v>
      </c>
      <c r="L238" s="17"/>
      <c r="M238" s="20">
        <v>0</v>
      </c>
      <c r="N238" s="17"/>
      <c r="O238" s="17"/>
      <c r="P238" s="17"/>
      <c r="Q238" s="17"/>
      <c r="R238" s="17"/>
      <c r="S238" s="17" t="s">
        <v>381</v>
      </c>
      <c r="T238" s="17"/>
      <c r="U238" s="17"/>
      <c r="V238" s="17"/>
      <c r="W238" s="17" t="s">
        <v>343</v>
      </c>
      <c r="X238" s="17"/>
      <c r="Y238" s="17"/>
      <c r="Z238" s="17"/>
      <c r="AA238" s="17"/>
      <c r="AB238" s="19">
        <f>IF(E238="", "",DATE(YEAR(E238), MONTH(E238), DAY(E238)))</f>
        <v>44144</v>
      </c>
      <c r="AC238" s="19" t="e">
        <f>IF(#REF!="", "", DATE(YEAR(#REF!), MONTH(#REF!), DAY(#REF!)))</f>
        <v>#REF!</v>
      </c>
      <c r="AD238" s="11" t="str">
        <f t="shared" si="0"/>
        <v/>
      </c>
      <c r="AE238" s="19" t="str">
        <f>IF(B238="","",DATE(YEAR(B238), MONTH(B238), DAY(B238)))</f>
        <v/>
      </c>
    </row>
    <row r="239" spans="1:31" ht="16.2">
      <c r="A239" s="19">
        <v>44277.044444444444</v>
      </c>
      <c r="B239" s="17"/>
      <c r="C239" s="17"/>
      <c r="D239" s="17"/>
      <c r="E239" s="19">
        <v>44144.529166666667</v>
      </c>
      <c r="F239" s="17" t="s">
        <v>16</v>
      </c>
      <c r="G239" s="17"/>
      <c r="H239" s="17"/>
      <c r="I239" s="19">
        <v>44144.529166666667</v>
      </c>
      <c r="J239" s="17"/>
      <c r="K239" s="17" t="s">
        <v>108</v>
      </c>
      <c r="L239" s="17"/>
      <c r="M239" s="20">
        <v>0</v>
      </c>
      <c r="N239" s="17"/>
      <c r="O239" s="17"/>
      <c r="P239" s="17"/>
      <c r="Q239" s="17"/>
      <c r="R239" s="17"/>
      <c r="S239" s="17" t="s">
        <v>382</v>
      </c>
      <c r="T239" s="17"/>
      <c r="U239" s="17"/>
      <c r="V239" s="17"/>
      <c r="W239" s="17"/>
      <c r="X239" s="17"/>
      <c r="Y239" s="17"/>
      <c r="Z239" s="17"/>
      <c r="AA239" s="17"/>
      <c r="AB239" s="19">
        <f>IF(E239="", "",DATE(YEAR(E239), MONTH(E239), DAY(E239)))</f>
        <v>44144</v>
      </c>
      <c r="AC239" s="19" t="e">
        <f>IF(#REF!="", "", DATE(YEAR(#REF!), MONTH(#REF!), DAY(#REF!)))</f>
        <v>#REF!</v>
      </c>
      <c r="AD239" s="11" t="str">
        <f t="shared" si="0"/>
        <v/>
      </c>
      <c r="AE239" s="19" t="str">
        <f>IF(B239="","",DATE(YEAR(B239), MONTH(B239), DAY(B239)))</f>
        <v/>
      </c>
    </row>
    <row r="240" spans="1:31" ht="16.2">
      <c r="A240" s="19">
        <v>44276.939583333333</v>
      </c>
      <c r="B240" s="17"/>
      <c r="C240" s="17"/>
      <c r="D240" s="17"/>
      <c r="E240" s="19">
        <v>44144.529166666667</v>
      </c>
      <c r="F240" s="17"/>
      <c r="G240" s="17"/>
      <c r="H240" s="17"/>
      <c r="I240" s="17"/>
      <c r="J240" s="17"/>
      <c r="K240" s="17" t="s">
        <v>108</v>
      </c>
      <c r="L240" s="17"/>
      <c r="M240" s="20">
        <v>0</v>
      </c>
      <c r="N240" s="17"/>
      <c r="O240" s="17"/>
      <c r="P240" s="17"/>
      <c r="Q240" s="17"/>
      <c r="R240" s="17"/>
      <c r="S240" s="17" t="s">
        <v>383</v>
      </c>
      <c r="T240" s="17"/>
      <c r="U240" s="17"/>
      <c r="V240" s="17"/>
      <c r="W240" s="17" t="s">
        <v>194</v>
      </c>
      <c r="X240" s="17"/>
      <c r="Y240" s="17"/>
      <c r="Z240" s="17"/>
      <c r="AA240" s="17"/>
      <c r="AB240" s="19">
        <f>IF(E240="", "",DATE(YEAR(E240), MONTH(E240), DAY(E240)))</f>
        <v>44144</v>
      </c>
      <c r="AC240" s="19" t="e">
        <f>IF(#REF!="", "", DATE(YEAR(#REF!), MONTH(#REF!), DAY(#REF!)))</f>
        <v>#REF!</v>
      </c>
      <c r="AD240" s="11" t="str">
        <f t="shared" si="0"/>
        <v/>
      </c>
      <c r="AE240" s="19" t="str">
        <f>IF(B240="","",DATE(YEAR(B240), MONTH(B240), DAY(B240)))</f>
        <v/>
      </c>
    </row>
    <row r="241" spans="1:31" ht="16.2">
      <c r="A241" s="19">
        <v>44278.013194444444</v>
      </c>
      <c r="B241" s="17"/>
      <c r="C241" s="17"/>
      <c r="D241" s="17"/>
      <c r="E241" s="19">
        <v>44144.529166666667</v>
      </c>
      <c r="F241" s="17" t="s">
        <v>16</v>
      </c>
      <c r="G241" s="17"/>
      <c r="H241" s="17"/>
      <c r="I241" s="19">
        <v>44144.529166666667</v>
      </c>
      <c r="J241" s="17"/>
      <c r="K241" s="17" t="s">
        <v>108</v>
      </c>
      <c r="L241" s="17"/>
      <c r="M241" s="20">
        <v>0</v>
      </c>
      <c r="N241" s="17"/>
      <c r="O241" s="17"/>
      <c r="P241" s="17"/>
      <c r="Q241" s="17"/>
      <c r="R241" s="17"/>
      <c r="S241" s="17" t="s">
        <v>384</v>
      </c>
      <c r="T241" s="17"/>
      <c r="U241" s="17"/>
      <c r="V241" s="17"/>
      <c r="W241" s="17" t="s">
        <v>112</v>
      </c>
      <c r="X241" s="17"/>
      <c r="Y241" s="17"/>
      <c r="Z241" s="17"/>
      <c r="AA241" s="17"/>
      <c r="AB241" s="19">
        <f>IF(E241="", "",DATE(YEAR(E241), MONTH(E241), DAY(E241)))</f>
        <v>44144</v>
      </c>
      <c r="AC241" s="19" t="e">
        <f>IF(#REF!="", "", DATE(YEAR(#REF!), MONTH(#REF!), DAY(#REF!)))</f>
        <v>#REF!</v>
      </c>
      <c r="AD241" s="11" t="str">
        <f t="shared" si="0"/>
        <v/>
      </c>
      <c r="AE241" s="19" t="str">
        <f>IF(B241="","",DATE(YEAR(B241), MONTH(B241), DAY(B241)))</f>
        <v/>
      </c>
    </row>
    <row r="242" spans="1:31" ht="16.2">
      <c r="A242" s="19">
        <v>44276.929861111108</v>
      </c>
      <c r="B242" s="17"/>
      <c r="C242" s="17"/>
      <c r="D242" s="17"/>
      <c r="E242" s="19">
        <v>44144.529166666667</v>
      </c>
      <c r="F242" s="17" t="s">
        <v>24</v>
      </c>
      <c r="G242" s="17"/>
      <c r="H242" s="17"/>
      <c r="I242" s="19">
        <v>44144.529166666667</v>
      </c>
      <c r="J242" s="17"/>
      <c r="K242" s="17" t="s">
        <v>108</v>
      </c>
      <c r="L242" s="17"/>
      <c r="M242" s="20">
        <v>0</v>
      </c>
      <c r="N242" s="17"/>
      <c r="O242" s="17"/>
      <c r="P242" s="17"/>
      <c r="Q242" s="17"/>
      <c r="R242" s="17"/>
      <c r="S242" s="17" t="s">
        <v>385</v>
      </c>
      <c r="T242" s="17"/>
      <c r="U242" s="17"/>
      <c r="V242" s="17"/>
      <c r="W242" s="17" t="s">
        <v>140</v>
      </c>
      <c r="X242" s="17"/>
      <c r="Y242" s="17"/>
      <c r="Z242" s="17"/>
      <c r="AA242" s="17"/>
      <c r="AB242" s="19">
        <f>IF(E242="", "",DATE(YEAR(E242), MONTH(E242), DAY(E242)))</f>
        <v>44144</v>
      </c>
      <c r="AC242" s="19" t="e">
        <f>IF(#REF!="", "", DATE(YEAR(#REF!), MONTH(#REF!), DAY(#REF!)))</f>
        <v>#REF!</v>
      </c>
      <c r="AD242" s="11" t="str">
        <f t="shared" si="0"/>
        <v/>
      </c>
      <c r="AE242" s="19" t="str">
        <f>IF(B242="","",DATE(YEAR(B242), MONTH(B242), DAY(B242)))</f>
        <v/>
      </c>
    </row>
    <row r="243" spans="1:31" ht="16.2">
      <c r="A243" s="19">
        <v>44277.225694444445</v>
      </c>
      <c r="B243" s="17"/>
      <c r="C243" s="17"/>
      <c r="D243" s="17"/>
      <c r="E243" s="19">
        <v>44144.529166666667</v>
      </c>
      <c r="F243" s="17"/>
      <c r="G243" s="17"/>
      <c r="H243" s="17"/>
      <c r="I243" s="17"/>
      <c r="J243" s="17"/>
      <c r="K243" s="17" t="s">
        <v>108</v>
      </c>
      <c r="L243" s="17"/>
      <c r="M243" s="20">
        <v>0</v>
      </c>
      <c r="N243" s="17"/>
      <c r="O243" s="17"/>
      <c r="P243" s="17"/>
      <c r="Q243" s="17"/>
      <c r="R243" s="17"/>
      <c r="S243" s="17" t="s">
        <v>386</v>
      </c>
      <c r="T243" s="17"/>
      <c r="U243" s="17"/>
      <c r="V243" s="17"/>
      <c r="W243" s="17"/>
      <c r="X243" s="17"/>
      <c r="Y243" s="17"/>
      <c r="Z243" s="17"/>
      <c r="AA243" s="17"/>
      <c r="AB243" s="19">
        <f>IF(E243="", "",DATE(YEAR(E243), MONTH(E243), DAY(E243)))</f>
        <v>44144</v>
      </c>
      <c r="AC243" s="19" t="e">
        <f>IF(#REF!="", "", DATE(YEAR(#REF!), MONTH(#REF!), DAY(#REF!)))</f>
        <v>#REF!</v>
      </c>
      <c r="AD243" s="11" t="str">
        <f t="shared" si="0"/>
        <v/>
      </c>
      <c r="AE243" s="19" t="str">
        <f>IF(B243="","",DATE(YEAR(B243), MONTH(B243), DAY(B243)))</f>
        <v/>
      </c>
    </row>
    <row r="244" spans="1:31" ht="16.2">
      <c r="A244" s="19">
        <v>44277.137499999997</v>
      </c>
      <c r="B244" s="17"/>
      <c r="C244" s="17"/>
      <c r="D244" s="17"/>
      <c r="E244" s="19">
        <v>44144.529166666667</v>
      </c>
      <c r="F244" s="17" t="s">
        <v>16</v>
      </c>
      <c r="G244" s="17"/>
      <c r="H244" s="17"/>
      <c r="I244" s="19">
        <v>44144.529166666667</v>
      </c>
      <c r="J244" s="17"/>
      <c r="K244" s="17" t="s">
        <v>108</v>
      </c>
      <c r="L244" s="17"/>
      <c r="M244" s="20">
        <v>0</v>
      </c>
      <c r="N244" s="17"/>
      <c r="O244" s="17"/>
      <c r="P244" s="17"/>
      <c r="Q244" s="17"/>
      <c r="R244" s="17"/>
      <c r="S244" s="17" t="s">
        <v>387</v>
      </c>
      <c r="T244" s="17"/>
      <c r="U244" s="17"/>
      <c r="V244" s="17"/>
      <c r="W244" s="17"/>
      <c r="X244" s="17"/>
      <c r="Y244" s="17"/>
      <c r="Z244" s="17"/>
      <c r="AA244" s="17"/>
      <c r="AB244" s="19">
        <f>IF(E244="", "",DATE(YEAR(E244), MONTH(E244), DAY(E244)))</f>
        <v>44144</v>
      </c>
      <c r="AC244" s="19" t="e">
        <f>IF(#REF!="", "", DATE(YEAR(#REF!), MONTH(#REF!), DAY(#REF!)))</f>
        <v>#REF!</v>
      </c>
      <c r="AD244" s="11" t="str">
        <f t="shared" si="0"/>
        <v/>
      </c>
      <c r="AE244" s="19" t="str">
        <f>IF(B244="","",DATE(YEAR(B244), MONTH(B244), DAY(B244)))</f>
        <v/>
      </c>
    </row>
    <row r="245" spans="1:31" ht="16.2">
      <c r="A245" s="19">
        <v>44274.863194444442</v>
      </c>
      <c r="B245" s="17"/>
      <c r="C245" s="17"/>
      <c r="D245" s="17"/>
      <c r="E245" s="19">
        <v>44144.529166666667</v>
      </c>
      <c r="F245" s="17" t="s">
        <v>16</v>
      </c>
      <c r="G245" s="17"/>
      <c r="H245" s="17"/>
      <c r="I245" s="19">
        <v>44144.529166666667</v>
      </c>
      <c r="J245" s="17"/>
      <c r="K245" s="17" t="s">
        <v>108</v>
      </c>
      <c r="L245" s="17"/>
      <c r="M245" s="20">
        <v>0</v>
      </c>
      <c r="N245" s="17"/>
      <c r="O245" s="17"/>
      <c r="P245" s="17"/>
      <c r="Q245" s="17"/>
      <c r="R245" s="17"/>
      <c r="S245" s="17" t="s">
        <v>361</v>
      </c>
      <c r="T245" s="17"/>
      <c r="U245" s="17"/>
      <c r="V245" s="17"/>
      <c r="W245" s="17"/>
      <c r="X245" s="17"/>
      <c r="Y245" s="17"/>
      <c r="Z245" s="17"/>
      <c r="AA245" s="17"/>
      <c r="AB245" s="19">
        <f>IF(E245="", "",DATE(YEAR(E245), MONTH(E245), DAY(E245)))</f>
        <v>44144</v>
      </c>
      <c r="AC245" s="19" t="e">
        <f>IF(#REF!="", "", DATE(YEAR(#REF!), MONTH(#REF!), DAY(#REF!)))</f>
        <v>#REF!</v>
      </c>
      <c r="AD245" s="11" t="str">
        <f t="shared" si="0"/>
        <v/>
      </c>
      <c r="AE245" s="19" t="str">
        <f>IF(B245="","",DATE(YEAR(B245), MONTH(B245), DAY(B245)))</f>
        <v/>
      </c>
    </row>
    <row r="246" spans="1:31" ht="16.2">
      <c r="A246" s="19">
        <v>44276.690972222219</v>
      </c>
      <c r="B246" s="17"/>
      <c r="C246" s="17"/>
      <c r="D246" s="17"/>
      <c r="E246" s="19">
        <v>44144.529166666667</v>
      </c>
      <c r="F246" s="17" t="s">
        <v>16</v>
      </c>
      <c r="G246" s="17"/>
      <c r="H246" s="17"/>
      <c r="I246" s="19">
        <v>44144.529166666667</v>
      </c>
      <c r="J246" s="17"/>
      <c r="K246" s="17" t="s">
        <v>108</v>
      </c>
      <c r="L246" s="17"/>
      <c r="M246" s="20">
        <v>0</v>
      </c>
      <c r="N246" s="17"/>
      <c r="O246" s="17"/>
      <c r="P246" s="17"/>
      <c r="Q246" s="17"/>
      <c r="R246" s="17"/>
      <c r="S246" s="17" t="s">
        <v>388</v>
      </c>
      <c r="T246" s="17"/>
      <c r="U246" s="17"/>
      <c r="V246" s="17"/>
      <c r="W246" s="17" t="s">
        <v>112</v>
      </c>
      <c r="X246" s="17"/>
      <c r="Y246" s="17"/>
      <c r="Z246" s="17"/>
      <c r="AA246" s="17"/>
      <c r="AB246" s="19">
        <f>IF(E246="", "",DATE(YEAR(E246), MONTH(E246), DAY(E246)))</f>
        <v>44144</v>
      </c>
      <c r="AC246" s="19" t="e">
        <f>IF(#REF!="", "", DATE(YEAR(#REF!), MONTH(#REF!), DAY(#REF!)))</f>
        <v>#REF!</v>
      </c>
      <c r="AD246" s="11" t="str">
        <f t="shared" si="0"/>
        <v/>
      </c>
      <c r="AE246" s="19" t="str">
        <f>IF(B246="","",DATE(YEAR(B246), MONTH(B246), DAY(B246)))</f>
        <v/>
      </c>
    </row>
    <row r="247" spans="1:31" ht="16.2">
      <c r="A247" s="19">
        <v>44275.847222222219</v>
      </c>
      <c r="B247" s="17"/>
      <c r="C247" s="17"/>
      <c r="D247" s="17"/>
      <c r="E247" s="19">
        <v>44144.529166666667</v>
      </c>
      <c r="F247" s="17" t="s">
        <v>16</v>
      </c>
      <c r="G247" s="17"/>
      <c r="H247" s="17"/>
      <c r="I247" s="19">
        <v>44144.529166666667</v>
      </c>
      <c r="J247" s="17"/>
      <c r="K247" s="17" t="s">
        <v>108</v>
      </c>
      <c r="L247" s="17"/>
      <c r="M247" s="20">
        <v>0</v>
      </c>
      <c r="N247" s="17"/>
      <c r="O247" s="17"/>
      <c r="P247" s="17"/>
      <c r="Q247" s="17"/>
      <c r="R247" s="17"/>
      <c r="S247" s="17" t="s">
        <v>389</v>
      </c>
      <c r="T247" s="17"/>
      <c r="U247" s="17"/>
      <c r="V247" s="17"/>
      <c r="W247" s="17" t="s">
        <v>112</v>
      </c>
      <c r="X247" s="17"/>
      <c r="Y247" s="17"/>
      <c r="Z247" s="17"/>
      <c r="AA247" s="17"/>
      <c r="AB247" s="19">
        <f>IF(E247="", "",DATE(YEAR(E247), MONTH(E247), DAY(E247)))</f>
        <v>44144</v>
      </c>
      <c r="AC247" s="19" t="e">
        <f>IF(#REF!="", "", DATE(YEAR(#REF!), MONTH(#REF!), DAY(#REF!)))</f>
        <v>#REF!</v>
      </c>
      <c r="AD247" s="11" t="str">
        <f t="shared" si="0"/>
        <v/>
      </c>
      <c r="AE247" s="19" t="str">
        <f>IF(B247="","",DATE(YEAR(B247), MONTH(B247), DAY(B247)))</f>
        <v/>
      </c>
    </row>
    <row r="248" spans="1:31" ht="16.2">
      <c r="A248" s="19">
        <v>44276.281944444447</v>
      </c>
      <c r="B248" s="17"/>
      <c r="C248" s="17"/>
      <c r="D248" s="17"/>
      <c r="E248" s="19">
        <v>44144.529166666667</v>
      </c>
      <c r="F248" s="17" t="s">
        <v>16</v>
      </c>
      <c r="G248" s="17"/>
      <c r="H248" s="17"/>
      <c r="I248" s="19">
        <v>44144.529166666667</v>
      </c>
      <c r="J248" s="17"/>
      <c r="K248" s="17" t="s">
        <v>25</v>
      </c>
      <c r="L248" s="17"/>
      <c r="M248" s="20">
        <v>0</v>
      </c>
      <c r="N248" s="17"/>
      <c r="O248" s="17"/>
      <c r="P248" s="17"/>
      <c r="Q248" s="17"/>
      <c r="R248" s="17"/>
      <c r="S248" s="17" t="s">
        <v>390</v>
      </c>
      <c r="T248" s="17"/>
      <c r="U248" s="17"/>
      <c r="V248" s="17"/>
      <c r="W248" s="17"/>
      <c r="X248" s="17"/>
      <c r="Y248" s="17"/>
      <c r="Z248" s="17"/>
      <c r="AA248" s="17"/>
      <c r="AB248" s="19">
        <f>IF(E248="", "",DATE(YEAR(E248), MONTH(E248), DAY(E248)))</f>
        <v>44144</v>
      </c>
      <c r="AC248" s="19" t="e">
        <f>IF(#REF!="", "", DATE(YEAR(#REF!), MONTH(#REF!), DAY(#REF!)))</f>
        <v>#REF!</v>
      </c>
      <c r="AD248" s="11" t="str">
        <f t="shared" si="0"/>
        <v/>
      </c>
      <c r="AE248" s="19" t="str">
        <f>IF(B248="","",DATE(YEAR(B248), MONTH(B248), DAY(B248)))</f>
        <v/>
      </c>
    </row>
    <row r="249" spans="1:31" ht="16.2">
      <c r="A249" s="19">
        <v>44276.643055555556</v>
      </c>
      <c r="B249" s="17"/>
      <c r="C249" s="17"/>
      <c r="D249" s="17"/>
      <c r="E249" s="19">
        <v>44144.529166666667</v>
      </c>
      <c r="F249" s="17" t="s">
        <v>24</v>
      </c>
      <c r="G249" s="17"/>
      <c r="H249" s="17"/>
      <c r="I249" s="19">
        <v>44144.529166666667</v>
      </c>
      <c r="J249" s="17"/>
      <c r="K249" s="17" t="s">
        <v>25</v>
      </c>
      <c r="L249" s="17"/>
      <c r="M249" s="20">
        <v>0</v>
      </c>
      <c r="N249" s="17"/>
      <c r="O249" s="17"/>
      <c r="P249" s="17"/>
      <c r="Q249" s="17"/>
      <c r="R249" s="17"/>
      <c r="S249" s="17" t="s">
        <v>391</v>
      </c>
      <c r="T249" s="17"/>
      <c r="U249" s="17"/>
      <c r="V249" s="17"/>
      <c r="W249" s="17" t="s">
        <v>140</v>
      </c>
      <c r="X249" s="17"/>
      <c r="Y249" s="17"/>
      <c r="Z249" s="17"/>
      <c r="AA249" s="17"/>
      <c r="AB249" s="19">
        <f>IF(E249="", "",DATE(YEAR(E249), MONTH(E249), DAY(E249)))</f>
        <v>44144</v>
      </c>
      <c r="AC249" s="19" t="e">
        <f>IF(#REF!="", "", DATE(YEAR(#REF!), MONTH(#REF!), DAY(#REF!)))</f>
        <v>#REF!</v>
      </c>
      <c r="AD249" s="11" t="str">
        <f t="shared" si="0"/>
        <v/>
      </c>
      <c r="AE249" s="19" t="str">
        <f>IF(B249="","",DATE(YEAR(B249), MONTH(B249), DAY(B249)))</f>
        <v/>
      </c>
    </row>
    <row r="250" spans="1:31" ht="16.2">
      <c r="A250" s="19">
        <v>44274.607638888891</v>
      </c>
      <c r="B250" s="17"/>
      <c r="C250" s="17"/>
      <c r="D250" s="17"/>
      <c r="E250" s="19">
        <v>44144.529166666667</v>
      </c>
      <c r="F250" s="17" t="s">
        <v>26</v>
      </c>
      <c r="G250" s="17"/>
      <c r="H250" s="17"/>
      <c r="I250" s="19">
        <v>44144.529166666667</v>
      </c>
      <c r="J250" s="17"/>
      <c r="K250" s="17" t="s">
        <v>25</v>
      </c>
      <c r="L250" s="17"/>
      <c r="M250" s="20">
        <v>1</v>
      </c>
      <c r="N250" s="17" t="s">
        <v>114</v>
      </c>
      <c r="O250" s="17"/>
      <c r="P250" s="17"/>
      <c r="Q250" s="17"/>
      <c r="R250" s="17"/>
      <c r="S250" s="17" t="s">
        <v>392</v>
      </c>
      <c r="T250" s="17"/>
      <c r="U250" s="17"/>
      <c r="V250" s="17"/>
      <c r="W250" s="17"/>
      <c r="X250" s="17"/>
      <c r="Y250" s="17"/>
      <c r="Z250" s="17"/>
      <c r="AA250" s="17"/>
      <c r="AB250" s="19">
        <f>IF(E250="", "",DATE(YEAR(E250), MONTH(E250), DAY(E250)))</f>
        <v>44144</v>
      </c>
      <c r="AC250" s="19" t="e">
        <f>IF(#REF!="", "", DATE(YEAR(#REF!), MONTH(#REF!), DAY(#REF!)))</f>
        <v>#REF!</v>
      </c>
      <c r="AD250" s="11" t="str">
        <f t="shared" si="0"/>
        <v/>
      </c>
      <c r="AE250" s="19" t="str">
        <f>IF(B250="","",DATE(YEAR(B250), MONTH(B250), DAY(B250)))</f>
        <v/>
      </c>
    </row>
    <row r="251" spans="1:31" ht="16.2">
      <c r="A251" s="19">
        <v>44303.438194444447</v>
      </c>
      <c r="B251" s="17"/>
      <c r="C251" s="20">
        <v>2</v>
      </c>
      <c r="D251" s="20">
        <v>2</v>
      </c>
      <c r="E251" s="19">
        <v>44144.529166666667</v>
      </c>
      <c r="F251" s="17" t="s">
        <v>92</v>
      </c>
      <c r="G251" s="17"/>
      <c r="H251" s="17"/>
      <c r="I251" s="19">
        <v>44145.182638888888</v>
      </c>
      <c r="J251" s="17"/>
      <c r="K251" s="17" t="s">
        <v>108</v>
      </c>
      <c r="L251" s="17"/>
      <c r="M251" s="20">
        <v>1</v>
      </c>
      <c r="N251" s="17" t="s">
        <v>100</v>
      </c>
      <c r="O251" s="17"/>
      <c r="P251" s="17"/>
      <c r="Q251" s="19">
        <v>44258.117361111108</v>
      </c>
      <c r="R251" s="17"/>
      <c r="S251" s="17" t="s">
        <v>393</v>
      </c>
      <c r="T251" s="17"/>
      <c r="U251" s="17"/>
      <c r="V251" s="17"/>
      <c r="W251" s="17"/>
      <c r="X251" s="17"/>
      <c r="Y251" s="17"/>
      <c r="Z251" s="17"/>
      <c r="AA251" s="17"/>
      <c r="AB251" s="19">
        <f>IF(E251="", "",DATE(YEAR(E251), MONTH(E251), DAY(E251)))</f>
        <v>44144</v>
      </c>
      <c r="AC251" s="19" t="e">
        <f>IF(#REF!="", "", DATE(YEAR(#REF!), MONTH(#REF!), DAY(#REF!)))</f>
        <v>#REF!</v>
      </c>
      <c r="AD251" s="21">
        <f t="shared" si="0"/>
        <v>44258</v>
      </c>
      <c r="AE251" s="19" t="str">
        <f>IF(B251="","",DATE(YEAR(B251), MONTH(B251), DAY(B251)))</f>
        <v/>
      </c>
    </row>
    <row r="252" spans="1:31" ht="16.2">
      <c r="A252" s="19">
        <v>44275.798611111109</v>
      </c>
      <c r="B252" s="17"/>
      <c r="C252" s="17"/>
      <c r="D252" s="17"/>
      <c r="E252" s="19">
        <v>44144.529166666667</v>
      </c>
      <c r="F252" s="17" t="s">
        <v>92</v>
      </c>
      <c r="G252" s="17"/>
      <c r="H252" s="17"/>
      <c r="I252" s="19">
        <v>44144.529166666667</v>
      </c>
      <c r="J252" s="17"/>
      <c r="K252" s="17" t="s">
        <v>25</v>
      </c>
      <c r="L252" s="17"/>
      <c r="M252" s="20">
        <v>0</v>
      </c>
      <c r="N252" s="17"/>
      <c r="O252" s="17"/>
      <c r="P252" s="17"/>
      <c r="Q252" s="17"/>
      <c r="R252" s="17"/>
      <c r="S252" s="17" t="s">
        <v>394</v>
      </c>
      <c r="T252" s="17"/>
      <c r="U252" s="17"/>
      <c r="V252" s="17"/>
      <c r="W252" s="17"/>
      <c r="X252" s="17"/>
      <c r="Y252" s="17"/>
      <c r="Z252" s="17"/>
      <c r="AA252" s="17"/>
      <c r="AB252" s="19">
        <f>IF(E252="", "",DATE(YEAR(E252), MONTH(E252), DAY(E252)))</f>
        <v>44144</v>
      </c>
      <c r="AC252" s="19" t="e">
        <f>IF(#REF!="", "", DATE(YEAR(#REF!), MONTH(#REF!), DAY(#REF!)))</f>
        <v>#REF!</v>
      </c>
      <c r="AD252" s="11" t="str">
        <f t="shared" si="0"/>
        <v/>
      </c>
      <c r="AE252" s="19" t="str">
        <f>IF(B252="","",DATE(YEAR(B252), MONTH(B252), DAY(B252)))</f>
        <v/>
      </c>
    </row>
    <row r="253" spans="1:31" ht="16.2">
      <c r="A253" s="19">
        <v>44276.890277777777</v>
      </c>
      <c r="B253" s="17"/>
      <c r="C253" s="17"/>
      <c r="D253" s="17"/>
      <c r="E253" s="19">
        <v>44144.529166666667</v>
      </c>
      <c r="F253" s="17" t="s">
        <v>24</v>
      </c>
      <c r="G253" s="17"/>
      <c r="H253" s="17"/>
      <c r="I253" s="19">
        <v>44144.529166666667</v>
      </c>
      <c r="J253" s="17"/>
      <c r="K253" s="17" t="s">
        <v>108</v>
      </c>
      <c r="L253" s="17"/>
      <c r="M253" s="20">
        <v>0</v>
      </c>
      <c r="N253" s="17"/>
      <c r="O253" s="17"/>
      <c r="P253" s="17"/>
      <c r="Q253" s="17"/>
      <c r="R253" s="17"/>
      <c r="S253" s="17" t="s">
        <v>395</v>
      </c>
      <c r="T253" s="17"/>
      <c r="U253" s="17"/>
      <c r="V253" s="17"/>
      <c r="W253" s="17" t="s">
        <v>140</v>
      </c>
      <c r="X253" s="17"/>
      <c r="Y253" s="17"/>
      <c r="Z253" s="17"/>
      <c r="AA253" s="17"/>
      <c r="AB253" s="19">
        <f>IF(E253="", "",DATE(YEAR(E253), MONTH(E253), DAY(E253)))</f>
        <v>44144</v>
      </c>
      <c r="AC253" s="19" t="e">
        <f>IF(#REF!="", "", DATE(YEAR(#REF!), MONTH(#REF!), DAY(#REF!)))</f>
        <v>#REF!</v>
      </c>
      <c r="AD253" s="11" t="str">
        <f t="shared" si="0"/>
        <v/>
      </c>
      <c r="AE253" s="19" t="str">
        <f>IF(B253="","",DATE(YEAR(B253), MONTH(B253), DAY(B253)))</f>
        <v/>
      </c>
    </row>
    <row r="254" spans="1:31" ht="16.2">
      <c r="A254" s="19">
        <v>44277.27847222222</v>
      </c>
      <c r="B254" s="17"/>
      <c r="C254" s="17"/>
      <c r="D254" s="17"/>
      <c r="E254" s="19">
        <v>44144.529166666667</v>
      </c>
      <c r="F254" s="17" t="s">
        <v>24</v>
      </c>
      <c r="G254" s="17"/>
      <c r="H254" s="17"/>
      <c r="I254" s="19">
        <v>44144.529166666667</v>
      </c>
      <c r="J254" s="17"/>
      <c r="K254" s="17" t="s">
        <v>25</v>
      </c>
      <c r="L254" s="17"/>
      <c r="M254" s="20">
        <v>0</v>
      </c>
      <c r="N254" s="17"/>
      <c r="O254" s="17"/>
      <c r="P254" s="17"/>
      <c r="Q254" s="17"/>
      <c r="R254" s="17"/>
      <c r="S254" s="17" t="s">
        <v>396</v>
      </c>
      <c r="T254" s="17"/>
      <c r="U254" s="17"/>
      <c r="V254" s="17"/>
      <c r="W254" s="17" t="s">
        <v>140</v>
      </c>
      <c r="X254" s="17"/>
      <c r="Y254" s="17"/>
      <c r="Z254" s="17"/>
      <c r="AA254" s="17"/>
      <c r="AB254" s="19">
        <f>IF(E254="", "",DATE(YEAR(E254), MONTH(E254), DAY(E254)))</f>
        <v>44144</v>
      </c>
      <c r="AC254" s="19" t="e">
        <f>IF(#REF!="", "", DATE(YEAR(#REF!), MONTH(#REF!), DAY(#REF!)))</f>
        <v>#REF!</v>
      </c>
      <c r="AD254" s="11" t="str">
        <f t="shared" si="0"/>
        <v/>
      </c>
      <c r="AE254" s="19" t="str">
        <f>IF(B254="","",DATE(YEAR(B254), MONTH(B254), DAY(B254)))</f>
        <v/>
      </c>
    </row>
    <row r="255" spans="1:31" ht="16.2">
      <c r="A255" s="19">
        <v>44278.044444444444</v>
      </c>
      <c r="B255" s="17"/>
      <c r="C255" s="17"/>
      <c r="D255" s="17"/>
      <c r="E255" s="19">
        <v>44144.529166666667</v>
      </c>
      <c r="F255" s="17" t="s">
        <v>92</v>
      </c>
      <c r="G255" s="17"/>
      <c r="H255" s="17"/>
      <c r="I255" s="19">
        <v>44144.529166666667</v>
      </c>
      <c r="J255" s="17"/>
      <c r="K255" s="17" t="s">
        <v>25</v>
      </c>
      <c r="L255" s="17"/>
      <c r="M255" s="20">
        <v>0</v>
      </c>
      <c r="N255" s="17"/>
      <c r="O255" s="17"/>
      <c r="P255" s="17"/>
      <c r="Q255" s="17"/>
      <c r="R255" s="17"/>
      <c r="S255" s="17" t="s">
        <v>397</v>
      </c>
      <c r="T255" s="17"/>
      <c r="U255" s="17"/>
      <c r="V255" s="17"/>
      <c r="W255" s="17" t="s">
        <v>112</v>
      </c>
      <c r="X255" s="17"/>
      <c r="Y255" s="17"/>
      <c r="Z255" s="17"/>
      <c r="AA255" s="17"/>
      <c r="AB255" s="19">
        <f>IF(E255="", "",DATE(YEAR(E255), MONTH(E255), DAY(E255)))</f>
        <v>44144</v>
      </c>
      <c r="AC255" s="19" t="e">
        <f>IF(#REF!="", "", DATE(YEAR(#REF!), MONTH(#REF!), DAY(#REF!)))</f>
        <v>#REF!</v>
      </c>
      <c r="AD255" s="11" t="str">
        <f t="shared" si="0"/>
        <v/>
      </c>
      <c r="AE255" s="19" t="str">
        <f>IF(B255="","",DATE(YEAR(B255), MONTH(B255), DAY(B255)))</f>
        <v/>
      </c>
    </row>
    <row r="256" spans="1:31" ht="16.2">
      <c r="A256" s="19">
        <v>44274.915277777778</v>
      </c>
      <c r="B256" s="17"/>
      <c r="C256" s="17"/>
      <c r="D256" s="17"/>
      <c r="E256" s="19">
        <v>44144.529166666667</v>
      </c>
      <c r="F256" s="17" t="s">
        <v>92</v>
      </c>
      <c r="G256" s="17"/>
      <c r="H256" s="17"/>
      <c r="I256" s="19">
        <v>44144.529166666667</v>
      </c>
      <c r="J256" s="17"/>
      <c r="K256" s="17" t="s">
        <v>108</v>
      </c>
      <c r="L256" s="17"/>
      <c r="M256" s="20">
        <v>0</v>
      </c>
      <c r="N256" s="17"/>
      <c r="O256" s="17"/>
      <c r="P256" s="17"/>
      <c r="Q256" s="17"/>
      <c r="R256" s="17"/>
      <c r="S256" s="17" t="s">
        <v>398</v>
      </c>
      <c r="T256" s="17"/>
      <c r="U256" s="17"/>
      <c r="V256" s="17"/>
      <c r="W256" s="17" t="s">
        <v>343</v>
      </c>
      <c r="X256" s="17"/>
      <c r="Y256" s="17"/>
      <c r="Z256" s="17"/>
      <c r="AA256" s="17"/>
      <c r="AB256" s="19">
        <f>IF(E256="", "",DATE(YEAR(E256), MONTH(E256), DAY(E256)))</f>
        <v>44144</v>
      </c>
      <c r="AC256" s="19" t="e">
        <f>IF(#REF!="", "", DATE(YEAR(#REF!), MONTH(#REF!), DAY(#REF!)))</f>
        <v>#REF!</v>
      </c>
      <c r="AD256" s="11" t="str">
        <f t="shared" si="0"/>
        <v/>
      </c>
      <c r="AE256" s="19" t="str">
        <f>IF(B256="","",DATE(YEAR(B256), MONTH(B256), DAY(B256)))</f>
        <v/>
      </c>
    </row>
    <row r="257" spans="1:31" ht="16.2">
      <c r="A257" s="19">
        <v>44304.088888888888</v>
      </c>
      <c r="B257" s="17"/>
      <c r="C257" s="20">
        <v>1</v>
      </c>
      <c r="D257" s="20">
        <v>1</v>
      </c>
      <c r="E257" s="19">
        <v>44144.529166666667</v>
      </c>
      <c r="F257" s="17" t="s">
        <v>16</v>
      </c>
      <c r="G257" s="17"/>
      <c r="H257" s="17"/>
      <c r="I257" s="19">
        <v>44144.529166666667</v>
      </c>
      <c r="J257" s="17"/>
      <c r="K257" s="17" t="s">
        <v>108</v>
      </c>
      <c r="L257" s="17"/>
      <c r="M257" s="20">
        <v>1</v>
      </c>
      <c r="N257" s="17" t="s">
        <v>114</v>
      </c>
      <c r="O257" s="17"/>
      <c r="P257" s="17"/>
      <c r="Q257" s="19">
        <v>44187.227777777778</v>
      </c>
      <c r="R257" s="17"/>
      <c r="S257" s="17" t="s">
        <v>399</v>
      </c>
      <c r="T257" s="17"/>
      <c r="U257" s="20">
        <v>300000</v>
      </c>
      <c r="V257" s="17"/>
      <c r="W257" s="17"/>
      <c r="X257" s="17"/>
      <c r="Y257" s="17"/>
      <c r="Z257" s="17"/>
      <c r="AA257" s="20">
        <v>300000</v>
      </c>
      <c r="AB257" s="19">
        <f>IF(E257="", "",DATE(YEAR(E257), MONTH(E257), DAY(E257)))</f>
        <v>44144</v>
      </c>
      <c r="AC257" s="19" t="e">
        <f>IF(#REF!="", "", DATE(YEAR(#REF!), MONTH(#REF!), DAY(#REF!)))</f>
        <v>#REF!</v>
      </c>
      <c r="AD257" s="21">
        <f t="shared" ref="AD257:AD306" si="1">IF(Q257="", "",DATE(YEAR(Q257), MONTH(Q257), DAY(Q257)))</f>
        <v>44187</v>
      </c>
      <c r="AE257" s="19" t="str">
        <f t="shared" ref="AE257:AE306" si="2">IF(B257="","",DATE(YEAR(B257), MONTH(B257), DAY(B257)))</f>
        <v/>
      </c>
    </row>
    <row r="258" spans="1:31" ht="16.2">
      <c r="A258" s="19">
        <v>44274.775000000001</v>
      </c>
      <c r="B258" s="17"/>
      <c r="C258" s="17"/>
      <c r="D258" s="17"/>
      <c r="E258" s="19">
        <v>44144.529166666667</v>
      </c>
      <c r="F258" s="17" t="s">
        <v>24</v>
      </c>
      <c r="G258" s="17"/>
      <c r="H258" s="17"/>
      <c r="I258" s="19">
        <v>44144.529166666667</v>
      </c>
      <c r="J258" s="17"/>
      <c r="K258" s="17" t="s">
        <v>108</v>
      </c>
      <c r="L258" s="17"/>
      <c r="M258" s="20">
        <v>0</v>
      </c>
      <c r="N258" s="17"/>
      <c r="O258" s="17"/>
      <c r="P258" s="17"/>
      <c r="Q258" s="17"/>
      <c r="R258" s="17"/>
      <c r="S258" s="17" t="s">
        <v>400</v>
      </c>
      <c r="T258" s="17"/>
      <c r="U258" s="17"/>
      <c r="V258" s="17"/>
      <c r="W258" s="17" t="s">
        <v>140</v>
      </c>
      <c r="X258" s="17"/>
      <c r="Y258" s="17"/>
      <c r="Z258" s="17"/>
      <c r="AA258" s="17"/>
      <c r="AB258" s="19">
        <f>IF(E258="", "",DATE(YEAR(E258), MONTH(E258), DAY(E258)))</f>
        <v>44144</v>
      </c>
      <c r="AC258" s="19" t="e">
        <f>IF(#REF!="", "", DATE(YEAR(#REF!), MONTH(#REF!), DAY(#REF!)))</f>
        <v>#REF!</v>
      </c>
      <c r="AD258" s="11" t="str">
        <f t="shared" si="1"/>
        <v/>
      </c>
      <c r="AE258" s="19" t="str">
        <f t="shared" si="2"/>
        <v/>
      </c>
    </row>
    <row r="259" spans="1:31" ht="16.2">
      <c r="A259" s="19">
        <v>44303.435416666667</v>
      </c>
      <c r="B259" s="17"/>
      <c r="C259" s="20">
        <v>0</v>
      </c>
      <c r="D259" s="20">
        <v>1</v>
      </c>
      <c r="E259" s="19">
        <v>44144.529166666667</v>
      </c>
      <c r="F259" s="17" t="s">
        <v>16</v>
      </c>
      <c r="G259" s="17"/>
      <c r="H259" s="17"/>
      <c r="I259" s="19">
        <v>44144.529166666667</v>
      </c>
      <c r="J259" s="17"/>
      <c r="K259" s="17" t="s">
        <v>108</v>
      </c>
      <c r="L259" s="17"/>
      <c r="M259" s="20">
        <v>1</v>
      </c>
      <c r="N259" s="17" t="s">
        <v>97</v>
      </c>
      <c r="O259" s="17"/>
      <c r="P259" s="17"/>
      <c r="Q259" s="17"/>
      <c r="R259" s="17"/>
      <c r="S259" s="17" t="s">
        <v>401</v>
      </c>
      <c r="T259" s="17"/>
      <c r="U259" s="17"/>
      <c r="V259" s="17"/>
      <c r="W259" s="17" t="s">
        <v>112</v>
      </c>
      <c r="X259" s="17"/>
      <c r="Y259" s="17" t="s">
        <v>402</v>
      </c>
      <c r="Z259" s="17"/>
      <c r="AA259" s="17"/>
      <c r="AB259" s="19">
        <f>IF(E259="", "",DATE(YEAR(E259), MONTH(E259), DAY(E259)))</f>
        <v>44144</v>
      </c>
      <c r="AC259" s="19" t="e">
        <f>IF(#REF!="", "", DATE(YEAR(#REF!), MONTH(#REF!), DAY(#REF!)))</f>
        <v>#REF!</v>
      </c>
      <c r="AD259" s="11" t="str">
        <f t="shared" si="1"/>
        <v/>
      </c>
      <c r="AE259" s="19" t="str">
        <f t="shared" si="2"/>
        <v/>
      </c>
    </row>
    <row r="260" spans="1:31" ht="16.2">
      <c r="A260" s="19">
        <v>44276.581250000003</v>
      </c>
      <c r="B260" s="17"/>
      <c r="C260" s="17"/>
      <c r="D260" s="17"/>
      <c r="E260" s="19">
        <v>44144.529166666667</v>
      </c>
      <c r="F260" s="17" t="s">
        <v>16</v>
      </c>
      <c r="G260" s="17"/>
      <c r="H260" s="17"/>
      <c r="I260" s="19">
        <v>44144.529166666667</v>
      </c>
      <c r="J260" s="17"/>
      <c r="K260" s="17" t="s">
        <v>108</v>
      </c>
      <c r="L260" s="17"/>
      <c r="M260" s="20">
        <v>0</v>
      </c>
      <c r="N260" s="17"/>
      <c r="O260" s="17"/>
      <c r="P260" s="17"/>
      <c r="Q260" s="17"/>
      <c r="R260" s="17"/>
      <c r="S260" s="17" t="s">
        <v>403</v>
      </c>
      <c r="T260" s="17"/>
      <c r="U260" s="17"/>
      <c r="V260" s="17"/>
      <c r="W260" s="17"/>
      <c r="X260" s="17"/>
      <c r="Y260" s="17"/>
      <c r="Z260" s="17"/>
      <c r="AA260" s="17"/>
      <c r="AB260" s="19">
        <f>IF(E260="", "",DATE(YEAR(E260), MONTH(E260), DAY(E260)))</f>
        <v>44144</v>
      </c>
      <c r="AC260" s="19" t="e">
        <f>IF(#REF!="", "", DATE(YEAR(#REF!), MONTH(#REF!), DAY(#REF!)))</f>
        <v>#REF!</v>
      </c>
      <c r="AD260" s="11" t="str">
        <f t="shared" si="1"/>
        <v/>
      </c>
      <c r="AE260" s="19" t="str">
        <f t="shared" si="2"/>
        <v/>
      </c>
    </row>
    <row r="261" spans="1:31" ht="16.2">
      <c r="A261" s="19">
        <v>44304.088888888888</v>
      </c>
      <c r="B261" s="17"/>
      <c r="C261" s="20">
        <v>1</v>
      </c>
      <c r="D261" s="20">
        <v>2</v>
      </c>
      <c r="E261" s="19">
        <v>44144.529166666667</v>
      </c>
      <c r="F261" s="17" t="s">
        <v>104</v>
      </c>
      <c r="G261" s="17"/>
      <c r="H261" s="17"/>
      <c r="I261" s="19">
        <v>44144.529166666667</v>
      </c>
      <c r="J261" s="17"/>
      <c r="K261" s="17" t="s">
        <v>118</v>
      </c>
      <c r="L261" s="17"/>
      <c r="M261" s="20">
        <v>1</v>
      </c>
      <c r="N261" s="17" t="s">
        <v>114</v>
      </c>
      <c r="O261" s="17"/>
      <c r="P261" s="17"/>
      <c r="Q261" s="19">
        <v>44209.362500000003</v>
      </c>
      <c r="R261" s="17"/>
      <c r="S261" s="17" t="s">
        <v>404</v>
      </c>
      <c r="T261" s="17"/>
      <c r="U261" s="17"/>
      <c r="V261" s="17"/>
      <c r="W261" s="17" t="s">
        <v>112</v>
      </c>
      <c r="X261" s="17"/>
      <c r="Y261" s="17" t="s">
        <v>405</v>
      </c>
      <c r="Z261" s="17"/>
      <c r="AA261" s="17"/>
      <c r="AB261" s="19">
        <f>IF(E261="", "",DATE(YEAR(E261), MONTH(E261), DAY(E261)))</f>
        <v>44144</v>
      </c>
      <c r="AC261" s="19" t="e">
        <f>IF(#REF!="", "", DATE(YEAR(#REF!), MONTH(#REF!), DAY(#REF!)))</f>
        <v>#REF!</v>
      </c>
      <c r="AD261" s="21">
        <f t="shared" si="1"/>
        <v>44209</v>
      </c>
      <c r="AE261" s="19" t="str">
        <f t="shared" si="2"/>
        <v/>
      </c>
    </row>
    <row r="262" spans="1:31" ht="16.2">
      <c r="A262" s="19">
        <v>44275.381249999999</v>
      </c>
      <c r="B262" s="17"/>
      <c r="C262" s="17"/>
      <c r="D262" s="17"/>
      <c r="E262" s="19">
        <v>44144.529166666667</v>
      </c>
      <c r="F262" s="17" t="s">
        <v>24</v>
      </c>
      <c r="G262" s="17"/>
      <c r="H262" s="17"/>
      <c r="I262" s="19">
        <v>44144.529166666667</v>
      </c>
      <c r="J262" s="17"/>
      <c r="K262" s="17" t="s">
        <v>108</v>
      </c>
      <c r="L262" s="17"/>
      <c r="M262" s="20">
        <v>0</v>
      </c>
      <c r="N262" s="17"/>
      <c r="O262" s="17"/>
      <c r="P262" s="17"/>
      <c r="Q262" s="17"/>
      <c r="R262" s="17"/>
      <c r="S262" s="17" t="s">
        <v>406</v>
      </c>
      <c r="T262" s="17"/>
      <c r="U262" s="17"/>
      <c r="V262" s="17"/>
      <c r="W262" s="17" t="s">
        <v>140</v>
      </c>
      <c r="X262" s="17"/>
      <c r="Y262" s="17"/>
      <c r="Z262" s="17"/>
      <c r="AA262" s="17"/>
      <c r="AB262" s="19">
        <f>IF(E262="", "",DATE(YEAR(E262), MONTH(E262), DAY(E262)))</f>
        <v>44144</v>
      </c>
      <c r="AC262" s="19" t="e">
        <f>IF(#REF!="", "", DATE(YEAR(#REF!), MONTH(#REF!), DAY(#REF!)))</f>
        <v>#REF!</v>
      </c>
      <c r="AD262" s="11" t="str">
        <f t="shared" si="1"/>
        <v/>
      </c>
      <c r="AE262" s="19" t="str">
        <f t="shared" si="2"/>
        <v/>
      </c>
    </row>
    <row r="263" spans="1:31" ht="16.2">
      <c r="A263" s="19">
        <v>44276.828472222223</v>
      </c>
      <c r="B263" s="17"/>
      <c r="C263" s="17"/>
      <c r="D263" s="17"/>
      <c r="E263" s="19">
        <v>44144.529166666667</v>
      </c>
      <c r="F263" s="17" t="s">
        <v>16</v>
      </c>
      <c r="G263" s="17"/>
      <c r="H263" s="17"/>
      <c r="I263" s="19">
        <v>44144.529166666667</v>
      </c>
      <c r="J263" s="17"/>
      <c r="K263" s="17" t="s">
        <v>108</v>
      </c>
      <c r="L263" s="17"/>
      <c r="M263" s="20">
        <v>0</v>
      </c>
      <c r="N263" s="17"/>
      <c r="O263" s="17"/>
      <c r="P263" s="17"/>
      <c r="Q263" s="17"/>
      <c r="R263" s="17"/>
      <c r="S263" s="17" t="s">
        <v>407</v>
      </c>
      <c r="T263" s="17"/>
      <c r="U263" s="17"/>
      <c r="V263" s="17"/>
      <c r="W263" s="17" t="s">
        <v>112</v>
      </c>
      <c r="X263" s="17"/>
      <c r="Y263" s="17"/>
      <c r="Z263" s="17"/>
      <c r="AA263" s="17"/>
      <c r="AB263" s="19">
        <f>IF(E263="", "",DATE(YEAR(E263), MONTH(E263), DAY(E263)))</f>
        <v>44144</v>
      </c>
      <c r="AC263" s="19" t="e">
        <f>IF(#REF!="", "", DATE(YEAR(#REF!), MONTH(#REF!), DAY(#REF!)))</f>
        <v>#REF!</v>
      </c>
      <c r="AD263" s="11" t="str">
        <f t="shared" si="1"/>
        <v/>
      </c>
      <c r="AE263" s="19" t="str">
        <f t="shared" si="2"/>
        <v/>
      </c>
    </row>
    <row r="264" spans="1:31" ht="16.2">
      <c r="A264" s="19">
        <v>44277.174305555556</v>
      </c>
      <c r="B264" s="17"/>
      <c r="C264" s="17"/>
      <c r="D264" s="17"/>
      <c r="E264" s="19">
        <v>44144.529166666667</v>
      </c>
      <c r="F264" s="17" t="s">
        <v>92</v>
      </c>
      <c r="G264" s="17"/>
      <c r="H264" s="17"/>
      <c r="I264" s="19">
        <v>44144.529166666667</v>
      </c>
      <c r="J264" s="17"/>
      <c r="K264" s="17" t="s">
        <v>108</v>
      </c>
      <c r="L264" s="17"/>
      <c r="M264" s="20">
        <v>0</v>
      </c>
      <c r="N264" s="17"/>
      <c r="O264" s="17"/>
      <c r="P264" s="17"/>
      <c r="Q264" s="17"/>
      <c r="R264" s="17"/>
      <c r="S264" s="17" t="s">
        <v>408</v>
      </c>
      <c r="T264" s="17"/>
      <c r="U264" s="17"/>
      <c r="V264" s="17"/>
      <c r="W264" s="17" t="s">
        <v>112</v>
      </c>
      <c r="X264" s="17"/>
      <c r="Y264" s="17"/>
      <c r="Z264" s="17"/>
      <c r="AA264" s="17"/>
      <c r="AB264" s="19">
        <f>IF(E264="", "",DATE(YEAR(E264), MONTH(E264), DAY(E264)))</f>
        <v>44144</v>
      </c>
      <c r="AC264" s="19" t="e">
        <f>IF(#REF!="", "", DATE(YEAR(#REF!), MONTH(#REF!), DAY(#REF!)))</f>
        <v>#REF!</v>
      </c>
      <c r="AD264" s="11" t="str">
        <f t="shared" si="1"/>
        <v/>
      </c>
      <c r="AE264" s="19" t="str">
        <f t="shared" si="2"/>
        <v/>
      </c>
    </row>
    <row r="265" spans="1:31" ht="16.2">
      <c r="A265" s="19">
        <v>44278.138888888891</v>
      </c>
      <c r="B265" s="17"/>
      <c r="C265" s="17"/>
      <c r="D265" s="17"/>
      <c r="E265" s="19">
        <v>44144.529166666667</v>
      </c>
      <c r="F265" s="17" t="s">
        <v>16</v>
      </c>
      <c r="G265" s="17"/>
      <c r="H265" s="17"/>
      <c r="I265" s="19">
        <v>44144.529166666667</v>
      </c>
      <c r="J265" s="17"/>
      <c r="K265" s="17" t="s">
        <v>108</v>
      </c>
      <c r="L265" s="17"/>
      <c r="M265" s="20">
        <v>0</v>
      </c>
      <c r="N265" s="17"/>
      <c r="O265" s="17"/>
      <c r="P265" s="17"/>
      <c r="Q265" s="17"/>
      <c r="R265" s="17"/>
      <c r="S265" s="17" t="s">
        <v>409</v>
      </c>
      <c r="T265" s="17"/>
      <c r="U265" s="17"/>
      <c r="V265" s="17"/>
      <c r="W265" s="17" t="s">
        <v>112</v>
      </c>
      <c r="X265" s="17"/>
      <c r="Y265" s="17"/>
      <c r="Z265" s="17"/>
      <c r="AA265" s="17"/>
      <c r="AB265" s="19">
        <f>IF(E265="", "",DATE(YEAR(E265), MONTH(E265), DAY(E265)))</f>
        <v>44144</v>
      </c>
      <c r="AC265" s="19" t="e">
        <f>IF(#REF!="", "", DATE(YEAR(#REF!), MONTH(#REF!), DAY(#REF!)))</f>
        <v>#REF!</v>
      </c>
      <c r="AD265" s="11" t="str">
        <f t="shared" si="1"/>
        <v/>
      </c>
      <c r="AE265" s="19" t="str">
        <f t="shared" si="2"/>
        <v/>
      </c>
    </row>
    <row r="266" spans="1:31" ht="16.2">
      <c r="A266" s="19">
        <v>44276.549305555556</v>
      </c>
      <c r="B266" s="17"/>
      <c r="C266" s="17"/>
      <c r="D266" s="17"/>
      <c r="E266" s="19">
        <v>44144.529166666667</v>
      </c>
      <c r="F266" s="17" t="s">
        <v>92</v>
      </c>
      <c r="G266" s="17"/>
      <c r="H266" s="17"/>
      <c r="I266" s="19">
        <v>44144.529166666667</v>
      </c>
      <c r="J266" s="17"/>
      <c r="K266" s="17" t="s">
        <v>25</v>
      </c>
      <c r="L266" s="17"/>
      <c r="M266" s="20">
        <v>0</v>
      </c>
      <c r="N266" s="17"/>
      <c r="O266" s="17"/>
      <c r="P266" s="17"/>
      <c r="Q266" s="17"/>
      <c r="R266" s="17"/>
      <c r="S266" s="17" t="s">
        <v>410</v>
      </c>
      <c r="T266" s="17"/>
      <c r="U266" s="17"/>
      <c r="V266" s="17"/>
      <c r="W266" s="17"/>
      <c r="X266" s="17"/>
      <c r="Y266" s="17"/>
      <c r="Z266" s="17"/>
      <c r="AA266" s="17"/>
      <c r="AB266" s="19">
        <f>IF(E266="", "",DATE(YEAR(E266), MONTH(E266), DAY(E266)))</f>
        <v>44144</v>
      </c>
      <c r="AC266" s="19" t="e">
        <f>IF(#REF!="", "", DATE(YEAR(#REF!), MONTH(#REF!), DAY(#REF!)))</f>
        <v>#REF!</v>
      </c>
      <c r="AD266" s="11" t="str">
        <f t="shared" si="1"/>
        <v/>
      </c>
      <c r="AE266" s="19" t="str">
        <f t="shared" si="2"/>
        <v/>
      </c>
    </row>
    <row r="267" spans="1:31" ht="16.2">
      <c r="A267" s="19">
        <v>44341.307638888888</v>
      </c>
      <c r="B267" s="17"/>
      <c r="C267" s="20">
        <v>15</v>
      </c>
      <c r="D267" s="20">
        <v>27</v>
      </c>
      <c r="E267" s="19">
        <v>44144.529166666667</v>
      </c>
      <c r="F267" s="17" t="s">
        <v>92</v>
      </c>
      <c r="G267" s="17"/>
      <c r="H267" s="17"/>
      <c r="I267" s="19">
        <v>44144.529166666667</v>
      </c>
      <c r="J267" s="17"/>
      <c r="K267" s="17" t="s">
        <v>108</v>
      </c>
      <c r="L267" s="17"/>
      <c r="M267" s="20">
        <v>3</v>
      </c>
      <c r="N267" s="17" t="s">
        <v>100</v>
      </c>
      <c r="O267" s="17"/>
      <c r="P267" s="17"/>
      <c r="Q267" s="19">
        <v>44308.147916666669</v>
      </c>
      <c r="R267" s="17"/>
      <c r="S267" s="17" t="s">
        <v>411</v>
      </c>
      <c r="T267" s="17"/>
      <c r="U267" s="17"/>
      <c r="V267" s="17"/>
      <c r="W267" s="17"/>
      <c r="X267" s="17"/>
      <c r="Y267" s="17"/>
      <c r="Z267" s="17"/>
      <c r="AA267" s="17"/>
      <c r="AB267" s="19">
        <f>IF(E267="", "",DATE(YEAR(E267), MONTH(E267), DAY(E267)))</f>
        <v>44144</v>
      </c>
      <c r="AC267" s="19" t="e">
        <f>IF(#REF!="", "", DATE(YEAR(#REF!), MONTH(#REF!), DAY(#REF!)))</f>
        <v>#REF!</v>
      </c>
      <c r="AD267" s="21">
        <f t="shared" si="1"/>
        <v>44308</v>
      </c>
      <c r="AE267" s="19" t="str">
        <f t="shared" si="2"/>
        <v/>
      </c>
    </row>
    <row r="268" spans="1:31" ht="16.2">
      <c r="A268" s="19">
        <v>44276.367361111108</v>
      </c>
      <c r="B268" s="17"/>
      <c r="C268" s="17"/>
      <c r="D268" s="17"/>
      <c r="E268" s="19">
        <v>44144.529166666667</v>
      </c>
      <c r="F268" s="17" t="s">
        <v>26</v>
      </c>
      <c r="G268" s="17"/>
      <c r="H268" s="17"/>
      <c r="I268" s="19">
        <v>44144.529166666667</v>
      </c>
      <c r="J268" s="17"/>
      <c r="K268" s="17" t="s">
        <v>25</v>
      </c>
      <c r="L268" s="17"/>
      <c r="M268" s="20">
        <v>0</v>
      </c>
      <c r="N268" s="17"/>
      <c r="O268" s="17"/>
      <c r="P268" s="17"/>
      <c r="Q268" s="17"/>
      <c r="R268" s="17"/>
      <c r="S268" s="17" t="s">
        <v>412</v>
      </c>
      <c r="T268" s="17"/>
      <c r="U268" s="17"/>
      <c r="V268" s="17"/>
      <c r="W268" s="17" t="s">
        <v>194</v>
      </c>
      <c r="X268" s="17"/>
      <c r="Y268" s="17"/>
      <c r="Z268" s="17"/>
      <c r="AA268" s="17"/>
      <c r="AB268" s="19">
        <f>IF(E268="", "",DATE(YEAR(E268), MONTH(E268), DAY(E268)))</f>
        <v>44144</v>
      </c>
      <c r="AC268" s="19" t="e">
        <f>IF(#REF!="", "", DATE(YEAR(#REF!), MONTH(#REF!), DAY(#REF!)))</f>
        <v>#REF!</v>
      </c>
      <c r="AD268" s="11" t="str">
        <f t="shared" si="1"/>
        <v/>
      </c>
      <c r="AE268" s="19" t="str">
        <f t="shared" si="2"/>
        <v/>
      </c>
    </row>
    <row r="269" spans="1:31" ht="16.2">
      <c r="A269" s="19">
        <v>44303.435416666667</v>
      </c>
      <c r="B269" s="17"/>
      <c r="C269" s="20">
        <v>1</v>
      </c>
      <c r="D269" s="20">
        <v>1</v>
      </c>
      <c r="E269" s="19">
        <v>44144.529166666667</v>
      </c>
      <c r="F269" s="17" t="s">
        <v>16</v>
      </c>
      <c r="G269" s="17"/>
      <c r="H269" s="17"/>
      <c r="I269" s="19">
        <v>44144.529166666667</v>
      </c>
      <c r="J269" s="17"/>
      <c r="K269" s="17" t="s">
        <v>108</v>
      </c>
      <c r="L269" s="17"/>
      <c r="M269" s="20">
        <v>5</v>
      </c>
      <c r="N269" s="17" t="s">
        <v>114</v>
      </c>
      <c r="O269" s="17"/>
      <c r="P269" s="17"/>
      <c r="Q269" s="19">
        <v>44256.388888888891</v>
      </c>
      <c r="R269" s="17"/>
      <c r="S269" s="17" t="s">
        <v>413</v>
      </c>
      <c r="T269" s="17"/>
      <c r="U269" s="17"/>
      <c r="V269" s="17"/>
      <c r="W269" s="17" t="s">
        <v>112</v>
      </c>
      <c r="X269" s="17"/>
      <c r="Y269" s="17"/>
      <c r="Z269" s="17"/>
      <c r="AA269" s="17"/>
      <c r="AB269" s="19">
        <f>IF(E269="", "",DATE(YEAR(E269), MONTH(E269), DAY(E269)))</f>
        <v>44144</v>
      </c>
      <c r="AC269" s="19" t="e">
        <f>IF(#REF!="", "", DATE(YEAR(#REF!), MONTH(#REF!), DAY(#REF!)))</f>
        <v>#REF!</v>
      </c>
      <c r="AD269" s="21">
        <f t="shared" si="1"/>
        <v>44256</v>
      </c>
      <c r="AE269" s="19" t="str">
        <f t="shared" si="2"/>
        <v/>
      </c>
    </row>
    <row r="270" spans="1:31" ht="16.2">
      <c r="A270" s="19">
        <v>44350.557638888888</v>
      </c>
      <c r="B270" s="17"/>
      <c r="C270" s="20">
        <v>27</v>
      </c>
      <c r="D270" s="20">
        <v>50</v>
      </c>
      <c r="E270" s="19">
        <v>44144.529166666667</v>
      </c>
      <c r="F270" s="17" t="s">
        <v>92</v>
      </c>
      <c r="G270" s="17"/>
      <c r="H270" s="17"/>
      <c r="I270" s="19">
        <v>44144.529166666667</v>
      </c>
      <c r="J270" s="17"/>
      <c r="K270" s="17" t="s">
        <v>108</v>
      </c>
      <c r="L270" s="17"/>
      <c r="M270" s="20">
        <v>5</v>
      </c>
      <c r="N270" s="17" t="s">
        <v>114</v>
      </c>
      <c r="O270" s="17"/>
      <c r="P270" s="17"/>
      <c r="Q270" s="19">
        <v>44350.557638888888</v>
      </c>
      <c r="R270" s="17"/>
      <c r="S270" s="17" t="s">
        <v>414</v>
      </c>
      <c r="T270" s="17"/>
      <c r="U270" s="20">
        <v>200000</v>
      </c>
      <c r="V270" s="17"/>
      <c r="W270" s="17"/>
      <c r="X270" s="17"/>
      <c r="Y270" s="17"/>
      <c r="Z270" s="17"/>
      <c r="AA270" s="20">
        <v>200000</v>
      </c>
      <c r="AB270" s="19">
        <f>IF(E270="", "",DATE(YEAR(E270), MONTH(E270), DAY(E270)))</f>
        <v>44144</v>
      </c>
      <c r="AC270" s="19" t="e">
        <f>IF(#REF!="", "", DATE(YEAR(#REF!), MONTH(#REF!), DAY(#REF!)))</f>
        <v>#REF!</v>
      </c>
      <c r="AD270" s="21">
        <f t="shared" si="1"/>
        <v>44350</v>
      </c>
      <c r="AE270" s="19" t="str">
        <f t="shared" si="2"/>
        <v/>
      </c>
    </row>
    <row r="271" spans="1:31" ht="16.2">
      <c r="A271" s="19">
        <v>44276.216666666667</v>
      </c>
      <c r="B271" s="17"/>
      <c r="C271" s="17"/>
      <c r="D271" s="17"/>
      <c r="E271" s="19">
        <v>44144.529166666667</v>
      </c>
      <c r="F271" s="17" t="s">
        <v>24</v>
      </c>
      <c r="G271" s="17"/>
      <c r="H271" s="17"/>
      <c r="I271" s="19">
        <v>44144.529166666667</v>
      </c>
      <c r="J271" s="17"/>
      <c r="K271" s="17" t="s">
        <v>108</v>
      </c>
      <c r="L271" s="17"/>
      <c r="M271" s="20">
        <v>0</v>
      </c>
      <c r="N271" s="17"/>
      <c r="O271" s="17"/>
      <c r="P271" s="17"/>
      <c r="Q271" s="17"/>
      <c r="R271" s="17"/>
      <c r="S271" s="17" t="s">
        <v>415</v>
      </c>
      <c r="T271" s="17"/>
      <c r="U271" s="17"/>
      <c r="V271" s="17"/>
      <c r="W271" s="17" t="s">
        <v>140</v>
      </c>
      <c r="X271" s="17"/>
      <c r="Y271" s="17"/>
      <c r="Z271" s="17"/>
      <c r="AA271" s="17"/>
      <c r="AB271" s="19">
        <f>IF(E271="", "",DATE(YEAR(E271), MONTH(E271), DAY(E271)))</f>
        <v>44144</v>
      </c>
      <c r="AC271" s="19" t="e">
        <f>IF(#REF!="", "", DATE(YEAR(#REF!), MONTH(#REF!), DAY(#REF!)))</f>
        <v>#REF!</v>
      </c>
      <c r="AD271" s="11" t="str">
        <f t="shared" si="1"/>
        <v/>
      </c>
      <c r="AE271" s="19" t="str">
        <f t="shared" si="2"/>
        <v/>
      </c>
    </row>
    <row r="272" spans="1:31" ht="16.2">
      <c r="A272" s="19">
        <v>44372.427777777775</v>
      </c>
      <c r="B272" s="17"/>
      <c r="C272" s="20">
        <v>39</v>
      </c>
      <c r="D272" s="20">
        <v>45</v>
      </c>
      <c r="E272" s="19">
        <v>44144.529166666667</v>
      </c>
      <c r="F272" s="17" t="s">
        <v>16</v>
      </c>
      <c r="G272" s="19">
        <v>44376.333333333336</v>
      </c>
      <c r="H272" s="17"/>
      <c r="I272" s="19">
        <v>44144.529166666667</v>
      </c>
      <c r="J272" s="17"/>
      <c r="K272" s="17" t="s">
        <v>108</v>
      </c>
      <c r="L272" s="17"/>
      <c r="M272" s="20">
        <v>2</v>
      </c>
      <c r="N272" s="17" t="s">
        <v>114</v>
      </c>
      <c r="O272" s="17"/>
      <c r="P272" s="17"/>
      <c r="Q272" s="19">
        <v>44372.427777777775</v>
      </c>
      <c r="R272" s="17"/>
      <c r="S272" s="17" t="s">
        <v>416</v>
      </c>
      <c r="T272" s="17"/>
      <c r="U272" s="17"/>
      <c r="V272" s="17"/>
      <c r="W272" s="17"/>
      <c r="X272" s="17"/>
      <c r="Y272" s="17"/>
      <c r="Z272" s="17"/>
      <c r="AA272" s="17"/>
      <c r="AB272" s="19">
        <f>IF(E272="", "",DATE(YEAR(E272), MONTH(E272), DAY(E272)))</f>
        <v>44144</v>
      </c>
      <c r="AC272" s="19" t="e">
        <f>IF(#REF!="", "", DATE(YEAR(#REF!), MONTH(#REF!), DAY(#REF!)))</f>
        <v>#REF!</v>
      </c>
      <c r="AD272" s="21">
        <f t="shared" si="1"/>
        <v>44372</v>
      </c>
      <c r="AE272" s="19" t="str">
        <f t="shared" si="2"/>
        <v/>
      </c>
    </row>
    <row r="273" spans="1:31" ht="16.2">
      <c r="A273" s="19">
        <v>44277.818749999999</v>
      </c>
      <c r="B273" s="17"/>
      <c r="C273" s="17"/>
      <c r="D273" s="17"/>
      <c r="E273" s="19">
        <v>44144.529166666667</v>
      </c>
      <c r="F273" s="17" t="s">
        <v>92</v>
      </c>
      <c r="G273" s="17"/>
      <c r="H273" s="17"/>
      <c r="I273" s="19">
        <v>44144.529166666667</v>
      </c>
      <c r="J273" s="17"/>
      <c r="K273" s="17" t="s">
        <v>108</v>
      </c>
      <c r="L273" s="17"/>
      <c r="M273" s="20">
        <v>0</v>
      </c>
      <c r="N273" s="17"/>
      <c r="O273" s="17"/>
      <c r="P273" s="17"/>
      <c r="Q273" s="17"/>
      <c r="R273" s="17"/>
      <c r="S273" s="17" t="s">
        <v>417</v>
      </c>
      <c r="T273" s="17"/>
      <c r="U273" s="17"/>
      <c r="V273" s="17"/>
      <c r="W273" s="17"/>
      <c r="X273" s="17"/>
      <c r="Y273" s="17"/>
      <c r="Z273" s="17"/>
      <c r="AA273" s="17"/>
      <c r="AB273" s="19">
        <f>IF(E273="", "",DATE(YEAR(E273), MONTH(E273), DAY(E273)))</f>
        <v>44144</v>
      </c>
      <c r="AC273" s="19" t="e">
        <f>IF(#REF!="", "", DATE(YEAR(#REF!), MONTH(#REF!), DAY(#REF!)))</f>
        <v>#REF!</v>
      </c>
      <c r="AD273" s="11" t="str">
        <f t="shared" si="1"/>
        <v/>
      </c>
      <c r="AE273" s="19" t="str">
        <f t="shared" si="2"/>
        <v/>
      </c>
    </row>
    <row r="274" spans="1:31" ht="16.2">
      <c r="A274" s="19">
        <v>44276.974305555559</v>
      </c>
      <c r="B274" s="17"/>
      <c r="C274" s="17"/>
      <c r="D274" s="17"/>
      <c r="E274" s="19">
        <v>44144.529166666667</v>
      </c>
      <c r="F274" s="17" t="s">
        <v>24</v>
      </c>
      <c r="G274" s="17"/>
      <c r="H274" s="17"/>
      <c r="I274" s="19">
        <v>44144.529166666667</v>
      </c>
      <c r="J274" s="17"/>
      <c r="K274" s="17" t="s">
        <v>108</v>
      </c>
      <c r="L274" s="17"/>
      <c r="M274" s="20">
        <v>0</v>
      </c>
      <c r="N274" s="17"/>
      <c r="O274" s="17"/>
      <c r="P274" s="17"/>
      <c r="Q274" s="17"/>
      <c r="R274" s="17"/>
      <c r="S274" s="17" t="s">
        <v>418</v>
      </c>
      <c r="T274" s="17"/>
      <c r="U274" s="17"/>
      <c r="V274" s="17"/>
      <c r="W274" s="17" t="s">
        <v>140</v>
      </c>
      <c r="X274" s="17"/>
      <c r="Y274" s="17"/>
      <c r="Z274" s="17"/>
      <c r="AA274" s="17"/>
      <c r="AB274" s="19">
        <f>IF(E274="", "",DATE(YEAR(E274), MONTH(E274), DAY(E274)))</f>
        <v>44144</v>
      </c>
      <c r="AC274" s="19" t="e">
        <f>IF(#REF!="", "", DATE(YEAR(#REF!), MONTH(#REF!), DAY(#REF!)))</f>
        <v>#REF!</v>
      </c>
      <c r="AD274" s="11" t="str">
        <f t="shared" si="1"/>
        <v/>
      </c>
      <c r="AE274" s="19" t="str">
        <f t="shared" si="2"/>
        <v/>
      </c>
    </row>
    <row r="275" spans="1:31" ht="16.2">
      <c r="A275" s="19">
        <v>44275.767361111109</v>
      </c>
      <c r="B275" s="17"/>
      <c r="C275" s="17"/>
      <c r="D275" s="17"/>
      <c r="E275" s="19">
        <v>44144.529166666667</v>
      </c>
      <c r="F275" s="17" t="s">
        <v>24</v>
      </c>
      <c r="G275" s="17"/>
      <c r="H275" s="17"/>
      <c r="I275" s="19">
        <v>44144.529166666667</v>
      </c>
      <c r="J275" s="17"/>
      <c r="K275" s="17" t="s">
        <v>108</v>
      </c>
      <c r="L275" s="17"/>
      <c r="M275" s="20">
        <v>0</v>
      </c>
      <c r="N275" s="17"/>
      <c r="O275" s="17"/>
      <c r="P275" s="17"/>
      <c r="Q275" s="17"/>
      <c r="R275" s="17"/>
      <c r="S275" s="17" t="s">
        <v>419</v>
      </c>
      <c r="T275" s="17"/>
      <c r="U275" s="17"/>
      <c r="V275" s="17"/>
      <c r="W275" s="17"/>
      <c r="X275" s="17"/>
      <c r="Y275" s="17"/>
      <c r="Z275" s="17"/>
      <c r="AA275" s="17"/>
      <c r="AB275" s="19">
        <f>IF(E275="", "",DATE(YEAR(E275), MONTH(E275), DAY(E275)))</f>
        <v>44144</v>
      </c>
      <c r="AC275" s="19" t="e">
        <f>IF(#REF!="", "", DATE(YEAR(#REF!), MONTH(#REF!), DAY(#REF!)))</f>
        <v>#REF!</v>
      </c>
      <c r="AD275" s="11" t="str">
        <f t="shared" si="1"/>
        <v/>
      </c>
      <c r="AE275" s="19" t="str">
        <f t="shared" si="2"/>
        <v/>
      </c>
    </row>
    <row r="276" spans="1:31" ht="16.2">
      <c r="A276" s="19">
        <v>44335.314583333333</v>
      </c>
      <c r="B276" s="17"/>
      <c r="C276" s="20">
        <v>7</v>
      </c>
      <c r="D276" s="20">
        <v>9</v>
      </c>
      <c r="E276" s="19">
        <v>44144.529166666667</v>
      </c>
      <c r="F276" s="17" t="s">
        <v>16</v>
      </c>
      <c r="G276" s="17"/>
      <c r="H276" s="17"/>
      <c r="I276" s="19">
        <v>44144.529166666667</v>
      </c>
      <c r="J276" s="17"/>
      <c r="K276" s="17" t="s">
        <v>108</v>
      </c>
      <c r="L276" s="17"/>
      <c r="M276" s="20">
        <v>1</v>
      </c>
      <c r="N276" s="17" t="s">
        <v>114</v>
      </c>
      <c r="O276" s="17"/>
      <c r="P276" s="17"/>
      <c r="Q276" s="19">
        <v>44335.314583333333</v>
      </c>
      <c r="R276" s="17"/>
      <c r="S276" s="17" t="s">
        <v>420</v>
      </c>
      <c r="T276" s="17"/>
      <c r="U276" s="17"/>
      <c r="V276" s="17"/>
      <c r="W276" s="17" t="s">
        <v>112</v>
      </c>
      <c r="X276" s="17"/>
      <c r="Y276" s="17"/>
      <c r="Z276" s="17"/>
      <c r="AA276" s="17"/>
      <c r="AB276" s="19">
        <f>IF(E276="", "",DATE(YEAR(E276), MONTH(E276), DAY(E276)))</f>
        <v>44144</v>
      </c>
      <c r="AC276" s="19" t="e">
        <f>IF(#REF!="", "", DATE(YEAR(#REF!), MONTH(#REF!), DAY(#REF!)))</f>
        <v>#REF!</v>
      </c>
      <c r="AD276" s="21">
        <f t="shared" si="1"/>
        <v>44335</v>
      </c>
      <c r="AE276" s="19" t="str">
        <f t="shared" si="2"/>
        <v/>
      </c>
    </row>
    <row r="277" spans="1:31" ht="16.2">
      <c r="A277" s="19">
        <v>44276.131944444445</v>
      </c>
      <c r="B277" s="17"/>
      <c r="C277" s="17"/>
      <c r="D277" s="17"/>
      <c r="E277" s="19">
        <v>44144.529166666667</v>
      </c>
      <c r="F277" s="17" t="s">
        <v>16</v>
      </c>
      <c r="G277" s="17"/>
      <c r="H277" s="17"/>
      <c r="I277" s="19">
        <v>44144.529166666667</v>
      </c>
      <c r="J277" s="17"/>
      <c r="K277" s="17" t="s">
        <v>25</v>
      </c>
      <c r="L277" s="17"/>
      <c r="M277" s="20">
        <v>0</v>
      </c>
      <c r="N277" s="17"/>
      <c r="O277" s="17"/>
      <c r="P277" s="17"/>
      <c r="Q277" s="17"/>
      <c r="R277" s="17"/>
      <c r="S277" s="17" t="s">
        <v>421</v>
      </c>
      <c r="T277" s="17"/>
      <c r="U277" s="17"/>
      <c r="V277" s="17"/>
      <c r="W277" s="17" t="s">
        <v>112</v>
      </c>
      <c r="X277" s="17"/>
      <c r="Y277" s="17"/>
      <c r="Z277" s="17"/>
      <c r="AA277" s="17"/>
      <c r="AB277" s="19">
        <f>IF(E277="", "",DATE(YEAR(E277), MONTH(E277), DAY(E277)))</f>
        <v>44144</v>
      </c>
      <c r="AC277" s="19" t="e">
        <f>IF(#REF!="", "", DATE(YEAR(#REF!), MONTH(#REF!), DAY(#REF!)))</f>
        <v>#REF!</v>
      </c>
      <c r="AD277" s="11" t="str">
        <f t="shared" si="1"/>
        <v/>
      </c>
      <c r="AE277" s="19" t="str">
        <f t="shared" si="2"/>
        <v/>
      </c>
    </row>
    <row r="278" spans="1:31" ht="16.2">
      <c r="A278" s="19">
        <v>44276.538888888892</v>
      </c>
      <c r="B278" s="17"/>
      <c r="C278" s="17"/>
      <c r="D278" s="17"/>
      <c r="E278" s="19">
        <v>44144.529166666667</v>
      </c>
      <c r="F278" s="17" t="s">
        <v>92</v>
      </c>
      <c r="G278" s="17"/>
      <c r="H278" s="17"/>
      <c r="I278" s="19">
        <v>44144.529166666667</v>
      </c>
      <c r="J278" s="17"/>
      <c r="K278" s="17" t="s">
        <v>108</v>
      </c>
      <c r="L278" s="17"/>
      <c r="M278" s="20">
        <v>0</v>
      </c>
      <c r="N278" s="17"/>
      <c r="O278" s="17"/>
      <c r="P278" s="17"/>
      <c r="Q278" s="17"/>
      <c r="R278" s="17"/>
      <c r="S278" s="17" t="s">
        <v>422</v>
      </c>
      <c r="T278" s="17"/>
      <c r="U278" s="17"/>
      <c r="V278" s="17"/>
      <c r="W278" s="17"/>
      <c r="X278" s="17"/>
      <c r="Y278" s="17"/>
      <c r="Z278" s="17"/>
      <c r="AA278" s="17"/>
      <c r="AB278" s="19">
        <f>IF(E278="", "",DATE(YEAR(E278), MONTH(E278), DAY(E278)))</f>
        <v>44144</v>
      </c>
      <c r="AC278" s="19" t="e">
        <f>IF(#REF!="", "", DATE(YEAR(#REF!), MONTH(#REF!), DAY(#REF!)))</f>
        <v>#REF!</v>
      </c>
      <c r="AD278" s="11" t="str">
        <f t="shared" si="1"/>
        <v/>
      </c>
      <c r="AE278" s="19" t="str">
        <f t="shared" si="2"/>
        <v/>
      </c>
    </row>
    <row r="279" spans="1:31" ht="16.2">
      <c r="A279" s="19">
        <v>44278.056250000001</v>
      </c>
      <c r="B279" s="17"/>
      <c r="C279" s="17"/>
      <c r="D279" s="17"/>
      <c r="E279" s="19">
        <v>44144.529166666667</v>
      </c>
      <c r="F279" s="17" t="s">
        <v>256</v>
      </c>
      <c r="G279" s="17"/>
      <c r="H279" s="17"/>
      <c r="I279" s="19">
        <v>44144.529166666667</v>
      </c>
      <c r="J279" s="17"/>
      <c r="K279" s="17" t="s">
        <v>118</v>
      </c>
      <c r="L279" s="17"/>
      <c r="M279" s="20">
        <v>0</v>
      </c>
      <c r="N279" s="17"/>
      <c r="O279" s="17"/>
      <c r="P279" s="17"/>
      <c r="Q279" s="17"/>
      <c r="R279" s="17"/>
      <c r="S279" s="17" t="s">
        <v>423</v>
      </c>
      <c r="T279" s="17"/>
      <c r="U279" s="17"/>
      <c r="V279" s="17"/>
      <c r="W279" s="17" t="s">
        <v>112</v>
      </c>
      <c r="X279" s="17"/>
      <c r="Y279" s="17"/>
      <c r="Z279" s="17"/>
      <c r="AA279" s="17"/>
      <c r="AB279" s="19">
        <f>IF(E279="", "",DATE(YEAR(E279), MONTH(E279), DAY(E279)))</f>
        <v>44144</v>
      </c>
      <c r="AC279" s="19" t="e">
        <f>IF(#REF!="", "", DATE(YEAR(#REF!), MONTH(#REF!), DAY(#REF!)))</f>
        <v>#REF!</v>
      </c>
      <c r="AD279" s="11" t="str">
        <f t="shared" si="1"/>
        <v/>
      </c>
      <c r="AE279" s="19" t="str">
        <f t="shared" si="2"/>
        <v/>
      </c>
    </row>
    <row r="280" spans="1:31" ht="16.2">
      <c r="A280" s="19">
        <v>44303.435416666667</v>
      </c>
      <c r="B280" s="17"/>
      <c r="C280" s="17"/>
      <c r="D280" s="17"/>
      <c r="E280" s="19">
        <v>44144.529166666667</v>
      </c>
      <c r="F280" s="17"/>
      <c r="G280" s="17"/>
      <c r="H280" s="17"/>
      <c r="I280" s="17"/>
      <c r="J280" s="17"/>
      <c r="K280" s="17" t="s">
        <v>15</v>
      </c>
      <c r="L280" s="17"/>
      <c r="M280" s="20">
        <v>1</v>
      </c>
      <c r="N280" s="17" t="s">
        <v>114</v>
      </c>
      <c r="O280" s="17"/>
      <c r="P280" s="17"/>
      <c r="Q280" s="17"/>
      <c r="R280" s="17"/>
      <c r="S280" s="17" t="s">
        <v>424</v>
      </c>
      <c r="T280" s="17"/>
      <c r="U280" s="17"/>
      <c r="V280" s="17"/>
      <c r="W280" s="17" t="s">
        <v>140</v>
      </c>
      <c r="X280" s="17"/>
      <c r="Y280" s="17"/>
      <c r="Z280" s="17"/>
      <c r="AA280" s="17"/>
      <c r="AB280" s="19">
        <f>IF(E280="", "",DATE(YEAR(E280), MONTH(E280), DAY(E280)))</f>
        <v>44144</v>
      </c>
      <c r="AC280" s="19" t="e">
        <f>IF(#REF!="", "", DATE(YEAR(#REF!), MONTH(#REF!), DAY(#REF!)))</f>
        <v>#REF!</v>
      </c>
      <c r="AD280" s="11" t="str">
        <f t="shared" si="1"/>
        <v/>
      </c>
      <c r="AE280" s="19" t="str">
        <f t="shared" si="2"/>
        <v/>
      </c>
    </row>
    <row r="281" spans="1:31" ht="16.2">
      <c r="A281" s="19">
        <v>44275.320833333331</v>
      </c>
      <c r="B281" s="17"/>
      <c r="C281" s="17"/>
      <c r="D281" s="17"/>
      <c r="E281" s="19">
        <v>44144.529166666667</v>
      </c>
      <c r="F281" s="17" t="s">
        <v>16</v>
      </c>
      <c r="G281" s="17"/>
      <c r="H281" s="17"/>
      <c r="I281" s="19">
        <v>44144.529166666667</v>
      </c>
      <c r="J281" s="17"/>
      <c r="K281" s="17" t="s">
        <v>108</v>
      </c>
      <c r="L281" s="17"/>
      <c r="M281" s="20">
        <v>0</v>
      </c>
      <c r="N281" s="17"/>
      <c r="O281" s="17"/>
      <c r="P281" s="17"/>
      <c r="Q281" s="17"/>
      <c r="R281" s="17"/>
      <c r="S281" s="17" t="s">
        <v>425</v>
      </c>
      <c r="T281" s="17"/>
      <c r="U281" s="17"/>
      <c r="V281" s="17"/>
      <c r="W281" s="17" t="s">
        <v>112</v>
      </c>
      <c r="X281" s="17"/>
      <c r="Y281" s="17"/>
      <c r="Z281" s="17"/>
      <c r="AA281" s="17"/>
      <c r="AB281" s="19">
        <f>IF(E281="", "",DATE(YEAR(E281), MONTH(E281), DAY(E281)))</f>
        <v>44144</v>
      </c>
      <c r="AC281" s="19" t="e">
        <f>IF(#REF!="", "", DATE(YEAR(#REF!), MONTH(#REF!), DAY(#REF!)))</f>
        <v>#REF!</v>
      </c>
      <c r="AD281" s="11" t="str">
        <f t="shared" si="1"/>
        <v/>
      </c>
      <c r="AE281" s="19" t="str">
        <f t="shared" si="2"/>
        <v/>
      </c>
    </row>
    <row r="282" spans="1:31" ht="16.2">
      <c r="A282" s="19">
        <v>44275.842361111114</v>
      </c>
      <c r="B282" s="17"/>
      <c r="C282" s="17"/>
      <c r="D282" s="17"/>
      <c r="E282" s="19">
        <v>44144.529166666667</v>
      </c>
      <c r="F282" s="17" t="s">
        <v>256</v>
      </c>
      <c r="G282" s="17"/>
      <c r="H282" s="17"/>
      <c r="I282" s="19">
        <v>44144.529166666667</v>
      </c>
      <c r="J282" s="17"/>
      <c r="K282" s="17" t="s">
        <v>25</v>
      </c>
      <c r="L282" s="17"/>
      <c r="M282" s="20">
        <v>0</v>
      </c>
      <c r="N282" s="17"/>
      <c r="O282" s="17"/>
      <c r="P282" s="17"/>
      <c r="Q282" s="17"/>
      <c r="R282" s="17"/>
      <c r="S282" s="17" t="s">
        <v>426</v>
      </c>
      <c r="T282" s="17"/>
      <c r="U282" s="17"/>
      <c r="V282" s="17"/>
      <c r="W282" s="17" t="s">
        <v>112</v>
      </c>
      <c r="X282" s="17"/>
      <c r="Y282" s="17"/>
      <c r="Z282" s="17"/>
      <c r="AA282" s="17"/>
      <c r="AB282" s="19">
        <f>IF(E282="", "",DATE(YEAR(E282), MONTH(E282), DAY(E282)))</f>
        <v>44144</v>
      </c>
      <c r="AC282" s="19" t="e">
        <f>IF(#REF!="", "", DATE(YEAR(#REF!), MONTH(#REF!), DAY(#REF!)))</f>
        <v>#REF!</v>
      </c>
      <c r="AD282" s="11" t="str">
        <f t="shared" si="1"/>
        <v/>
      </c>
      <c r="AE282" s="19" t="str">
        <f t="shared" si="2"/>
        <v/>
      </c>
    </row>
    <row r="283" spans="1:31" ht="16.2">
      <c r="A283" s="19">
        <v>44304.098611111112</v>
      </c>
      <c r="B283" s="19">
        <v>44207.509027777778</v>
      </c>
      <c r="C283" s="17"/>
      <c r="D283" s="17"/>
      <c r="E283" s="19">
        <v>44207.508333333331</v>
      </c>
      <c r="F283" s="17" t="s">
        <v>26</v>
      </c>
      <c r="G283" s="17"/>
      <c r="H283" s="17"/>
      <c r="I283" s="19">
        <v>44207.509722222225</v>
      </c>
      <c r="J283" s="17"/>
      <c r="K283" s="17" t="s">
        <v>93</v>
      </c>
      <c r="L283" s="17"/>
      <c r="M283" s="20">
        <v>0</v>
      </c>
      <c r="N283" s="17" t="s">
        <v>100</v>
      </c>
      <c r="O283" s="17"/>
      <c r="P283" s="17"/>
      <c r="Q283" s="17"/>
      <c r="R283" s="17"/>
      <c r="S283" s="17" t="s">
        <v>124</v>
      </c>
      <c r="T283" s="17"/>
      <c r="U283" s="20">
        <v>2500</v>
      </c>
      <c r="V283" s="17"/>
      <c r="W283" s="17"/>
      <c r="X283" s="17"/>
      <c r="Y283" s="17"/>
      <c r="Z283" s="17"/>
      <c r="AA283" s="20">
        <v>2500</v>
      </c>
      <c r="AB283" s="19">
        <f>IF(E283="", "",DATE(YEAR(E283), MONTH(E283), DAY(E283)))</f>
        <v>44207</v>
      </c>
      <c r="AC283" s="19" t="e">
        <f>IF(#REF!="", "", DATE(YEAR(#REF!), MONTH(#REF!), DAY(#REF!)))</f>
        <v>#REF!</v>
      </c>
      <c r="AD283" s="11" t="str">
        <f t="shared" si="1"/>
        <v/>
      </c>
      <c r="AE283" s="19">
        <f t="shared" si="2"/>
        <v>44207</v>
      </c>
    </row>
    <row r="284" spans="1:31" ht="16.2">
      <c r="A284" s="19">
        <v>44277.573611111111</v>
      </c>
      <c r="B284" s="17"/>
      <c r="C284" s="17"/>
      <c r="D284" s="17"/>
      <c r="E284" s="19">
        <v>44144.529166666667</v>
      </c>
      <c r="F284" s="17" t="s">
        <v>104</v>
      </c>
      <c r="G284" s="17"/>
      <c r="H284" s="17"/>
      <c r="I284" s="19">
        <v>44144.529166666667</v>
      </c>
      <c r="J284" s="17"/>
      <c r="K284" s="17" t="s">
        <v>25</v>
      </c>
      <c r="L284" s="17"/>
      <c r="M284" s="20">
        <v>0</v>
      </c>
      <c r="N284" s="17"/>
      <c r="O284" s="17"/>
      <c r="P284" s="17"/>
      <c r="Q284" s="17"/>
      <c r="R284" s="17"/>
      <c r="S284" s="17" t="s">
        <v>427</v>
      </c>
      <c r="T284" s="17"/>
      <c r="U284" s="17"/>
      <c r="V284" s="17"/>
      <c r="W284" s="17" t="s">
        <v>112</v>
      </c>
      <c r="X284" s="17"/>
      <c r="Y284" s="17"/>
      <c r="Z284" s="17"/>
      <c r="AA284" s="17"/>
      <c r="AB284" s="19">
        <f>IF(E284="", "",DATE(YEAR(E284), MONTH(E284), DAY(E284)))</f>
        <v>44144</v>
      </c>
      <c r="AC284" s="19" t="e">
        <f>IF(#REF!="", "", DATE(YEAR(#REF!), MONTH(#REF!), DAY(#REF!)))</f>
        <v>#REF!</v>
      </c>
      <c r="AD284" s="11" t="str">
        <f t="shared" si="1"/>
        <v/>
      </c>
      <c r="AE284" s="19" t="str">
        <f t="shared" si="2"/>
        <v/>
      </c>
    </row>
    <row r="285" spans="1:31" ht="16.2">
      <c r="A285" s="19">
        <v>44276.298611111109</v>
      </c>
      <c r="B285" s="17"/>
      <c r="C285" s="17"/>
      <c r="D285" s="17"/>
      <c r="E285" s="19">
        <v>44144.529166666667</v>
      </c>
      <c r="F285" s="17" t="s">
        <v>16</v>
      </c>
      <c r="G285" s="17"/>
      <c r="H285" s="17"/>
      <c r="I285" s="19">
        <v>44144.529166666667</v>
      </c>
      <c r="J285" s="17"/>
      <c r="K285" s="17" t="s">
        <v>108</v>
      </c>
      <c r="L285" s="17"/>
      <c r="M285" s="20">
        <v>0</v>
      </c>
      <c r="N285" s="17"/>
      <c r="O285" s="17"/>
      <c r="P285" s="17"/>
      <c r="Q285" s="17"/>
      <c r="R285" s="17"/>
      <c r="S285" s="17" t="s">
        <v>428</v>
      </c>
      <c r="T285" s="17"/>
      <c r="U285" s="17"/>
      <c r="V285" s="17"/>
      <c r="W285" s="17" t="s">
        <v>112</v>
      </c>
      <c r="X285" s="17"/>
      <c r="Y285" s="17"/>
      <c r="Z285" s="17"/>
      <c r="AA285" s="17"/>
      <c r="AB285" s="19">
        <f>IF(E285="", "",DATE(YEAR(E285), MONTH(E285), DAY(E285)))</f>
        <v>44144</v>
      </c>
      <c r="AC285" s="19" t="e">
        <f>IF(#REF!="", "", DATE(YEAR(#REF!), MONTH(#REF!), DAY(#REF!)))</f>
        <v>#REF!</v>
      </c>
      <c r="AD285" s="11" t="str">
        <f t="shared" si="1"/>
        <v/>
      </c>
      <c r="AE285" s="19" t="str">
        <f t="shared" si="2"/>
        <v/>
      </c>
    </row>
    <row r="286" spans="1:31" ht="16.2">
      <c r="A286" s="19">
        <v>44275.118750000001</v>
      </c>
      <c r="B286" s="17"/>
      <c r="C286" s="17"/>
      <c r="D286" s="17"/>
      <c r="E286" s="19">
        <v>44144.529166666667</v>
      </c>
      <c r="F286" s="17" t="s">
        <v>104</v>
      </c>
      <c r="G286" s="17"/>
      <c r="H286" s="17"/>
      <c r="I286" s="19">
        <v>44144.529166666667</v>
      </c>
      <c r="J286" s="17"/>
      <c r="K286" s="17" t="s">
        <v>25</v>
      </c>
      <c r="L286" s="17"/>
      <c r="M286" s="20">
        <v>0</v>
      </c>
      <c r="N286" s="17"/>
      <c r="O286" s="17"/>
      <c r="P286" s="17"/>
      <c r="Q286" s="17"/>
      <c r="R286" s="17"/>
      <c r="S286" s="17" t="s">
        <v>429</v>
      </c>
      <c r="T286" s="17"/>
      <c r="U286" s="17"/>
      <c r="V286" s="17"/>
      <c r="W286" s="17" t="s">
        <v>112</v>
      </c>
      <c r="X286" s="17"/>
      <c r="Y286" s="17"/>
      <c r="Z286" s="17"/>
      <c r="AA286" s="17"/>
      <c r="AB286" s="19">
        <f>IF(E286="", "",DATE(YEAR(E286), MONTH(E286), DAY(E286)))</f>
        <v>44144</v>
      </c>
      <c r="AC286" s="19" t="e">
        <f>IF(#REF!="", "", DATE(YEAR(#REF!), MONTH(#REF!), DAY(#REF!)))</f>
        <v>#REF!</v>
      </c>
      <c r="AD286" s="11" t="str">
        <f t="shared" si="1"/>
        <v/>
      </c>
      <c r="AE286" s="19" t="str">
        <f t="shared" si="2"/>
        <v/>
      </c>
    </row>
    <row r="287" spans="1:31" ht="16.2">
      <c r="A287" s="19">
        <v>44304.098611111112</v>
      </c>
      <c r="B287" s="17"/>
      <c r="C287" s="20">
        <v>0</v>
      </c>
      <c r="D287" s="20">
        <v>1</v>
      </c>
      <c r="E287" s="19">
        <v>44144.529166666667</v>
      </c>
      <c r="F287" s="17" t="s">
        <v>16</v>
      </c>
      <c r="G287" s="17"/>
      <c r="H287" s="17"/>
      <c r="I287" s="19">
        <v>44144.529166666667</v>
      </c>
      <c r="J287" s="17"/>
      <c r="K287" s="17" t="s">
        <v>108</v>
      </c>
      <c r="L287" s="17"/>
      <c r="M287" s="20">
        <v>2</v>
      </c>
      <c r="N287" s="17" t="s">
        <v>114</v>
      </c>
      <c r="O287" s="17"/>
      <c r="P287" s="17"/>
      <c r="Q287" s="17"/>
      <c r="R287" s="17"/>
      <c r="S287" s="17" t="s">
        <v>430</v>
      </c>
      <c r="T287" s="17"/>
      <c r="U287" s="17"/>
      <c r="V287" s="17"/>
      <c r="W287" s="17" t="s">
        <v>112</v>
      </c>
      <c r="X287" s="17"/>
      <c r="Y287" s="17"/>
      <c r="Z287" s="17"/>
      <c r="AA287" s="17"/>
      <c r="AB287" s="19">
        <f>IF(E287="", "",DATE(YEAR(E287), MONTH(E287), DAY(E287)))</f>
        <v>44144</v>
      </c>
      <c r="AC287" s="19" t="e">
        <f>IF(#REF!="", "", DATE(YEAR(#REF!), MONTH(#REF!), DAY(#REF!)))</f>
        <v>#REF!</v>
      </c>
      <c r="AD287" s="11" t="str">
        <f t="shared" si="1"/>
        <v/>
      </c>
      <c r="AE287" s="19" t="str">
        <f t="shared" si="2"/>
        <v/>
      </c>
    </row>
    <row r="288" spans="1:31" ht="16.2">
      <c r="A288" s="19">
        <v>44303.438194444447</v>
      </c>
      <c r="B288" s="17"/>
      <c r="C288" s="20">
        <v>0</v>
      </c>
      <c r="D288" s="20">
        <v>3</v>
      </c>
      <c r="E288" s="19">
        <v>44144.529166666667</v>
      </c>
      <c r="F288" s="17" t="s">
        <v>104</v>
      </c>
      <c r="G288" s="17"/>
      <c r="H288" s="17"/>
      <c r="I288" s="19">
        <v>44144.529166666667</v>
      </c>
      <c r="J288" s="17"/>
      <c r="K288" s="17" t="s">
        <v>108</v>
      </c>
      <c r="L288" s="17"/>
      <c r="M288" s="20">
        <v>1</v>
      </c>
      <c r="N288" s="17" t="s">
        <v>114</v>
      </c>
      <c r="O288" s="17"/>
      <c r="P288" s="17"/>
      <c r="Q288" s="17"/>
      <c r="R288" s="17"/>
      <c r="S288" s="17" t="s">
        <v>431</v>
      </c>
      <c r="T288" s="17"/>
      <c r="U288" s="17"/>
      <c r="V288" s="17"/>
      <c r="W288" s="17"/>
      <c r="X288" s="17"/>
      <c r="Y288" s="17" t="s">
        <v>432</v>
      </c>
      <c r="Z288" s="17"/>
      <c r="AA288" s="17"/>
      <c r="AB288" s="19">
        <f>IF(E288="", "",DATE(YEAR(E288), MONTH(E288), DAY(E288)))</f>
        <v>44144</v>
      </c>
      <c r="AC288" s="19" t="e">
        <f>IF(#REF!="", "", DATE(YEAR(#REF!), MONTH(#REF!), DAY(#REF!)))</f>
        <v>#REF!</v>
      </c>
      <c r="AD288" s="11" t="str">
        <f t="shared" si="1"/>
        <v/>
      </c>
      <c r="AE288" s="19" t="str">
        <f t="shared" si="2"/>
        <v/>
      </c>
    </row>
    <row r="289" spans="1:31" ht="16.2">
      <c r="A289" s="19">
        <v>44371.4375</v>
      </c>
      <c r="B289" s="17"/>
      <c r="C289" s="20">
        <v>36</v>
      </c>
      <c r="D289" s="20">
        <v>54</v>
      </c>
      <c r="E289" s="19">
        <v>44144.529166666667</v>
      </c>
      <c r="F289" s="17" t="s">
        <v>104</v>
      </c>
      <c r="G289" s="17"/>
      <c r="H289" s="17"/>
      <c r="I289" s="19">
        <v>44144.529166666667</v>
      </c>
      <c r="J289" s="17"/>
      <c r="K289" s="17" t="s">
        <v>118</v>
      </c>
      <c r="L289" s="17"/>
      <c r="M289" s="20">
        <v>7</v>
      </c>
      <c r="N289" s="17" t="s">
        <v>114</v>
      </c>
      <c r="O289" s="17"/>
      <c r="P289" s="17"/>
      <c r="Q289" s="19">
        <v>44371.4375</v>
      </c>
      <c r="R289" s="17"/>
      <c r="S289" s="17" t="s">
        <v>433</v>
      </c>
      <c r="T289" s="17"/>
      <c r="U289" s="17"/>
      <c r="V289" s="17"/>
      <c r="W289" s="17" t="s">
        <v>112</v>
      </c>
      <c r="X289" s="17"/>
      <c r="Y289" s="17" t="s">
        <v>434</v>
      </c>
      <c r="Z289" s="17"/>
      <c r="AA289" s="17"/>
      <c r="AB289" s="19">
        <f>IF(E289="", "",DATE(YEAR(E289), MONTH(E289), DAY(E289)))</f>
        <v>44144</v>
      </c>
      <c r="AC289" s="19" t="e">
        <f>IF(#REF!="", "", DATE(YEAR(#REF!), MONTH(#REF!), DAY(#REF!)))</f>
        <v>#REF!</v>
      </c>
      <c r="AD289" s="21">
        <f t="shared" si="1"/>
        <v>44371</v>
      </c>
      <c r="AE289" s="19" t="str">
        <f t="shared" si="2"/>
        <v/>
      </c>
    </row>
    <row r="290" spans="1:31" ht="16.2">
      <c r="A290" s="19">
        <v>44278.173611111109</v>
      </c>
      <c r="B290" s="17"/>
      <c r="C290" s="17"/>
      <c r="D290" s="17"/>
      <c r="E290" s="19">
        <v>44144.529166666667</v>
      </c>
      <c r="F290" s="17" t="s">
        <v>104</v>
      </c>
      <c r="G290" s="17"/>
      <c r="H290" s="17"/>
      <c r="I290" s="19">
        <v>44144.529166666667</v>
      </c>
      <c r="J290" s="17"/>
      <c r="K290" s="17" t="s">
        <v>25</v>
      </c>
      <c r="L290" s="17"/>
      <c r="M290" s="20">
        <v>0</v>
      </c>
      <c r="N290" s="17"/>
      <c r="O290" s="17"/>
      <c r="P290" s="17"/>
      <c r="Q290" s="17"/>
      <c r="R290" s="17"/>
      <c r="S290" s="17" t="s">
        <v>435</v>
      </c>
      <c r="T290" s="17"/>
      <c r="U290" s="17"/>
      <c r="V290" s="17"/>
      <c r="W290" s="17"/>
      <c r="X290" s="17"/>
      <c r="Y290" s="17"/>
      <c r="Z290" s="17"/>
      <c r="AA290" s="17"/>
      <c r="AB290" s="19">
        <f>IF(E290="", "",DATE(YEAR(E290), MONTH(E290), DAY(E290)))</f>
        <v>44144</v>
      </c>
      <c r="AC290" s="19" t="e">
        <f>IF(#REF!="", "", DATE(YEAR(#REF!), MONTH(#REF!), DAY(#REF!)))</f>
        <v>#REF!</v>
      </c>
      <c r="AD290" s="11" t="str">
        <f t="shared" si="1"/>
        <v/>
      </c>
      <c r="AE290" s="19" t="str">
        <f t="shared" si="2"/>
        <v/>
      </c>
    </row>
    <row r="291" spans="1:31" ht="16.2">
      <c r="A291" s="19">
        <v>44277.769444444442</v>
      </c>
      <c r="B291" s="17"/>
      <c r="C291" s="17"/>
      <c r="D291" s="17"/>
      <c r="E291" s="19">
        <v>44144.529166666667</v>
      </c>
      <c r="F291" s="17" t="s">
        <v>92</v>
      </c>
      <c r="G291" s="17"/>
      <c r="H291" s="17"/>
      <c r="I291" s="19">
        <v>44144.529166666667</v>
      </c>
      <c r="J291" s="17"/>
      <c r="K291" s="17" t="s">
        <v>108</v>
      </c>
      <c r="L291" s="17"/>
      <c r="M291" s="20">
        <v>0</v>
      </c>
      <c r="N291" s="17"/>
      <c r="O291" s="17"/>
      <c r="P291" s="17"/>
      <c r="Q291" s="17"/>
      <c r="R291" s="17"/>
      <c r="S291" s="17" t="s">
        <v>436</v>
      </c>
      <c r="T291" s="17"/>
      <c r="U291" s="17"/>
      <c r="V291" s="17"/>
      <c r="W291" s="17" t="s">
        <v>112</v>
      </c>
      <c r="X291" s="17"/>
      <c r="Y291" s="17"/>
      <c r="Z291" s="17"/>
      <c r="AA291" s="17"/>
      <c r="AB291" s="19">
        <f>IF(E291="", "",DATE(YEAR(E291), MONTH(E291), DAY(E291)))</f>
        <v>44144</v>
      </c>
      <c r="AC291" s="19" t="e">
        <f>IF(#REF!="", "", DATE(YEAR(#REF!), MONTH(#REF!), DAY(#REF!)))</f>
        <v>#REF!</v>
      </c>
      <c r="AD291" s="11" t="str">
        <f t="shared" si="1"/>
        <v/>
      </c>
      <c r="AE291" s="19" t="str">
        <f t="shared" si="2"/>
        <v/>
      </c>
    </row>
    <row r="292" spans="1:31" ht="16.2">
      <c r="A292" s="19">
        <v>44371.785416666666</v>
      </c>
      <c r="B292" s="17"/>
      <c r="C292" s="20">
        <v>24</v>
      </c>
      <c r="D292" s="20">
        <v>37</v>
      </c>
      <c r="E292" s="19">
        <v>44144.529166666667</v>
      </c>
      <c r="F292" s="17" t="s">
        <v>92</v>
      </c>
      <c r="G292" s="17"/>
      <c r="H292" s="17"/>
      <c r="I292" s="19">
        <v>44144.529166666667</v>
      </c>
      <c r="J292" s="17"/>
      <c r="K292" s="17" t="s">
        <v>19</v>
      </c>
      <c r="L292" s="17"/>
      <c r="M292" s="20">
        <v>3</v>
      </c>
      <c r="N292" s="17" t="s">
        <v>114</v>
      </c>
      <c r="O292" s="17"/>
      <c r="P292" s="17"/>
      <c r="Q292" s="19">
        <v>44341.570833333331</v>
      </c>
      <c r="R292" s="17"/>
      <c r="S292" s="17" t="s">
        <v>437</v>
      </c>
      <c r="T292" s="17"/>
      <c r="U292" s="20">
        <v>250000</v>
      </c>
      <c r="V292" s="17"/>
      <c r="W292" s="17"/>
      <c r="X292" s="17"/>
      <c r="Y292" s="17"/>
      <c r="Z292" s="17"/>
      <c r="AA292" s="20">
        <v>250000</v>
      </c>
      <c r="AB292" s="19">
        <f>IF(E292="", "",DATE(YEAR(E292), MONTH(E292), DAY(E292)))</f>
        <v>44144</v>
      </c>
      <c r="AC292" s="19" t="e">
        <f>IF(#REF!="", "", DATE(YEAR(#REF!), MONTH(#REF!), DAY(#REF!)))</f>
        <v>#REF!</v>
      </c>
      <c r="AD292" s="21">
        <f t="shared" si="1"/>
        <v>44341</v>
      </c>
      <c r="AE292" s="19" t="str">
        <f t="shared" si="2"/>
        <v/>
      </c>
    </row>
    <row r="293" spans="1:31" ht="16.2">
      <c r="A293" s="19">
        <v>44274.725694444445</v>
      </c>
      <c r="B293" s="17"/>
      <c r="C293" s="17"/>
      <c r="D293" s="17"/>
      <c r="E293" s="19">
        <v>44144.529166666667</v>
      </c>
      <c r="F293" s="17" t="s">
        <v>92</v>
      </c>
      <c r="G293" s="17"/>
      <c r="H293" s="17"/>
      <c r="I293" s="19">
        <v>44144.529166666667</v>
      </c>
      <c r="J293" s="17"/>
      <c r="K293" s="17" t="s">
        <v>25</v>
      </c>
      <c r="L293" s="17"/>
      <c r="M293" s="20">
        <v>0</v>
      </c>
      <c r="N293" s="17"/>
      <c r="O293" s="17"/>
      <c r="P293" s="17"/>
      <c r="Q293" s="17"/>
      <c r="R293" s="17"/>
      <c r="S293" s="17" t="s">
        <v>438</v>
      </c>
      <c r="T293" s="17"/>
      <c r="U293" s="17"/>
      <c r="V293" s="17"/>
      <c r="W293" s="17"/>
      <c r="X293" s="17"/>
      <c r="Y293" s="17"/>
      <c r="Z293" s="17"/>
      <c r="AA293" s="17"/>
      <c r="AB293" s="19">
        <f>IF(E293="", "",DATE(YEAR(E293), MONTH(E293), DAY(E293)))</f>
        <v>44144</v>
      </c>
      <c r="AC293" s="19" t="e">
        <f>IF(#REF!="", "", DATE(YEAR(#REF!), MONTH(#REF!), DAY(#REF!)))</f>
        <v>#REF!</v>
      </c>
      <c r="AD293" s="11" t="str">
        <f t="shared" si="1"/>
        <v/>
      </c>
      <c r="AE293" s="19" t="str">
        <f t="shared" si="2"/>
        <v/>
      </c>
    </row>
    <row r="294" spans="1:31" ht="16.2">
      <c r="A294" s="19">
        <v>44303.43472222222</v>
      </c>
      <c r="B294" s="17"/>
      <c r="C294" s="17"/>
      <c r="D294" s="17"/>
      <c r="E294" s="19">
        <v>44144.529166666667</v>
      </c>
      <c r="F294" s="17" t="s">
        <v>16</v>
      </c>
      <c r="G294" s="17"/>
      <c r="H294" s="17"/>
      <c r="I294" s="19">
        <v>44144.529166666667</v>
      </c>
      <c r="J294" s="17"/>
      <c r="K294" s="17" t="s">
        <v>108</v>
      </c>
      <c r="L294" s="17"/>
      <c r="M294" s="20">
        <v>0</v>
      </c>
      <c r="N294" s="17"/>
      <c r="O294" s="17"/>
      <c r="P294" s="17"/>
      <c r="Q294" s="17"/>
      <c r="R294" s="17"/>
      <c r="S294" s="17" t="s">
        <v>439</v>
      </c>
      <c r="T294" s="17"/>
      <c r="U294" s="20">
        <v>25000</v>
      </c>
      <c r="V294" s="17"/>
      <c r="W294" s="17"/>
      <c r="X294" s="17"/>
      <c r="Y294" s="17"/>
      <c r="Z294" s="17"/>
      <c r="AA294" s="20">
        <v>25000</v>
      </c>
      <c r="AB294" s="19">
        <f>IF(E294="", "",DATE(YEAR(E294), MONTH(E294), DAY(E294)))</f>
        <v>44144</v>
      </c>
      <c r="AC294" s="19" t="e">
        <f>IF(#REF!="", "", DATE(YEAR(#REF!), MONTH(#REF!), DAY(#REF!)))</f>
        <v>#REF!</v>
      </c>
      <c r="AD294" s="11" t="str">
        <f t="shared" si="1"/>
        <v/>
      </c>
      <c r="AE294" s="19" t="str">
        <f t="shared" si="2"/>
        <v/>
      </c>
    </row>
    <row r="295" spans="1:31" ht="16.2">
      <c r="A295" s="19">
        <v>44275.440972222219</v>
      </c>
      <c r="B295" s="17"/>
      <c r="C295" s="17"/>
      <c r="D295" s="17"/>
      <c r="E295" s="19">
        <v>44144.529166666667</v>
      </c>
      <c r="F295" s="17" t="s">
        <v>92</v>
      </c>
      <c r="G295" s="17"/>
      <c r="H295" s="17"/>
      <c r="I295" s="19">
        <v>44144.529166666667</v>
      </c>
      <c r="J295" s="17"/>
      <c r="K295" s="17" t="s">
        <v>25</v>
      </c>
      <c r="L295" s="17"/>
      <c r="M295" s="20">
        <v>0</v>
      </c>
      <c r="N295" s="17"/>
      <c r="O295" s="17"/>
      <c r="P295" s="17"/>
      <c r="Q295" s="17"/>
      <c r="R295" s="17"/>
      <c r="S295" s="17" t="s">
        <v>440</v>
      </c>
      <c r="T295" s="17"/>
      <c r="U295" s="17"/>
      <c r="V295" s="17"/>
      <c r="W295" s="17" t="s">
        <v>112</v>
      </c>
      <c r="X295" s="17"/>
      <c r="Y295" s="17"/>
      <c r="Z295" s="17"/>
      <c r="AA295" s="17"/>
      <c r="AB295" s="19">
        <f>IF(E295="", "",DATE(YEAR(E295), MONTH(E295), DAY(E295)))</f>
        <v>44144</v>
      </c>
      <c r="AC295" s="19" t="e">
        <f>IF(#REF!="", "", DATE(YEAR(#REF!), MONTH(#REF!), DAY(#REF!)))</f>
        <v>#REF!</v>
      </c>
      <c r="AD295" s="11" t="str">
        <f t="shared" si="1"/>
        <v/>
      </c>
      <c r="AE295" s="19" t="str">
        <f t="shared" si="2"/>
        <v/>
      </c>
    </row>
    <row r="296" spans="1:31" ht="16.2">
      <c r="A296" s="19">
        <v>44276.577777777777</v>
      </c>
      <c r="B296" s="17"/>
      <c r="C296" s="17"/>
      <c r="D296" s="17"/>
      <c r="E296" s="19">
        <v>44144.529166666667</v>
      </c>
      <c r="F296" s="17" t="s">
        <v>26</v>
      </c>
      <c r="G296" s="17"/>
      <c r="H296" s="17"/>
      <c r="I296" s="19">
        <v>44144.529166666667</v>
      </c>
      <c r="J296" s="17"/>
      <c r="K296" s="17" t="s">
        <v>25</v>
      </c>
      <c r="L296" s="17"/>
      <c r="M296" s="20">
        <v>1</v>
      </c>
      <c r="N296" s="17" t="s">
        <v>114</v>
      </c>
      <c r="O296" s="17"/>
      <c r="P296" s="17"/>
      <c r="Q296" s="17"/>
      <c r="R296" s="17"/>
      <c r="S296" s="17" t="s">
        <v>441</v>
      </c>
      <c r="T296" s="17"/>
      <c r="U296" s="17"/>
      <c r="V296" s="17"/>
      <c r="W296" s="17"/>
      <c r="X296" s="17"/>
      <c r="Y296" s="17"/>
      <c r="Z296" s="17"/>
      <c r="AA296" s="17"/>
      <c r="AB296" s="19">
        <f>IF(E296="", "",DATE(YEAR(E296), MONTH(E296), DAY(E296)))</f>
        <v>44144</v>
      </c>
      <c r="AC296" s="19" t="e">
        <f>IF(#REF!="", "", DATE(YEAR(#REF!), MONTH(#REF!), DAY(#REF!)))</f>
        <v>#REF!</v>
      </c>
      <c r="AD296" s="11" t="str">
        <f t="shared" si="1"/>
        <v/>
      </c>
      <c r="AE296" s="19" t="str">
        <f t="shared" si="2"/>
        <v/>
      </c>
    </row>
    <row r="297" spans="1:31" ht="16.2">
      <c r="A297" s="19">
        <v>44276.291666666664</v>
      </c>
      <c r="B297" s="17"/>
      <c r="C297" s="17"/>
      <c r="D297" s="17"/>
      <c r="E297" s="19">
        <v>44144.529166666667</v>
      </c>
      <c r="F297" s="17" t="s">
        <v>16</v>
      </c>
      <c r="G297" s="17"/>
      <c r="H297" s="17"/>
      <c r="I297" s="19">
        <v>44144.529166666667</v>
      </c>
      <c r="J297" s="17"/>
      <c r="K297" s="17" t="s">
        <v>108</v>
      </c>
      <c r="L297" s="17"/>
      <c r="M297" s="20">
        <v>0</v>
      </c>
      <c r="N297" s="17"/>
      <c r="O297" s="17"/>
      <c r="P297" s="17"/>
      <c r="Q297" s="17"/>
      <c r="R297" s="17"/>
      <c r="S297" s="17" t="s">
        <v>442</v>
      </c>
      <c r="T297" s="17"/>
      <c r="U297" s="17"/>
      <c r="V297" s="17"/>
      <c r="W297" s="17" t="s">
        <v>112</v>
      </c>
      <c r="X297" s="17"/>
      <c r="Y297" s="17"/>
      <c r="Z297" s="17"/>
      <c r="AA297" s="17"/>
      <c r="AB297" s="19">
        <f>IF(E297="", "",DATE(YEAR(E297), MONTH(E297), DAY(E297)))</f>
        <v>44144</v>
      </c>
      <c r="AC297" s="19" t="e">
        <f>IF(#REF!="", "", DATE(YEAR(#REF!), MONTH(#REF!), DAY(#REF!)))</f>
        <v>#REF!</v>
      </c>
      <c r="AD297" s="11" t="str">
        <f t="shared" si="1"/>
        <v/>
      </c>
      <c r="AE297" s="19" t="str">
        <f t="shared" si="2"/>
        <v/>
      </c>
    </row>
    <row r="298" spans="1:31" ht="16.2">
      <c r="A298" s="19">
        <v>44275.540277777778</v>
      </c>
      <c r="B298" s="17"/>
      <c r="C298" s="17"/>
      <c r="D298" s="17"/>
      <c r="E298" s="19">
        <v>44144.529166666667</v>
      </c>
      <c r="F298" s="17" t="s">
        <v>16</v>
      </c>
      <c r="G298" s="17"/>
      <c r="H298" s="17"/>
      <c r="I298" s="19">
        <v>44144.529166666667</v>
      </c>
      <c r="J298" s="17"/>
      <c r="K298" s="17" t="s">
        <v>108</v>
      </c>
      <c r="L298" s="17"/>
      <c r="M298" s="20">
        <v>0</v>
      </c>
      <c r="N298" s="17"/>
      <c r="O298" s="17"/>
      <c r="P298" s="17"/>
      <c r="Q298" s="17"/>
      <c r="R298" s="17"/>
      <c r="S298" s="17" t="s">
        <v>443</v>
      </c>
      <c r="T298" s="17"/>
      <c r="U298" s="17"/>
      <c r="V298" s="17"/>
      <c r="W298" s="17" t="s">
        <v>112</v>
      </c>
      <c r="X298" s="17"/>
      <c r="Y298" s="17"/>
      <c r="Z298" s="17"/>
      <c r="AA298" s="17"/>
      <c r="AB298" s="19">
        <f>IF(E298="", "",DATE(YEAR(E298), MONTH(E298), DAY(E298)))</f>
        <v>44144</v>
      </c>
      <c r="AC298" s="19" t="e">
        <f>IF(#REF!="", "", DATE(YEAR(#REF!), MONTH(#REF!), DAY(#REF!)))</f>
        <v>#REF!</v>
      </c>
      <c r="AD298" s="11" t="str">
        <f t="shared" si="1"/>
        <v/>
      </c>
      <c r="AE298" s="19" t="str">
        <f t="shared" si="2"/>
        <v/>
      </c>
    </row>
    <row r="299" spans="1:31" ht="16.2">
      <c r="A299" s="19">
        <v>44274.765277777777</v>
      </c>
      <c r="B299" s="17"/>
      <c r="C299" s="17"/>
      <c r="D299" s="17"/>
      <c r="E299" s="19">
        <v>44144.529166666667</v>
      </c>
      <c r="F299" s="17" t="s">
        <v>16</v>
      </c>
      <c r="G299" s="17"/>
      <c r="H299" s="17"/>
      <c r="I299" s="19">
        <v>44144.529166666667</v>
      </c>
      <c r="J299" s="17"/>
      <c r="K299" s="17" t="s">
        <v>25</v>
      </c>
      <c r="L299" s="17"/>
      <c r="M299" s="20">
        <v>0</v>
      </c>
      <c r="N299" s="17"/>
      <c r="O299" s="17"/>
      <c r="P299" s="17"/>
      <c r="Q299" s="17"/>
      <c r="R299" s="17"/>
      <c r="S299" s="17" t="s">
        <v>444</v>
      </c>
      <c r="T299" s="17"/>
      <c r="U299" s="17"/>
      <c r="V299" s="17"/>
      <c r="W299" s="17"/>
      <c r="X299" s="17"/>
      <c r="Y299" s="17"/>
      <c r="Z299" s="17"/>
      <c r="AA299" s="17"/>
      <c r="AB299" s="19">
        <f>IF(E299="", "",DATE(YEAR(E299), MONTH(E299), DAY(E299)))</f>
        <v>44144</v>
      </c>
      <c r="AC299" s="19" t="e">
        <f>IF(#REF!="", "", DATE(YEAR(#REF!), MONTH(#REF!), DAY(#REF!)))</f>
        <v>#REF!</v>
      </c>
      <c r="AD299" s="11" t="str">
        <f t="shared" si="1"/>
        <v/>
      </c>
      <c r="AE299" s="19" t="str">
        <f t="shared" si="2"/>
        <v/>
      </c>
    </row>
    <row r="300" spans="1:31" ht="16.2">
      <c r="A300" s="19">
        <v>44277.970833333333</v>
      </c>
      <c r="B300" s="17"/>
      <c r="C300" s="17"/>
      <c r="D300" s="17"/>
      <c r="E300" s="19">
        <v>44144.529166666667</v>
      </c>
      <c r="F300" s="17" t="s">
        <v>16</v>
      </c>
      <c r="G300" s="17"/>
      <c r="H300" s="17"/>
      <c r="I300" s="19">
        <v>44144.529166666667</v>
      </c>
      <c r="J300" s="17"/>
      <c r="K300" s="17" t="s">
        <v>108</v>
      </c>
      <c r="L300" s="17"/>
      <c r="M300" s="20">
        <v>0</v>
      </c>
      <c r="N300" s="17"/>
      <c r="O300" s="17"/>
      <c r="P300" s="17"/>
      <c r="Q300" s="17"/>
      <c r="R300" s="17"/>
      <c r="S300" s="17" t="s">
        <v>445</v>
      </c>
      <c r="T300" s="17"/>
      <c r="U300" s="17"/>
      <c r="V300" s="17"/>
      <c r="W300" s="17" t="s">
        <v>112</v>
      </c>
      <c r="X300" s="17"/>
      <c r="Y300" s="17"/>
      <c r="Z300" s="17"/>
      <c r="AA300" s="17"/>
      <c r="AB300" s="19">
        <f>IF(E300="", "",DATE(YEAR(E300), MONTH(E300), DAY(E300)))</f>
        <v>44144</v>
      </c>
      <c r="AC300" s="19" t="e">
        <f>IF(#REF!="", "", DATE(YEAR(#REF!), MONTH(#REF!), DAY(#REF!)))</f>
        <v>#REF!</v>
      </c>
      <c r="AD300" s="11" t="str">
        <f t="shared" si="1"/>
        <v/>
      </c>
      <c r="AE300" s="19" t="str">
        <f t="shared" si="2"/>
        <v/>
      </c>
    </row>
    <row r="301" spans="1:31" ht="16.2">
      <c r="A301" s="19">
        <v>44276.549305555556</v>
      </c>
      <c r="B301" s="17"/>
      <c r="C301" s="20">
        <v>0</v>
      </c>
      <c r="D301" s="20">
        <v>1</v>
      </c>
      <c r="E301" s="19">
        <v>44144.529166666667</v>
      </c>
      <c r="F301" s="17"/>
      <c r="G301" s="17"/>
      <c r="H301" s="17"/>
      <c r="I301" s="17"/>
      <c r="J301" s="17"/>
      <c r="K301" s="17" t="s">
        <v>108</v>
      </c>
      <c r="L301" s="17"/>
      <c r="M301" s="20">
        <v>0</v>
      </c>
      <c r="N301" s="17"/>
      <c r="O301" s="17"/>
      <c r="P301" s="17"/>
      <c r="Q301" s="17"/>
      <c r="R301" s="17"/>
      <c r="S301" s="17" t="s">
        <v>446</v>
      </c>
      <c r="T301" s="17"/>
      <c r="U301" s="17"/>
      <c r="V301" s="17"/>
      <c r="W301" s="17" t="s">
        <v>343</v>
      </c>
      <c r="X301" s="17"/>
      <c r="Y301" s="17"/>
      <c r="Z301" s="17"/>
      <c r="AA301" s="17"/>
      <c r="AB301" s="19">
        <f>IF(E301="", "",DATE(YEAR(E301), MONTH(E301), DAY(E301)))</f>
        <v>44144</v>
      </c>
      <c r="AC301" s="19" t="e">
        <f>IF(#REF!="", "", DATE(YEAR(#REF!), MONTH(#REF!), DAY(#REF!)))</f>
        <v>#REF!</v>
      </c>
      <c r="AD301" s="11" t="str">
        <f t="shared" si="1"/>
        <v/>
      </c>
      <c r="AE301" s="19" t="str">
        <f t="shared" si="2"/>
        <v/>
      </c>
    </row>
    <row r="302" spans="1:31" ht="16.2">
      <c r="A302" s="19">
        <v>44276.263194444444</v>
      </c>
      <c r="B302" s="17"/>
      <c r="C302" s="17"/>
      <c r="D302" s="17"/>
      <c r="E302" s="19">
        <v>44144.529166666667</v>
      </c>
      <c r="F302" s="17" t="s">
        <v>92</v>
      </c>
      <c r="G302" s="17"/>
      <c r="H302" s="17"/>
      <c r="I302" s="19">
        <v>44144.529166666667</v>
      </c>
      <c r="J302" s="17"/>
      <c r="K302" s="17" t="s">
        <v>108</v>
      </c>
      <c r="L302" s="17"/>
      <c r="M302" s="20">
        <v>0</v>
      </c>
      <c r="N302" s="17"/>
      <c r="O302" s="17"/>
      <c r="P302" s="17"/>
      <c r="Q302" s="17"/>
      <c r="R302" s="17"/>
      <c r="S302" s="17" t="s">
        <v>447</v>
      </c>
      <c r="T302" s="17"/>
      <c r="U302" s="17"/>
      <c r="V302" s="17"/>
      <c r="W302" s="17" t="s">
        <v>112</v>
      </c>
      <c r="X302" s="17"/>
      <c r="Y302" s="17"/>
      <c r="Z302" s="17"/>
      <c r="AA302" s="17"/>
      <c r="AB302" s="19">
        <f>IF(E302="", "",DATE(YEAR(E302), MONTH(E302), DAY(E302)))</f>
        <v>44144</v>
      </c>
      <c r="AC302" s="19" t="e">
        <f>IF(#REF!="", "", DATE(YEAR(#REF!), MONTH(#REF!), DAY(#REF!)))</f>
        <v>#REF!</v>
      </c>
      <c r="AD302" s="11" t="str">
        <f t="shared" si="1"/>
        <v/>
      </c>
      <c r="AE302" s="19" t="str">
        <f t="shared" si="2"/>
        <v/>
      </c>
    </row>
    <row r="303" spans="1:31" ht="16.2">
      <c r="A303" s="19">
        <v>44277.746527777781</v>
      </c>
      <c r="B303" s="17"/>
      <c r="C303" s="17"/>
      <c r="D303" s="17"/>
      <c r="E303" s="19">
        <v>44144.529166666667</v>
      </c>
      <c r="F303" s="17" t="s">
        <v>92</v>
      </c>
      <c r="G303" s="17"/>
      <c r="H303" s="17"/>
      <c r="I303" s="19">
        <v>44144.529166666667</v>
      </c>
      <c r="J303" s="17"/>
      <c r="K303" s="17" t="s">
        <v>25</v>
      </c>
      <c r="L303" s="17"/>
      <c r="M303" s="20">
        <v>0</v>
      </c>
      <c r="N303" s="17"/>
      <c r="O303" s="17"/>
      <c r="P303" s="17"/>
      <c r="Q303" s="17"/>
      <c r="R303" s="17"/>
      <c r="S303" s="17" t="s">
        <v>448</v>
      </c>
      <c r="T303" s="17"/>
      <c r="U303" s="17"/>
      <c r="V303" s="17"/>
      <c r="W303" s="17" t="s">
        <v>99</v>
      </c>
      <c r="X303" s="17"/>
      <c r="Y303" s="17"/>
      <c r="Z303" s="17"/>
      <c r="AA303" s="17"/>
      <c r="AB303" s="19">
        <f>IF(E303="", "",DATE(YEAR(E303), MONTH(E303), DAY(E303)))</f>
        <v>44144</v>
      </c>
      <c r="AC303" s="19" t="e">
        <f>IF(#REF!="", "", DATE(YEAR(#REF!), MONTH(#REF!), DAY(#REF!)))</f>
        <v>#REF!</v>
      </c>
      <c r="AD303" s="11" t="str">
        <f t="shared" si="1"/>
        <v/>
      </c>
      <c r="AE303" s="19" t="str">
        <f t="shared" si="2"/>
        <v/>
      </c>
    </row>
    <row r="304" spans="1:31" ht="16.2">
      <c r="A304" s="19">
        <v>44275.195833333331</v>
      </c>
      <c r="B304" s="17"/>
      <c r="C304" s="17"/>
      <c r="D304" s="17"/>
      <c r="E304" s="19">
        <v>44144.529166666667</v>
      </c>
      <c r="F304" s="17" t="s">
        <v>104</v>
      </c>
      <c r="G304" s="17"/>
      <c r="H304" s="17"/>
      <c r="I304" s="19">
        <v>44144.529166666667</v>
      </c>
      <c r="J304" s="17"/>
      <c r="K304" s="17" t="s">
        <v>25</v>
      </c>
      <c r="L304" s="17"/>
      <c r="M304" s="20">
        <v>0</v>
      </c>
      <c r="N304" s="17"/>
      <c r="O304" s="17"/>
      <c r="P304" s="17"/>
      <c r="Q304" s="17"/>
      <c r="R304" s="17"/>
      <c r="S304" s="17" t="s">
        <v>449</v>
      </c>
      <c r="T304" s="17"/>
      <c r="U304" s="17"/>
      <c r="V304" s="17"/>
      <c r="W304" s="17" t="s">
        <v>112</v>
      </c>
      <c r="X304" s="17"/>
      <c r="Y304" s="17"/>
      <c r="Z304" s="17"/>
      <c r="AA304" s="17"/>
      <c r="AB304" s="19">
        <f>IF(E304="", "",DATE(YEAR(E304), MONTH(E304), DAY(E304)))</f>
        <v>44144</v>
      </c>
      <c r="AC304" s="19" t="e">
        <f>IF(#REF!="", "", DATE(YEAR(#REF!), MONTH(#REF!), DAY(#REF!)))</f>
        <v>#REF!</v>
      </c>
      <c r="AD304" s="11" t="str">
        <f t="shared" si="1"/>
        <v/>
      </c>
      <c r="AE304" s="19" t="str">
        <f t="shared" si="2"/>
        <v/>
      </c>
    </row>
    <row r="305" spans="1:31" ht="16.2">
      <c r="A305" s="19">
        <v>44277.006944444445</v>
      </c>
      <c r="B305" s="17"/>
      <c r="C305" s="17"/>
      <c r="D305" s="17"/>
      <c r="E305" s="19">
        <v>44144.529166666667</v>
      </c>
      <c r="F305" s="17" t="s">
        <v>92</v>
      </c>
      <c r="G305" s="17"/>
      <c r="H305" s="17"/>
      <c r="I305" s="19">
        <v>44144.529166666667</v>
      </c>
      <c r="J305" s="17"/>
      <c r="K305" s="17" t="s">
        <v>108</v>
      </c>
      <c r="L305" s="17"/>
      <c r="M305" s="20">
        <v>0</v>
      </c>
      <c r="N305" s="17"/>
      <c r="O305" s="17"/>
      <c r="P305" s="17"/>
      <c r="Q305" s="17"/>
      <c r="R305" s="17"/>
      <c r="S305" s="17" t="s">
        <v>450</v>
      </c>
      <c r="T305" s="17"/>
      <c r="U305" s="17"/>
      <c r="V305" s="17"/>
      <c r="W305" s="17" t="s">
        <v>112</v>
      </c>
      <c r="X305" s="17"/>
      <c r="Y305" s="17"/>
      <c r="Z305" s="17"/>
      <c r="AA305" s="17"/>
      <c r="AB305" s="19">
        <f>IF(E305="", "",DATE(YEAR(E305), MONTH(E305), DAY(E305)))</f>
        <v>44144</v>
      </c>
      <c r="AC305" s="19" t="e">
        <f>IF(#REF!="", "", DATE(YEAR(#REF!), MONTH(#REF!), DAY(#REF!)))</f>
        <v>#REF!</v>
      </c>
      <c r="AD305" s="11" t="str">
        <f t="shared" si="1"/>
        <v/>
      </c>
      <c r="AE305" s="19" t="str">
        <f t="shared" si="2"/>
        <v/>
      </c>
    </row>
    <row r="306" spans="1:31" ht="16.2">
      <c r="A306" s="19">
        <v>44303.43472222222</v>
      </c>
      <c r="B306" s="17"/>
      <c r="C306" s="20">
        <v>1</v>
      </c>
      <c r="D306" s="20">
        <v>4</v>
      </c>
      <c r="E306" s="19">
        <v>44144.529166666667</v>
      </c>
      <c r="F306" s="17" t="s">
        <v>16</v>
      </c>
      <c r="G306" s="17"/>
      <c r="H306" s="17"/>
      <c r="I306" s="19">
        <v>44144.529166666667</v>
      </c>
      <c r="J306" s="17"/>
      <c r="K306" s="17" t="s">
        <v>108</v>
      </c>
      <c r="L306" s="17"/>
      <c r="M306" s="20">
        <v>2</v>
      </c>
      <c r="N306" s="17" t="s">
        <v>97</v>
      </c>
      <c r="O306" s="17"/>
      <c r="P306" s="17"/>
      <c r="Q306" s="19">
        <v>44174.415277777778</v>
      </c>
      <c r="R306" s="17"/>
      <c r="S306" s="17" t="s">
        <v>451</v>
      </c>
      <c r="T306" s="17"/>
      <c r="U306" s="17"/>
      <c r="V306" s="17"/>
      <c r="W306" s="17" t="s">
        <v>112</v>
      </c>
      <c r="X306" s="17"/>
      <c r="Y306" s="17"/>
      <c r="Z306" s="17"/>
      <c r="AA306" s="17"/>
      <c r="AB306" s="19">
        <f>IF(E306="", "",DATE(YEAR(E306), MONTH(E306), DAY(E306)))</f>
        <v>44144</v>
      </c>
      <c r="AC306" s="19" t="e">
        <f>IF(#REF!="", "", DATE(YEAR(#REF!), MONTH(#REF!), DAY(#REF!)))</f>
        <v>#REF!</v>
      </c>
      <c r="AD306" s="21">
        <f t="shared" si="1"/>
        <v>44174</v>
      </c>
      <c r="AE306" s="19" t="str">
        <f t="shared" si="2"/>
        <v/>
      </c>
    </row>
  </sheetData>
  <hyperlinks>
    <hyperlink ref="S18" r:id="rId1" xr:uid="{98F010B1-F985-467E-B878-64129250E2E7}"/>
    <hyperlink ref="N111" r:id="rId2" xr:uid="{84ACAF24-D964-47DF-94D2-F3AE2100CCA3}"/>
    <hyperlink ref="N120" r:id="rId3" xr:uid="{EED03658-64F8-4F63-B6A4-658328EB38C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showGridLines="0" workbookViewId="0">
      <selection activeCell="K28" sqref="K28"/>
    </sheetView>
  </sheetViews>
  <sheetFormatPr defaultColWidth="14.44140625" defaultRowHeight="15" customHeight="1"/>
  <cols>
    <col min="1" max="6" width="14.441406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Services</vt:lpstr>
      <vt:lpstr>Service Dash</vt:lpstr>
      <vt:lpstr>data_services</vt:lpstr>
      <vt:lpstr>Sheet2</vt:lpstr>
      <vt:lpstr>Sheet3</vt:lpstr>
      <vt:lpstr>Sheet1</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dc:creator>
  <cp:lastModifiedBy>Felicia Onwudinjo</cp:lastModifiedBy>
  <dcterms:created xsi:type="dcterms:W3CDTF">2021-12-01T05:06:42Z</dcterms:created>
  <dcterms:modified xsi:type="dcterms:W3CDTF">2022-05-16T01:22:02Z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0fd54690-cfd3-45d5-b96f-a25029087b7b</vt:lpwstr>
  </property>
</Properties>
</file>