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comments6.xml" ContentType="application/vnd.openxmlformats-officedocument.spreadsheetml.comment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9.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0.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1.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22.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
    </mc:Choice>
  </mc:AlternateContent>
  <bookViews>
    <workbookView xWindow="0" yWindow="0" windowWidth="12000" windowHeight="4620" tabRatio="937"/>
  </bookViews>
  <sheets>
    <sheet name="Process Flow" sheetId="17" r:id="rId1"/>
    <sheet name="LogInPage" sheetId="30" r:id="rId2"/>
    <sheet name="InspectionsTab" sheetId="20" r:id="rId3"/>
    <sheet name="Inspections" sheetId="26" r:id="rId4"/>
    <sheet name="Input Variables" sheetId="12" r:id="rId5"/>
    <sheet name="Loss and Waste Module Summary" sheetId="1" r:id="rId6"/>
    <sheet name="PIMS and POMS" sheetId="25" r:id="rId7"/>
    <sheet name="Corrective WO" sheetId="31" r:id="rId8"/>
    <sheet name="TagsTab" sheetId="21" r:id="rId9"/>
    <sheet name="DATABASE" sheetId="18" state="hidden" r:id="rId10"/>
    <sheet name="IDEFO" sheetId="4" state="hidden" r:id="rId11"/>
    <sheet name="Pictures" sheetId="28" state="hidden" r:id="rId12"/>
    <sheet name="Downtime categories" sheetId="14" state="hidden" r:id="rId13"/>
    <sheet name="KPIs and Formulae" sheetId="13" state="hidden" r:id="rId14"/>
    <sheet name="Program" sheetId="2" state="hidden" r:id="rId15"/>
    <sheet name="Key Activities" sheetId="3" r:id="rId16"/>
    <sheet name="Report Requirements" sheetId="6" r:id="rId17"/>
    <sheet name="Shift Summary Report Example" sheetId="7" r:id="rId18"/>
    <sheet name="Weekly Report Sample" sheetId="8" r:id="rId19"/>
    <sheet name="Monthly Report Sample" sheetId="9" r:id="rId20"/>
    <sheet name="Downtime Analysis Example" sheetId="10" r:id="rId21"/>
    <sheet name="Dummy Variables" sheetId="15" state="hidden" r:id="rId22"/>
    <sheet name="Trend Example" sheetId="16" r:id="rId23"/>
    <sheet name="ACTIVE MEMORY" sheetId="19" state="hidden" r:id="rId24"/>
  </sheets>
  <externalReferences>
    <externalReference r:id="rId25"/>
    <externalReference r:id="rId26"/>
    <externalReference r:id="rId27"/>
    <externalReference r:id="rId28"/>
    <externalReference r:id="rId29"/>
    <externalReference r:id="rId30"/>
  </externalReferences>
  <definedNames>
    <definedName name="Attendance">DATABASE!$F$14:$F$21</definedName>
    <definedName name="Decision" localSheetId="23">#REF!</definedName>
    <definedName name="Decision" localSheetId="8">#REF!</definedName>
    <definedName name="Decision">#REF!</definedName>
    <definedName name="Line_Status">Program!$B$4:$B$6</definedName>
    <definedName name="Loss_and_Waste">Program!$D$4:$D$21</definedName>
    <definedName name="Machines" localSheetId="23">[1]DATABASE!$D$16:$D$27</definedName>
    <definedName name="Machines" localSheetId="2">[1]DATABASE!$D$16:$D$27</definedName>
    <definedName name="Machines" localSheetId="8">[1]DATABASE!$D$16:$D$27</definedName>
    <definedName name="Machines">DATABASE!$D$16:$D$27</definedName>
    <definedName name="Name" localSheetId="23">'ACTIVE MEMORY'!$A$2:$A$29</definedName>
    <definedName name="Name" localSheetId="2">[1]DATABASE!$A$2:$A$29</definedName>
    <definedName name="Name" localSheetId="8">[1]DATABASE!$A$2:$A$29</definedName>
    <definedName name="Name">DATABASE!$A$2:$A$29</definedName>
    <definedName name="Name2">[1]DATABASE!$A$2:$A$29</definedName>
    <definedName name="Period" localSheetId="23">[1]DATABASE!$L$2:$L$6</definedName>
    <definedName name="Period" localSheetId="2">[1]DATABASE!$L$2:$L$6</definedName>
    <definedName name="Period" localSheetId="8">[1]DATABASE!$L$2:$L$6</definedName>
    <definedName name="Period">DATABASE!$L$2:$L$6</definedName>
    <definedName name="Plants">LogInPage!$I$7:$I$15</definedName>
    <definedName name="Production_Line" localSheetId="23">[1]DATABASE!$N$2:$N$3</definedName>
    <definedName name="Production_Line" localSheetId="2">[1]DATABASE!$N$2:$N$3</definedName>
    <definedName name="Production_Line" localSheetId="8">[1]DATABASE!$N$2:$N$3</definedName>
    <definedName name="Production_Line">DATABASE!$N$2:$N$3</definedName>
    <definedName name="Sch_Typ">DATABASE!$F$20:$F$23</definedName>
    <definedName name="Schedule_Level" localSheetId="23">'ACTIVE MEMORY'!$J$2:$J$7</definedName>
    <definedName name="Schedule_Level" localSheetId="2">[1]DATABASE!$J$2:$J$7</definedName>
    <definedName name="Schedule_Level" localSheetId="8">[1]DATABASE!$J$2:$J$7</definedName>
    <definedName name="Schedule_Level">DATABASE!$J$2:$J$7</definedName>
    <definedName name="Schedules" localSheetId="23">#REF!</definedName>
    <definedName name="Schedules" localSheetId="8">#REF!</definedName>
    <definedName name="Schedules">#REF!</definedName>
    <definedName name="shifts">DATABASE!$F$26:$F$30</definedName>
    <definedName name="Time">'[2]Dummy Variables'!$CR$1:$CZ$1</definedName>
    <definedName name="WO_Status" localSheetId="23">[1]DATABASE!$F$8:$F$11</definedName>
    <definedName name="WO_Status" localSheetId="2">[1]DATABASE!$F$8:$F$11</definedName>
    <definedName name="WO_Status" localSheetId="8">[1]DATABASE!$F$8:$F$11</definedName>
    <definedName name="WO_Status">DATABASE!$F$8:$F$11</definedName>
    <definedName name="Work_Category" localSheetId="23">'ACTIVE MEMORY'!$H$2:$H$7</definedName>
    <definedName name="Work_Category" localSheetId="2">[1]DATABASE!$H$2:$H$7</definedName>
    <definedName name="Work_Category" localSheetId="8">[1]DATABASE!$H$2:$H$7</definedName>
    <definedName name="Work_Category">DATABASE!$H$2:$H$7</definedName>
    <definedName name="Work_Category2">[1]DATABASE!$H$2:$H$7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6" i="20" l="1"/>
  <c r="N7" i="20"/>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21" i="31"/>
  <c r="G48" i="31"/>
  <c r="G47" i="31"/>
  <c r="G46" i="31"/>
  <c r="G45" i="31"/>
  <c r="G44" i="31"/>
  <c r="G43" i="31"/>
  <c r="G42" i="31"/>
  <c r="G41" i="31"/>
  <c r="G40" i="31"/>
  <c r="G39" i="31"/>
  <c r="G38" i="31"/>
  <c r="G37" i="31"/>
  <c r="G36" i="31"/>
  <c r="G35" i="31"/>
  <c r="G34" i="31"/>
  <c r="G33" i="31"/>
  <c r="G32" i="31"/>
  <c r="G31" i="31"/>
  <c r="G30" i="31"/>
  <c r="G29" i="31"/>
  <c r="G28" i="31"/>
  <c r="G27" i="31"/>
  <c r="G26" i="31"/>
  <c r="G25" i="31"/>
  <c r="G24" i="31"/>
  <c r="G23" i="31"/>
  <c r="G22" i="31"/>
  <c r="G21" i="31"/>
  <c r="E48" i="31"/>
  <c r="E47" i="31"/>
  <c r="E46" i="31"/>
  <c r="E45" i="31"/>
  <c r="E44" i="31"/>
  <c r="E43" i="31"/>
  <c r="E42" i="31"/>
  <c r="E41" i="31"/>
  <c r="E40" i="31"/>
  <c r="E39" i="31"/>
  <c r="E38" i="31"/>
  <c r="E37" i="31"/>
  <c r="E36" i="31"/>
  <c r="E35" i="31"/>
  <c r="E34" i="31"/>
  <c r="E33" i="31"/>
  <c r="E32" i="31"/>
  <c r="E31" i="31"/>
  <c r="E30" i="31"/>
  <c r="E29" i="31"/>
  <c r="E28" i="31"/>
  <c r="E27" i="31"/>
  <c r="E26" i="31"/>
  <c r="E25" i="31"/>
  <c r="E24" i="31"/>
  <c r="E23" i="31"/>
  <c r="E22" i="31"/>
  <c r="E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21" i="31"/>
  <c r="F48" i="31"/>
  <c r="F47" i="31"/>
  <c r="F46" i="31"/>
  <c r="F45" i="31"/>
  <c r="F44" i="31"/>
  <c r="F43" i="31"/>
  <c r="F42" i="31"/>
  <c r="F41" i="31"/>
  <c r="F40" i="31"/>
  <c r="F39" i="31"/>
  <c r="F38" i="31"/>
  <c r="F37" i="31"/>
  <c r="F36" i="31"/>
  <c r="F35" i="31"/>
  <c r="F34" i="31"/>
  <c r="F33" i="31"/>
  <c r="F32" i="31"/>
  <c r="F31" i="31"/>
  <c r="F30" i="31"/>
  <c r="F29" i="31"/>
  <c r="F28" i="31"/>
  <c r="F27" i="31"/>
  <c r="F26" i="31"/>
  <c r="F25" i="31"/>
  <c r="F24" i="31"/>
  <c r="F23" i="31"/>
  <c r="F22" i="31"/>
  <c r="F21" i="31"/>
  <c r="B22" i="31"/>
  <c r="B23" i="31"/>
  <c r="B24" i="31"/>
  <c r="B25" i="31"/>
  <c r="B26" i="31"/>
  <c r="B27" i="31"/>
  <c r="B28" i="31"/>
  <c r="B29" i="31"/>
  <c r="B30" i="31"/>
  <c r="B31" i="31"/>
  <c r="B32" i="31"/>
  <c r="B33" i="31"/>
  <c r="B34" i="31"/>
  <c r="B35" i="31"/>
  <c r="B36" i="31"/>
  <c r="B37" i="31"/>
  <c r="B38" i="31"/>
  <c r="B39" i="31"/>
  <c r="B40" i="31"/>
  <c r="B41" i="31"/>
  <c r="B42" i="31"/>
  <c r="B43" i="31"/>
  <c r="B44" i="31"/>
  <c r="B45" i="31"/>
  <c r="B46" i="31"/>
  <c r="B47" i="31"/>
  <c r="B48" i="31"/>
  <c r="B21" i="31"/>
  <c r="C16" i="31"/>
  <c r="D16" i="31"/>
  <c r="E16" i="31"/>
  <c r="F16" i="31"/>
  <c r="B16" i="31"/>
  <c r="N9" i="31"/>
  <c r="B15" i="31"/>
  <c r="J7" i="31"/>
  <c r="N5" i="31"/>
  <c r="G5" i="31"/>
  <c r="K3" i="31" s="1"/>
  <c r="E5" i="31"/>
  <c r="D5" i="31"/>
  <c r="C5" i="31"/>
  <c r="M5" i="31" s="1"/>
  <c r="B5" i="31"/>
  <c r="A5" i="31"/>
  <c r="A3" i="31"/>
  <c r="J3" i="31" s="1"/>
  <c r="G53" i="21" l="1"/>
  <c r="G66" i="21"/>
  <c r="G39" i="21"/>
  <c r="G41" i="21"/>
  <c r="G42" i="21"/>
  <c r="G43" i="21"/>
  <c r="G45" i="21"/>
  <c r="G46" i="21"/>
  <c r="G47" i="21"/>
  <c r="G49" i="21"/>
  <c r="G50" i="21"/>
  <c r="G51" i="21"/>
  <c r="G54" i="21"/>
  <c r="G55" i="21"/>
  <c r="G57" i="21"/>
  <c r="G58" i="21"/>
  <c r="G59" i="21"/>
  <c r="G61" i="21"/>
  <c r="G62" i="21"/>
  <c r="G63" i="21"/>
  <c r="G65" i="21"/>
  <c r="G38" i="21"/>
  <c r="W5" i="21"/>
  <c r="V5" i="21"/>
  <c r="R5" i="21"/>
  <c r="P5" i="21"/>
  <c r="I71" i="20"/>
  <c r="H71" i="20"/>
  <c r="G71" i="20"/>
  <c r="F71" i="20"/>
  <c r="I70" i="20"/>
  <c r="H70" i="20"/>
  <c r="G70" i="20"/>
  <c r="F70" i="20"/>
  <c r="I69" i="20"/>
  <c r="H69" i="20"/>
  <c r="G69" i="20"/>
  <c r="F69" i="20"/>
  <c r="I68" i="20"/>
  <c r="H68" i="20"/>
  <c r="G68" i="20"/>
  <c r="F68" i="20"/>
  <c r="I67" i="20"/>
  <c r="H67" i="20"/>
  <c r="G67" i="20"/>
  <c r="F67" i="20"/>
  <c r="I66" i="20"/>
  <c r="H66" i="20"/>
  <c r="G66" i="20"/>
  <c r="F66" i="20"/>
  <c r="I65" i="20"/>
  <c r="H65" i="20"/>
  <c r="G65" i="20"/>
  <c r="F65" i="20"/>
  <c r="I64" i="20"/>
  <c r="H64" i="20"/>
  <c r="G64" i="20"/>
  <c r="F64" i="20"/>
  <c r="I63" i="20"/>
  <c r="H63" i="20"/>
  <c r="G63" i="20"/>
  <c r="F63" i="20"/>
  <c r="I62" i="20"/>
  <c r="H62" i="20"/>
  <c r="G62" i="20"/>
  <c r="F62" i="20"/>
  <c r="I61" i="20"/>
  <c r="H61" i="20"/>
  <c r="G61" i="20"/>
  <c r="F61" i="20"/>
  <c r="I60" i="20"/>
  <c r="H60" i="20"/>
  <c r="G60" i="20"/>
  <c r="F60" i="20"/>
  <c r="I59" i="20"/>
  <c r="H59" i="20"/>
  <c r="G59" i="20"/>
  <c r="F59" i="20"/>
  <c r="I58" i="20"/>
  <c r="H58" i="20"/>
  <c r="G58" i="20"/>
  <c r="F58" i="20"/>
  <c r="I57" i="20"/>
  <c r="H57" i="20"/>
  <c r="G57" i="20"/>
  <c r="F57" i="20"/>
  <c r="I56" i="20"/>
  <c r="H56" i="20"/>
  <c r="G56" i="20"/>
  <c r="F56" i="20"/>
  <c r="I55" i="20"/>
  <c r="H55" i="20"/>
  <c r="G55" i="20"/>
  <c r="F55" i="20"/>
  <c r="I54" i="20"/>
  <c r="H54" i="20"/>
  <c r="G54" i="20"/>
  <c r="F54" i="20"/>
  <c r="I53" i="20"/>
  <c r="H53" i="20"/>
  <c r="G53" i="20"/>
  <c r="F53" i="20"/>
  <c r="I52" i="20"/>
  <c r="H52" i="20"/>
  <c r="G52" i="20"/>
  <c r="F52" i="20"/>
  <c r="I51" i="20"/>
  <c r="H51" i="20"/>
  <c r="G51" i="20"/>
  <c r="F51" i="20"/>
  <c r="I50" i="20"/>
  <c r="H50" i="20"/>
  <c r="G50" i="20"/>
  <c r="F50" i="20"/>
  <c r="I49" i="20"/>
  <c r="H49" i="20"/>
  <c r="G49" i="20"/>
  <c r="F49" i="20"/>
  <c r="I48" i="20"/>
  <c r="H48" i="20"/>
  <c r="G48" i="20"/>
  <c r="F48" i="20"/>
  <c r="I47" i="20"/>
  <c r="H47" i="20"/>
  <c r="G47" i="20"/>
  <c r="F47" i="20"/>
  <c r="I46" i="20"/>
  <c r="H46" i="20"/>
  <c r="G46" i="20"/>
  <c r="F46" i="20"/>
  <c r="I45" i="20"/>
  <c r="H45" i="20"/>
  <c r="G45" i="20"/>
  <c r="F45" i="20"/>
  <c r="I44" i="20"/>
  <c r="H44" i="20"/>
  <c r="G44" i="20"/>
  <c r="F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44" i="20"/>
  <c r="G64" i="21" l="1"/>
  <c r="G60" i="21"/>
  <c r="G56" i="21"/>
  <c r="G52" i="21"/>
  <c r="G48" i="21"/>
  <c r="G44" i="21"/>
  <c r="G40" i="21"/>
  <c r="K15" i="21" l="1"/>
  <c r="I13" i="21"/>
  <c r="T5" i="21"/>
  <c r="K10" i="21"/>
  <c r="I3" i="21"/>
  <c r="D3" i="21"/>
  <c r="I8" i="21" s="1"/>
  <c r="O26" i="20"/>
  <c r="N22" i="20"/>
  <c r="N21" i="20"/>
  <c r="O20" i="20"/>
  <c r="N20" i="20"/>
  <c r="M20" i="20"/>
  <c r="N17" i="20"/>
  <c r="N16" i="20"/>
  <c r="Y6" i="20" s="1"/>
  <c r="O15" i="20"/>
  <c r="N15" i="20"/>
  <c r="M15" i="20"/>
  <c r="K17" i="20"/>
  <c r="N11" i="20"/>
  <c r="N10" i="20"/>
  <c r="O9" i="20"/>
  <c r="N9" i="20"/>
  <c r="M9" i="20"/>
  <c r="N8" i="20"/>
  <c r="AA6" i="20"/>
  <c r="Z6" i="20"/>
  <c r="X6" i="20"/>
  <c r="W6" i="20"/>
  <c r="U6" i="20"/>
  <c r="O6" i="20"/>
  <c r="N6" i="20"/>
  <c r="M6" i="20"/>
  <c r="C4" i="20"/>
  <c r="T6" i="20" s="1"/>
  <c r="K85" i="19"/>
  <c r="J85" i="19"/>
  <c r="I85" i="19"/>
  <c r="H85" i="19"/>
  <c r="G85" i="19"/>
  <c r="F85" i="19"/>
  <c r="E85" i="19"/>
  <c r="D85" i="19"/>
  <c r="B85" i="19" s="1"/>
  <c r="C85" i="19"/>
  <c r="K84" i="19"/>
  <c r="J84" i="19"/>
  <c r="I84" i="19"/>
  <c r="H84" i="19"/>
  <c r="G84" i="19"/>
  <c r="F84" i="19"/>
  <c r="E84" i="19"/>
  <c r="D84" i="19"/>
  <c r="C84" i="19"/>
  <c r="B84" i="19"/>
  <c r="K83" i="19"/>
  <c r="J83" i="19"/>
  <c r="I83" i="19"/>
  <c r="H83" i="19"/>
  <c r="G83" i="19"/>
  <c r="F83" i="19"/>
  <c r="E83" i="19"/>
  <c r="D83" i="19"/>
  <c r="B83" i="19" s="1"/>
  <c r="C83" i="19"/>
  <c r="K82" i="19"/>
  <c r="J82" i="19"/>
  <c r="I82" i="19"/>
  <c r="H82" i="19"/>
  <c r="G82" i="19"/>
  <c r="F82" i="19"/>
  <c r="E82" i="19"/>
  <c r="D82" i="19"/>
  <c r="C82" i="19"/>
  <c r="B82" i="19"/>
  <c r="K81" i="19"/>
  <c r="J81" i="19"/>
  <c r="I81" i="19"/>
  <c r="H81" i="19"/>
  <c r="G81" i="19"/>
  <c r="F81" i="19"/>
  <c r="E81" i="19"/>
  <c r="D81" i="19"/>
  <c r="B81" i="19" s="1"/>
  <c r="C81" i="19"/>
  <c r="K80" i="19"/>
  <c r="J80" i="19"/>
  <c r="I80" i="19"/>
  <c r="H80" i="19"/>
  <c r="G80" i="19"/>
  <c r="F80" i="19"/>
  <c r="E80" i="19"/>
  <c r="D80" i="19"/>
  <c r="C80" i="19"/>
  <c r="B80" i="19"/>
  <c r="K79" i="19"/>
  <c r="J79" i="19"/>
  <c r="I79" i="19"/>
  <c r="H79" i="19"/>
  <c r="G79" i="19"/>
  <c r="F79" i="19"/>
  <c r="E79" i="19"/>
  <c r="D79" i="19"/>
  <c r="B79" i="19" s="1"/>
  <c r="C79" i="19"/>
  <c r="K78" i="19"/>
  <c r="J78" i="19"/>
  <c r="I78" i="19"/>
  <c r="H78" i="19"/>
  <c r="G78" i="19"/>
  <c r="F78" i="19"/>
  <c r="E78" i="19"/>
  <c r="D78" i="19"/>
  <c r="C78" i="19"/>
  <c r="B78" i="19"/>
  <c r="K77" i="19"/>
  <c r="J77" i="19"/>
  <c r="I77" i="19"/>
  <c r="H77" i="19"/>
  <c r="G77" i="19"/>
  <c r="F77" i="19"/>
  <c r="E77" i="19"/>
  <c r="D77" i="19"/>
  <c r="B77" i="19" s="1"/>
  <c r="C77" i="19"/>
  <c r="K76" i="19"/>
  <c r="J76" i="19"/>
  <c r="I76" i="19"/>
  <c r="H76" i="19"/>
  <c r="G76" i="19"/>
  <c r="F76" i="19"/>
  <c r="B76" i="19" s="1"/>
  <c r="E76" i="19"/>
  <c r="D76" i="19"/>
  <c r="C76" i="19"/>
  <c r="K75" i="19"/>
  <c r="J75" i="19"/>
  <c r="I75" i="19"/>
  <c r="H75" i="19"/>
  <c r="G75" i="19"/>
  <c r="F75" i="19"/>
  <c r="E75" i="19"/>
  <c r="D75" i="19"/>
  <c r="B75" i="19" s="1"/>
  <c r="C75" i="19"/>
  <c r="K74" i="19"/>
  <c r="K73" i="19" s="1"/>
  <c r="J74" i="19"/>
  <c r="J73" i="19" s="1"/>
  <c r="I74" i="19"/>
  <c r="H74" i="19"/>
  <c r="G74" i="19"/>
  <c r="G73" i="19" s="1"/>
  <c r="F74" i="19"/>
  <c r="F73" i="19" s="1"/>
  <c r="E74" i="19"/>
  <c r="D74" i="19"/>
  <c r="C74" i="19"/>
  <c r="C73" i="19" s="1"/>
  <c r="B73" i="19" s="1"/>
  <c r="B74" i="19"/>
  <c r="I73" i="19"/>
  <c r="H73" i="19"/>
  <c r="E73" i="19"/>
  <c r="D73" i="19"/>
  <c r="B72" i="19"/>
  <c r="B71" i="19"/>
  <c r="B70" i="19"/>
  <c r="B69" i="19"/>
  <c r="B68" i="19"/>
  <c r="B67" i="19"/>
  <c r="B66" i="19"/>
  <c r="B65" i="19"/>
  <c r="B64" i="19"/>
  <c r="B63" i="19"/>
  <c r="B62" i="19"/>
  <c r="B61" i="19"/>
  <c r="K60" i="19"/>
  <c r="J60" i="19"/>
  <c r="I60" i="19"/>
  <c r="H60" i="19"/>
  <c r="G60" i="19"/>
  <c r="F60" i="19"/>
  <c r="E60" i="19"/>
  <c r="D60" i="19"/>
  <c r="C60" i="19"/>
  <c r="B60" i="19"/>
  <c r="B59" i="19"/>
  <c r="B58" i="19"/>
  <c r="B57" i="19"/>
  <c r="B56" i="19"/>
  <c r="B55" i="19"/>
  <c r="B54" i="19"/>
  <c r="B53" i="19"/>
  <c r="B52" i="19"/>
  <c r="B51" i="19"/>
  <c r="B50" i="19"/>
  <c r="B49" i="19"/>
  <c r="B48" i="19"/>
  <c r="K47" i="19"/>
  <c r="J47" i="19"/>
  <c r="I47" i="19"/>
  <c r="I34" i="19" s="1"/>
  <c r="H47" i="19"/>
  <c r="H34" i="19" s="1"/>
  <c r="G47" i="19"/>
  <c r="F47" i="19"/>
  <c r="E47" i="19"/>
  <c r="E34" i="19" s="1"/>
  <c r="D47" i="19"/>
  <c r="B47" i="19" s="1"/>
  <c r="C47" i="19"/>
  <c r="B46" i="19"/>
  <c r="B45" i="19"/>
  <c r="B44" i="19"/>
  <c r="B43" i="19"/>
  <c r="B42" i="19"/>
  <c r="B41" i="19"/>
  <c r="B40" i="19"/>
  <c r="B39" i="19"/>
  <c r="B38" i="19"/>
  <c r="B37" i="19"/>
  <c r="B36" i="19"/>
  <c r="B35" i="19"/>
  <c r="K34" i="19"/>
  <c r="J34" i="19"/>
  <c r="G34" i="19"/>
  <c r="F34" i="19"/>
  <c r="C34" i="19"/>
  <c r="B33" i="19"/>
  <c r="B27" i="19"/>
  <c r="B26" i="19"/>
  <c r="B25" i="19"/>
  <c r="B24" i="19"/>
  <c r="B23" i="19"/>
  <c r="B22" i="19"/>
  <c r="B21" i="19"/>
  <c r="B20" i="19"/>
  <c r="B19" i="19"/>
  <c r="B18" i="19"/>
  <c r="B17" i="19"/>
  <c r="B16" i="19"/>
  <c r="K15" i="19"/>
  <c r="J15" i="19"/>
  <c r="J2" i="19" s="1"/>
  <c r="I15" i="19"/>
  <c r="I2" i="19" s="1"/>
  <c r="H15" i="19"/>
  <c r="G15" i="19"/>
  <c r="F15" i="19"/>
  <c r="F2" i="19" s="1"/>
  <c r="E15" i="19"/>
  <c r="B15" i="19" s="1"/>
  <c r="D15" i="19"/>
  <c r="C15" i="19"/>
  <c r="B14" i="19"/>
  <c r="B13" i="19"/>
  <c r="B12" i="19"/>
  <c r="B11" i="19"/>
  <c r="B10" i="19"/>
  <c r="B9" i="19"/>
  <c r="B8" i="19"/>
  <c r="B7" i="19"/>
  <c r="B6" i="19"/>
  <c r="B5" i="19"/>
  <c r="B4" i="19"/>
  <c r="B3" i="19"/>
  <c r="K2" i="19"/>
  <c r="H2" i="19"/>
  <c r="G2" i="19"/>
  <c r="D2" i="19"/>
  <c r="C2" i="19"/>
  <c r="K4" i="20" l="1"/>
  <c r="E2" i="19"/>
  <c r="B2" i="19" s="1"/>
  <c r="D34" i="19"/>
  <c r="B34" i="19" s="1"/>
  <c r="CY99" i="15" l="1"/>
  <c r="CX99" i="15"/>
  <c r="CW99" i="15"/>
  <c r="CQ99" i="15"/>
  <c r="CP99" i="15"/>
  <c r="CO99" i="15"/>
  <c r="CR99" i="15" s="1"/>
  <c r="CN99" i="15"/>
  <c r="CM99" i="15"/>
  <c r="CL99" i="15"/>
  <c r="CK99" i="15"/>
  <c r="CJ99" i="15"/>
  <c r="CI99" i="15"/>
  <c r="CH99" i="15"/>
  <c r="CG99" i="15"/>
  <c r="CF99" i="15"/>
  <c r="CE99" i="15"/>
  <c r="CD99" i="15"/>
  <c r="CC99" i="15"/>
  <c r="CB99" i="15"/>
  <c r="CA99" i="15"/>
  <c r="BZ99" i="15"/>
  <c r="BY99" i="15"/>
  <c r="BX99" i="15"/>
  <c r="BW99" i="15"/>
  <c r="BV99" i="15"/>
  <c r="BU99" i="15"/>
  <c r="BT99" i="15"/>
  <c r="BS99" i="15"/>
  <c r="BR99" i="15"/>
  <c r="BQ99" i="15"/>
  <c r="BP99" i="15"/>
  <c r="BO99" i="15"/>
  <c r="BN99" i="15"/>
  <c r="BM99" i="15"/>
  <c r="BL99" i="15"/>
  <c r="BK99" i="15"/>
  <c r="BJ99" i="15"/>
  <c r="BI99" i="15"/>
  <c r="BH99" i="15"/>
  <c r="BG99" i="15"/>
  <c r="BF99" i="15"/>
  <c r="BE99" i="15"/>
  <c r="BD99" i="15"/>
  <c r="BC99" i="15"/>
  <c r="BB99" i="15"/>
  <c r="BA99" i="15"/>
  <c r="AZ99" i="15"/>
  <c r="AY99" i="15"/>
  <c r="AX99" i="15"/>
  <c r="AW99" i="15"/>
  <c r="AV99" i="15"/>
  <c r="AU99" i="15"/>
  <c r="AT99" i="15"/>
  <c r="AS99" i="15"/>
  <c r="AR99" i="15"/>
  <c r="AQ99" i="15"/>
  <c r="AP99" i="15"/>
  <c r="AO99" i="15"/>
  <c r="AN99" i="15"/>
  <c r="AM99" i="15"/>
  <c r="AL99" i="15"/>
  <c r="AK99" i="15"/>
  <c r="AJ99" i="15"/>
  <c r="AI99" i="15"/>
  <c r="AH99" i="15"/>
  <c r="AG99" i="15"/>
  <c r="AF99" i="15"/>
  <c r="AE99" i="15"/>
  <c r="AD99" i="15"/>
  <c r="AC99" i="15"/>
  <c r="AB99" i="15"/>
  <c r="AA99" i="15"/>
  <c r="Z99" i="15"/>
  <c r="Y99" i="15"/>
  <c r="X99" i="15"/>
  <c r="W99" i="15"/>
  <c r="V99" i="15"/>
  <c r="U99" i="15"/>
  <c r="T99" i="15"/>
  <c r="S99" i="15"/>
  <c r="R99" i="15"/>
  <c r="Q99" i="15"/>
  <c r="P99" i="15"/>
  <c r="O99" i="15"/>
  <c r="N99" i="15"/>
  <c r="M99" i="15"/>
  <c r="L99" i="15"/>
  <c r="K99" i="15"/>
  <c r="J99" i="15"/>
  <c r="I99" i="15"/>
  <c r="H99" i="15"/>
  <c r="G99" i="15"/>
  <c r="F99" i="15"/>
  <c r="E99" i="15"/>
  <c r="D99" i="15"/>
  <c r="DA98" i="15"/>
  <c r="CU98" i="15"/>
  <c r="CT98" i="15"/>
  <c r="CS98" i="15"/>
  <c r="CR98" i="15"/>
  <c r="CU97" i="15"/>
  <c r="DA97" i="15" s="1"/>
  <c r="CT97" i="15"/>
  <c r="CV97" i="15" s="1"/>
  <c r="CZ97" i="15" s="1"/>
  <c r="CS97" i="15"/>
  <c r="CR97" i="15"/>
  <c r="DA96" i="15"/>
  <c r="CU96" i="15"/>
  <c r="CT96" i="15"/>
  <c r="CS96" i="15"/>
  <c r="CR96" i="15"/>
  <c r="CU95" i="15"/>
  <c r="DA95" i="15" s="1"/>
  <c r="CT95" i="15"/>
  <c r="CV95" i="15" s="1"/>
  <c r="CZ95" i="15" s="1"/>
  <c r="CS95" i="15"/>
  <c r="CR95" i="15"/>
  <c r="DA94" i="15"/>
  <c r="CU94" i="15"/>
  <c r="CT94" i="15"/>
  <c r="CV94" i="15" s="1"/>
  <c r="CZ94" i="15" s="1"/>
  <c r="CS94" i="15"/>
  <c r="CR94" i="15"/>
  <c r="CU93" i="15"/>
  <c r="DA93" i="15" s="1"/>
  <c r="CT93" i="15"/>
  <c r="CV93" i="15" s="1"/>
  <c r="CZ93" i="15" s="1"/>
  <c r="CS93" i="15"/>
  <c r="CR93" i="15"/>
  <c r="DA92" i="15"/>
  <c r="CU92" i="15"/>
  <c r="CT92" i="15"/>
  <c r="CV92" i="15" s="1"/>
  <c r="CZ92" i="15" s="1"/>
  <c r="CS92" i="15"/>
  <c r="CR92" i="15"/>
  <c r="CU91" i="15"/>
  <c r="DA91" i="15" s="1"/>
  <c r="CT91" i="15"/>
  <c r="CV91" i="15" s="1"/>
  <c r="CZ91" i="15" s="1"/>
  <c r="CS91" i="15"/>
  <c r="CR91" i="15"/>
  <c r="DA90" i="15"/>
  <c r="CU90" i="15"/>
  <c r="CT90" i="15"/>
  <c r="CV90" i="15" s="1"/>
  <c r="CZ90" i="15" s="1"/>
  <c r="CS90" i="15"/>
  <c r="CR90" i="15"/>
  <c r="CU89" i="15"/>
  <c r="DA89" i="15" s="1"/>
  <c r="CT89" i="15"/>
  <c r="CV89" i="15" s="1"/>
  <c r="CZ89" i="15" s="1"/>
  <c r="CS89" i="15"/>
  <c r="CR89" i="15"/>
  <c r="DA88" i="15"/>
  <c r="CU88" i="15"/>
  <c r="CT88" i="15"/>
  <c r="CV88" i="15" s="1"/>
  <c r="CZ88" i="15" s="1"/>
  <c r="CS88" i="15"/>
  <c r="CR88" i="15"/>
  <c r="CU87" i="15"/>
  <c r="DA87" i="15" s="1"/>
  <c r="CT87" i="15"/>
  <c r="CV87" i="15" s="1"/>
  <c r="CZ87" i="15" s="1"/>
  <c r="CS87" i="15"/>
  <c r="CR87" i="15"/>
  <c r="DA86" i="15"/>
  <c r="CU86" i="15"/>
  <c r="CT86" i="15"/>
  <c r="CV86" i="15" s="1"/>
  <c r="CZ86" i="15" s="1"/>
  <c r="CS86" i="15"/>
  <c r="CR86" i="15"/>
  <c r="DD85" i="15"/>
  <c r="CU85" i="15"/>
  <c r="CT85" i="15"/>
  <c r="CS85" i="15"/>
  <c r="CR85" i="15"/>
  <c r="CU84" i="15"/>
  <c r="DA84" i="15" s="1"/>
  <c r="CT84" i="15"/>
  <c r="CS84" i="15"/>
  <c r="CR84" i="15"/>
  <c r="CU83" i="15"/>
  <c r="CT83" i="15"/>
  <c r="CS83" i="15"/>
  <c r="CR83" i="15"/>
  <c r="CU82" i="15"/>
  <c r="DA82" i="15" s="1"/>
  <c r="CT82" i="15"/>
  <c r="CS82" i="15"/>
  <c r="CR82" i="15"/>
  <c r="CU81" i="15"/>
  <c r="CT81" i="15"/>
  <c r="CS81" i="15"/>
  <c r="CR81" i="15"/>
  <c r="CU80" i="15"/>
  <c r="DA80" i="15" s="1"/>
  <c r="CT80" i="15"/>
  <c r="CS80" i="15"/>
  <c r="CR80" i="15"/>
  <c r="CU79" i="15"/>
  <c r="CT79" i="15"/>
  <c r="CS79" i="15"/>
  <c r="CR79" i="15"/>
  <c r="CV78" i="15"/>
  <c r="CZ78" i="15" s="1"/>
  <c r="CU78" i="15"/>
  <c r="DA78" i="15" s="1"/>
  <c r="CT78" i="15"/>
  <c r="CS78" i="15"/>
  <c r="CR78" i="15"/>
  <c r="CU77" i="15"/>
  <c r="CT77" i="15"/>
  <c r="CS77" i="15"/>
  <c r="CR77" i="15"/>
  <c r="CV76" i="15"/>
  <c r="CZ76" i="15" s="1"/>
  <c r="CU76" i="15"/>
  <c r="DA76" i="15" s="1"/>
  <c r="CT76" i="15"/>
  <c r="CS76" i="15"/>
  <c r="CR76" i="15"/>
  <c r="CU75" i="15"/>
  <c r="CT75" i="15"/>
  <c r="CS75" i="15"/>
  <c r="CR75" i="15"/>
  <c r="CV74" i="15"/>
  <c r="CZ74" i="15" s="1"/>
  <c r="CU74" i="15"/>
  <c r="DA74" i="15" s="1"/>
  <c r="CT74" i="15"/>
  <c r="CS74" i="15"/>
  <c r="CR74" i="15"/>
  <c r="DD73" i="15"/>
  <c r="DA73" i="15"/>
  <c r="CU73" i="15"/>
  <c r="CT73" i="15"/>
  <c r="CS73" i="15"/>
  <c r="CV73" i="15" s="1"/>
  <c r="CZ73" i="15" s="1"/>
  <c r="CR73" i="15"/>
  <c r="DA72" i="15"/>
  <c r="CV72" i="15"/>
  <c r="CZ72" i="15" s="1"/>
  <c r="CU72" i="15"/>
  <c r="CT72" i="15"/>
  <c r="CS72" i="15"/>
  <c r="CR72" i="15"/>
  <c r="DA71" i="15"/>
  <c r="CV71" i="15"/>
  <c r="CZ71" i="15" s="1"/>
  <c r="CU71" i="15"/>
  <c r="CT71" i="15"/>
  <c r="CS71" i="15"/>
  <c r="CR71" i="15"/>
  <c r="DA70" i="15"/>
  <c r="CU70" i="15"/>
  <c r="CT70" i="15"/>
  <c r="CS70" i="15"/>
  <c r="CV70" i="15" s="1"/>
  <c r="CZ70" i="15" s="1"/>
  <c r="CR70" i="15"/>
  <c r="DA69" i="15"/>
  <c r="CZ69" i="15"/>
  <c r="CU69" i="15"/>
  <c r="CT69" i="15"/>
  <c r="CS69" i="15"/>
  <c r="CV69" i="15" s="1"/>
  <c r="CR69" i="15"/>
  <c r="DA68" i="15"/>
  <c r="CV68" i="15"/>
  <c r="CZ68" i="15" s="1"/>
  <c r="CU68" i="15"/>
  <c r="CT68" i="15"/>
  <c r="CS68" i="15"/>
  <c r="CR68" i="15"/>
  <c r="DA67" i="15"/>
  <c r="CV67" i="15"/>
  <c r="CZ67" i="15" s="1"/>
  <c r="CU67" i="15"/>
  <c r="CT67" i="15"/>
  <c r="CS67" i="15"/>
  <c r="CR67" i="15"/>
  <c r="DA66" i="15"/>
  <c r="CU66" i="15"/>
  <c r="CT66" i="15"/>
  <c r="CS66" i="15"/>
  <c r="CV66" i="15" s="1"/>
  <c r="CZ66" i="15" s="1"/>
  <c r="CR66" i="15"/>
  <c r="DA65" i="15"/>
  <c r="CZ65" i="15"/>
  <c r="CU65" i="15"/>
  <c r="CT65" i="15"/>
  <c r="CS65" i="15"/>
  <c r="CV65" i="15" s="1"/>
  <c r="CR65" i="15"/>
  <c r="DA64" i="15"/>
  <c r="CV64" i="15"/>
  <c r="CZ64" i="15" s="1"/>
  <c r="CU64" i="15"/>
  <c r="CT64" i="15"/>
  <c r="CS64" i="15"/>
  <c r="CR64" i="15"/>
  <c r="DA63" i="15"/>
  <c r="CV63" i="15"/>
  <c r="CZ63" i="15" s="1"/>
  <c r="CU63" i="15"/>
  <c r="CT63" i="15"/>
  <c r="CS63" i="15"/>
  <c r="CR63" i="15"/>
  <c r="DA62" i="15"/>
  <c r="CV62" i="15"/>
  <c r="CZ62" i="15" s="1"/>
  <c r="CU62" i="15"/>
  <c r="CT62" i="15"/>
  <c r="CS62" i="15"/>
  <c r="CR62" i="15"/>
  <c r="DA61" i="15"/>
  <c r="CZ61" i="15"/>
  <c r="CU61" i="15"/>
  <c r="CT61" i="15"/>
  <c r="CS61" i="15"/>
  <c r="CV61" i="15" s="1"/>
  <c r="CR61" i="15"/>
  <c r="DA60" i="15"/>
  <c r="CV60" i="15"/>
  <c r="CZ60" i="15" s="1"/>
  <c r="CU60" i="15"/>
  <c r="CT60" i="15"/>
  <c r="CS60" i="15"/>
  <c r="CR60" i="15"/>
  <c r="DA59" i="15"/>
  <c r="CV59" i="15"/>
  <c r="CZ59" i="15" s="1"/>
  <c r="CU59" i="15"/>
  <c r="CT59" i="15"/>
  <c r="CS59" i="15"/>
  <c r="CR59" i="15"/>
  <c r="DA58" i="15"/>
  <c r="CV58" i="15"/>
  <c r="CZ58" i="15" s="1"/>
  <c r="CU58" i="15"/>
  <c r="CT58" i="15"/>
  <c r="CS58" i="15"/>
  <c r="CR58" i="15"/>
  <c r="DD57" i="15"/>
  <c r="DA57" i="15"/>
  <c r="CU57" i="15"/>
  <c r="CT57" i="15"/>
  <c r="CS57" i="15"/>
  <c r="CV57" i="15" s="1"/>
  <c r="CZ57" i="15" s="1"/>
  <c r="CR57" i="15"/>
  <c r="DA56" i="15"/>
  <c r="CZ56" i="15"/>
  <c r="CU56" i="15"/>
  <c r="CT56" i="15"/>
  <c r="CS56" i="15"/>
  <c r="CV56" i="15" s="1"/>
  <c r="CR56" i="15"/>
  <c r="DA55" i="15"/>
  <c r="CU55" i="15"/>
  <c r="CT55" i="15"/>
  <c r="CS55" i="15"/>
  <c r="CV55" i="15" s="1"/>
  <c r="CZ55" i="15" s="1"/>
  <c r="CR55" i="15"/>
  <c r="DA54" i="15"/>
  <c r="CZ54" i="15"/>
  <c r="CU54" i="15"/>
  <c r="CT54" i="15"/>
  <c r="CS54" i="15"/>
  <c r="CV54" i="15" s="1"/>
  <c r="CR54" i="15"/>
  <c r="DA53" i="15"/>
  <c r="CU53" i="15"/>
  <c r="CT53" i="15"/>
  <c r="CS53" i="15"/>
  <c r="CV53" i="15" s="1"/>
  <c r="CZ53" i="15" s="1"/>
  <c r="CR53" i="15"/>
  <c r="DA52" i="15"/>
  <c r="CZ52" i="15"/>
  <c r="CU52" i="15"/>
  <c r="CT52" i="15"/>
  <c r="CS52" i="15"/>
  <c r="CV52" i="15" s="1"/>
  <c r="CR52" i="15"/>
  <c r="DA51" i="15"/>
  <c r="CU51" i="15"/>
  <c r="CT51" i="15"/>
  <c r="CS51" i="15"/>
  <c r="CV51" i="15" s="1"/>
  <c r="CZ51" i="15" s="1"/>
  <c r="CR51" i="15"/>
  <c r="DD50" i="15"/>
  <c r="DA50" i="15"/>
  <c r="CU50" i="15"/>
  <c r="CT50" i="15"/>
  <c r="CV50" i="15" s="1"/>
  <c r="CZ50" i="15" s="1"/>
  <c r="CS50" i="15"/>
  <c r="CR50" i="15"/>
  <c r="CU49" i="15"/>
  <c r="DA49" i="15" s="1"/>
  <c r="CT49" i="15"/>
  <c r="CV49" i="15" s="1"/>
  <c r="CZ49" i="15" s="1"/>
  <c r="CS49" i="15"/>
  <c r="CR49" i="15"/>
  <c r="DA48" i="15"/>
  <c r="CU48" i="15"/>
  <c r="CT48" i="15"/>
  <c r="CV48" i="15" s="1"/>
  <c r="CZ48" i="15" s="1"/>
  <c r="CS48" i="15"/>
  <c r="CR48" i="15"/>
  <c r="DA47" i="15"/>
  <c r="CV47" i="15"/>
  <c r="CZ47" i="15" s="1"/>
  <c r="CU47" i="15"/>
  <c r="CT47" i="15"/>
  <c r="CS47" i="15"/>
  <c r="CR47" i="15"/>
  <c r="CU46" i="15"/>
  <c r="DA46" i="15" s="1"/>
  <c r="CT46" i="15"/>
  <c r="CS46" i="15"/>
  <c r="CR46" i="15"/>
  <c r="CU45" i="15"/>
  <c r="DA45" i="15" s="1"/>
  <c r="CT45" i="15"/>
  <c r="CV45" i="15" s="1"/>
  <c r="CZ45" i="15" s="1"/>
  <c r="CS45" i="15"/>
  <c r="CR45" i="15"/>
  <c r="DA44" i="15"/>
  <c r="CU44" i="15"/>
  <c r="CT44" i="15"/>
  <c r="CV44" i="15" s="1"/>
  <c r="CZ44" i="15" s="1"/>
  <c r="CS44" i="15"/>
  <c r="CR44" i="15"/>
  <c r="DA43" i="15"/>
  <c r="CV43" i="15"/>
  <c r="CZ43" i="15" s="1"/>
  <c r="CU43" i="15"/>
  <c r="CT43" i="15"/>
  <c r="CS43" i="15"/>
  <c r="CR43" i="15"/>
  <c r="CU42" i="15"/>
  <c r="DA42" i="15" s="1"/>
  <c r="CT42" i="15"/>
  <c r="CS42" i="15"/>
  <c r="CR42" i="15"/>
  <c r="CU41" i="15"/>
  <c r="DA41" i="15" s="1"/>
  <c r="CT41" i="15"/>
  <c r="CV41" i="15" s="1"/>
  <c r="CZ41" i="15" s="1"/>
  <c r="CS41" i="15"/>
  <c r="CR41" i="15"/>
  <c r="DA40" i="15"/>
  <c r="CU40" i="15"/>
  <c r="CT40" i="15"/>
  <c r="CV40" i="15" s="1"/>
  <c r="CZ40" i="15" s="1"/>
  <c r="CS40" i="15"/>
  <c r="CR40" i="15"/>
  <c r="DA39" i="15"/>
  <c r="CV39" i="15"/>
  <c r="CZ39" i="15" s="1"/>
  <c r="CU39" i="15"/>
  <c r="CT39" i="15"/>
  <c r="CS39" i="15"/>
  <c r="CR39" i="15"/>
  <c r="DD38" i="15"/>
  <c r="CU38" i="15"/>
  <c r="DA38" i="15" s="1"/>
  <c r="CT38" i="15"/>
  <c r="CS38" i="15"/>
  <c r="CV38" i="15" s="1"/>
  <c r="CZ38" i="15" s="1"/>
  <c r="CR38" i="15"/>
  <c r="CU37" i="15"/>
  <c r="DA37" i="15" s="1"/>
  <c r="CT37" i="15"/>
  <c r="CS37" i="15"/>
  <c r="CR37" i="15"/>
  <c r="CU36" i="15"/>
  <c r="CT36" i="15"/>
  <c r="CS36" i="15"/>
  <c r="CR36" i="15"/>
  <c r="CU35" i="15"/>
  <c r="DA35" i="15" s="1"/>
  <c r="CT35" i="15"/>
  <c r="CS35" i="15"/>
  <c r="CV35" i="15" s="1"/>
  <c r="CZ35" i="15" s="1"/>
  <c r="CR35" i="15"/>
  <c r="CV34" i="15"/>
  <c r="CZ34" i="15" s="1"/>
  <c r="CU34" i="15"/>
  <c r="DA34" i="15" s="1"/>
  <c r="CT34" i="15"/>
  <c r="CS34" i="15"/>
  <c r="CR34" i="15"/>
  <c r="DD33" i="15"/>
  <c r="DA33" i="15"/>
  <c r="CV33" i="15"/>
  <c r="CZ33" i="15" s="1"/>
  <c r="CU33" i="15"/>
  <c r="CT33" i="15"/>
  <c r="CS33" i="15"/>
  <c r="CR33" i="15"/>
  <c r="DA32" i="15"/>
  <c r="CV32" i="15"/>
  <c r="CZ32" i="15" s="1"/>
  <c r="CU32" i="15"/>
  <c r="CT32" i="15"/>
  <c r="CS32" i="15"/>
  <c r="CR32" i="15"/>
  <c r="DA31" i="15"/>
  <c r="CU31" i="15"/>
  <c r="CT31" i="15"/>
  <c r="CV31" i="15" s="1"/>
  <c r="CZ31" i="15" s="1"/>
  <c r="CS31" i="15"/>
  <c r="CR31" i="15"/>
  <c r="DA30" i="15"/>
  <c r="CZ30" i="15"/>
  <c r="CU30" i="15"/>
  <c r="CT30" i="15"/>
  <c r="CS30" i="15"/>
  <c r="CV30" i="15" s="1"/>
  <c r="CR30" i="15"/>
  <c r="DA29" i="15"/>
  <c r="CV29" i="15"/>
  <c r="CZ29" i="15" s="1"/>
  <c r="CU29" i="15"/>
  <c r="CT29" i="15"/>
  <c r="CS29" i="15"/>
  <c r="CR29" i="15"/>
  <c r="DA28" i="15"/>
  <c r="CV28" i="15"/>
  <c r="CZ28" i="15" s="1"/>
  <c r="CU28" i="15"/>
  <c r="CT28" i="15"/>
  <c r="CS28" i="15"/>
  <c r="CR28" i="15"/>
  <c r="DA27" i="15"/>
  <c r="CU27" i="15"/>
  <c r="CT27" i="15"/>
  <c r="CV27" i="15" s="1"/>
  <c r="CZ27" i="15" s="1"/>
  <c r="CS27" i="15"/>
  <c r="CR27" i="15"/>
  <c r="DA26" i="15"/>
  <c r="CZ26" i="15"/>
  <c r="CU26" i="15"/>
  <c r="CT26" i="15"/>
  <c r="CS26" i="15"/>
  <c r="CV26" i="15" s="1"/>
  <c r="CR26" i="15"/>
  <c r="DA25" i="15"/>
  <c r="CU25" i="15"/>
  <c r="CT25" i="15"/>
  <c r="CS25" i="15"/>
  <c r="CR25" i="15"/>
  <c r="DA24" i="15"/>
  <c r="CZ24" i="15"/>
  <c r="CU24" i="15"/>
  <c r="CT24" i="15"/>
  <c r="CS24" i="15"/>
  <c r="CV24" i="15" s="1"/>
  <c r="CR24" i="15"/>
  <c r="DA23" i="15"/>
  <c r="CU23" i="15"/>
  <c r="CT23" i="15"/>
  <c r="CS23" i="15"/>
  <c r="CR23" i="15"/>
  <c r="DA22" i="15"/>
  <c r="CZ22" i="15"/>
  <c r="CU22" i="15"/>
  <c r="CT22" i="15"/>
  <c r="CS22" i="15"/>
  <c r="CV22" i="15" s="1"/>
  <c r="CR22" i="15"/>
  <c r="DA21" i="15"/>
  <c r="CU21" i="15"/>
  <c r="CT21" i="15"/>
  <c r="CS21" i="15"/>
  <c r="CR21" i="15"/>
  <c r="DA20" i="15"/>
  <c r="CZ20" i="15"/>
  <c r="CU20" i="15"/>
  <c r="CT20" i="15"/>
  <c r="CS20" i="15"/>
  <c r="CV20" i="15" s="1"/>
  <c r="CR20" i="15"/>
  <c r="DA19" i="15"/>
  <c r="CU19" i="15"/>
  <c r="CT19" i="15"/>
  <c r="CS19" i="15"/>
  <c r="CR19" i="15"/>
  <c r="DA18" i="15"/>
  <c r="CZ18" i="15"/>
  <c r="CU18" i="15"/>
  <c r="CT18" i="15"/>
  <c r="CS18" i="15"/>
  <c r="CV18" i="15" s="1"/>
  <c r="CR18" i="15"/>
  <c r="DA17" i="15"/>
  <c r="CU17" i="15"/>
  <c r="CT17" i="15"/>
  <c r="CS17" i="15"/>
  <c r="CR17" i="15"/>
  <c r="DA16" i="15"/>
  <c r="CZ16" i="15"/>
  <c r="CU16" i="15"/>
  <c r="CT16" i="15"/>
  <c r="CS16" i="15"/>
  <c r="CV16" i="15" s="1"/>
  <c r="CR16" i="15"/>
  <c r="DA15" i="15"/>
  <c r="CU15" i="15"/>
  <c r="CT15" i="15"/>
  <c r="CS15" i="15"/>
  <c r="CR15" i="15"/>
  <c r="DA14" i="15"/>
  <c r="CZ14" i="15"/>
  <c r="CU14" i="15"/>
  <c r="CT14" i="15"/>
  <c r="CS14" i="15"/>
  <c r="CV14" i="15" s="1"/>
  <c r="CR14" i="15"/>
  <c r="DA13" i="15"/>
  <c r="CU13" i="15"/>
  <c r="CT13" i="15"/>
  <c r="CS13" i="15"/>
  <c r="CR13" i="15"/>
  <c r="DA12" i="15"/>
  <c r="CZ12" i="15"/>
  <c r="CU12" i="15"/>
  <c r="CT12" i="15"/>
  <c r="CS12" i="15"/>
  <c r="CV12" i="15" s="1"/>
  <c r="CR12" i="15"/>
  <c r="DD11" i="15"/>
  <c r="CU11" i="15"/>
  <c r="DA11" i="15" s="1"/>
  <c r="CT11" i="15"/>
  <c r="CS11" i="15"/>
  <c r="CR11" i="15"/>
  <c r="DA10" i="15"/>
  <c r="CU10" i="15"/>
  <c r="CT10" i="15"/>
  <c r="CS10" i="15"/>
  <c r="CV10" i="15" s="1"/>
  <c r="CZ10" i="15" s="1"/>
  <c r="CR10" i="15"/>
  <c r="CU9" i="15"/>
  <c r="DA9" i="15" s="1"/>
  <c r="CT9" i="15"/>
  <c r="CS9" i="15"/>
  <c r="CR9" i="15"/>
  <c r="DA8" i="15"/>
  <c r="CU8" i="15"/>
  <c r="CT8" i="15"/>
  <c r="CS8" i="15"/>
  <c r="CV8" i="15" s="1"/>
  <c r="CZ8" i="15" s="1"/>
  <c r="CR8" i="15"/>
  <c r="CU7" i="15"/>
  <c r="DA7" i="15" s="1"/>
  <c r="CT7" i="15"/>
  <c r="CS7" i="15"/>
  <c r="CR7" i="15"/>
  <c r="DA6" i="15"/>
  <c r="CU6" i="15"/>
  <c r="CT6" i="15"/>
  <c r="CS6" i="15"/>
  <c r="CV6" i="15" s="1"/>
  <c r="CZ6" i="15" s="1"/>
  <c r="CR6" i="15"/>
  <c r="CU5" i="15"/>
  <c r="DA5" i="15" s="1"/>
  <c r="CT5" i="15"/>
  <c r="CS5" i="15"/>
  <c r="CR5" i="15"/>
  <c r="DA4" i="15"/>
  <c r="CU4" i="15"/>
  <c r="CT4" i="15"/>
  <c r="CS4" i="15"/>
  <c r="CV4" i="15" s="1"/>
  <c r="CZ4" i="15" s="1"/>
  <c r="CR4" i="15"/>
  <c r="CU3" i="15"/>
  <c r="DA3" i="15" s="1"/>
  <c r="CT3" i="15"/>
  <c r="CS3" i="15"/>
  <c r="CR3" i="15"/>
  <c r="DD2" i="15"/>
  <c r="CU2" i="15"/>
  <c r="CT2" i="15"/>
  <c r="CT99" i="15" s="1"/>
  <c r="CS2" i="15"/>
  <c r="CR2" i="15"/>
  <c r="DA36" i="15" l="1"/>
  <c r="CV36" i="15"/>
  <c r="CZ36" i="15" s="1"/>
  <c r="DA81" i="15"/>
  <c r="CV81" i="15"/>
  <c r="CZ81" i="15" s="1"/>
  <c r="CU99" i="15"/>
  <c r="DA99" i="15" s="1"/>
  <c r="DA2" i="15"/>
  <c r="DC41" i="15" s="1"/>
  <c r="DC30" i="15"/>
  <c r="DA77" i="15"/>
  <c r="DC77" i="15" s="1"/>
  <c r="CV77" i="15"/>
  <c r="CZ77" i="15" s="1"/>
  <c r="DA83" i="15"/>
  <c r="CV83" i="15"/>
  <c r="CZ83" i="15" s="1"/>
  <c r="DC89" i="15"/>
  <c r="CV2" i="15"/>
  <c r="CV5" i="15"/>
  <c r="CZ5" i="15" s="1"/>
  <c r="CV7" i="15"/>
  <c r="CZ7" i="15" s="1"/>
  <c r="CV9" i="15"/>
  <c r="CZ9" i="15" s="1"/>
  <c r="CV11" i="15"/>
  <c r="CZ11" i="15" s="1"/>
  <c r="DC31" i="15"/>
  <c r="CV37" i="15"/>
  <c r="CZ37" i="15" s="1"/>
  <c r="DC55" i="15"/>
  <c r="DA85" i="15"/>
  <c r="CV85" i="15"/>
  <c r="CZ85" i="15" s="1"/>
  <c r="DC90" i="15"/>
  <c r="DC86" i="15"/>
  <c r="DC18" i="15"/>
  <c r="CV46" i="15"/>
  <c r="CZ46" i="15" s="1"/>
  <c r="DC57" i="15"/>
  <c r="CV3" i="15"/>
  <c r="CZ3" i="15" s="1"/>
  <c r="CV13" i="15"/>
  <c r="CZ13" i="15" s="1"/>
  <c r="CV15" i="15"/>
  <c r="CZ15" i="15" s="1"/>
  <c r="CV17" i="15"/>
  <c r="CZ17" i="15" s="1"/>
  <c r="CV19" i="15"/>
  <c r="CZ19" i="15" s="1"/>
  <c r="CV21" i="15"/>
  <c r="CZ21" i="15" s="1"/>
  <c r="CV23" i="15"/>
  <c r="CZ23" i="15" s="1"/>
  <c r="CV25" i="15"/>
  <c r="CZ25" i="15" s="1"/>
  <c r="CV42" i="15"/>
  <c r="CZ42" i="15" s="1"/>
  <c r="DC47" i="15"/>
  <c r="DA75" i="15"/>
  <c r="CV75" i="15"/>
  <c r="CZ75" i="15" s="1"/>
  <c r="DA79" i="15"/>
  <c r="CV79" i="15"/>
  <c r="CZ79" i="15" s="1"/>
  <c r="DC93" i="15"/>
  <c r="DC52" i="15"/>
  <c r="DC64" i="15"/>
  <c r="CV96" i="15"/>
  <c r="CZ96" i="15" s="1"/>
  <c r="CV98" i="15"/>
  <c r="CZ98" i="15" s="1"/>
  <c r="CS99" i="15"/>
  <c r="DC63" i="15"/>
  <c r="CV80" i="15"/>
  <c r="CZ80" i="15" s="1"/>
  <c r="CV82" i="15"/>
  <c r="CZ82" i="15" s="1"/>
  <c r="CV84" i="15"/>
  <c r="CZ84" i="15" s="1"/>
  <c r="DC33" i="15" l="1"/>
  <c r="DC92" i="15"/>
  <c r="DC23" i="15"/>
  <c r="DC27" i="15"/>
  <c r="DC49" i="15"/>
  <c r="DC24" i="15"/>
  <c r="DC81" i="15"/>
  <c r="DC11" i="15"/>
  <c r="DC71" i="15"/>
  <c r="DC32" i="15"/>
  <c r="DC69" i="15"/>
  <c r="DC72" i="15"/>
  <c r="DC56" i="15"/>
  <c r="DC29" i="15"/>
  <c r="DC66" i="15"/>
  <c r="DC39" i="15"/>
  <c r="DC96" i="15"/>
  <c r="DC26" i="15"/>
  <c r="DC14" i="15"/>
  <c r="DC98" i="15"/>
  <c r="DC85" i="15"/>
  <c r="DC42" i="15"/>
  <c r="CV99" i="15"/>
  <c r="CZ2" i="15"/>
  <c r="CZ99" i="15" s="1"/>
  <c r="DC83" i="15"/>
  <c r="DC43" i="15"/>
  <c r="DC20" i="15"/>
  <c r="DC95" i="15"/>
  <c r="DC58" i="15"/>
  <c r="DC36" i="15"/>
  <c r="DC9" i="15"/>
  <c r="DA110" i="15"/>
  <c r="DA109" i="15"/>
  <c r="DA108" i="15"/>
  <c r="DA107" i="15"/>
  <c r="DA106" i="15"/>
  <c r="DA105" i="15"/>
  <c r="DA104" i="15"/>
  <c r="DA103" i="15"/>
  <c r="DA102" i="15"/>
  <c r="DA101" i="15"/>
  <c r="DC38" i="15"/>
  <c r="DC34" i="15"/>
  <c r="DC78" i="15"/>
  <c r="DC74" i="15"/>
  <c r="DC2" i="15"/>
  <c r="DC82" i="15"/>
  <c r="DC76" i="15"/>
  <c r="DC80" i="15"/>
  <c r="DC45" i="15"/>
  <c r="DC35" i="15"/>
  <c r="DC6" i="15"/>
  <c r="DC84" i="15"/>
  <c r="DC10" i="15"/>
  <c r="DC8" i="15"/>
  <c r="DC4" i="15"/>
  <c r="DC46" i="15"/>
  <c r="DC5" i="15"/>
  <c r="DC48" i="15"/>
  <c r="DC59" i="15"/>
  <c r="DC73" i="15"/>
  <c r="DC60" i="15"/>
  <c r="DC75" i="15"/>
  <c r="DC19" i="15"/>
  <c r="DC15" i="15"/>
  <c r="DC16" i="15"/>
  <c r="DC62" i="15"/>
  <c r="DC50" i="15"/>
  <c r="DC3" i="15"/>
  <c r="DC67" i="15"/>
  <c r="DC28" i="15"/>
  <c r="DC65" i="15"/>
  <c r="DC68" i="15"/>
  <c r="DC54" i="15"/>
  <c r="DC61" i="15"/>
  <c r="DC79" i="15"/>
  <c r="DC53" i="15"/>
  <c r="DC25" i="15"/>
  <c r="DC21" i="15"/>
  <c r="DC17" i="15"/>
  <c r="DC13" i="15"/>
  <c r="DC88" i="15"/>
  <c r="DC22" i="15"/>
  <c r="DC94" i="15"/>
  <c r="DC91" i="15"/>
  <c r="DC70" i="15"/>
  <c r="DC97" i="15"/>
  <c r="DC37" i="15"/>
  <c r="DC12" i="15"/>
  <c r="DC87" i="15"/>
  <c r="DC51" i="15"/>
  <c r="DC44" i="15"/>
  <c r="DC40" i="15"/>
  <c r="DC7" i="15"/>
  <c r="DC103" i="15" l="1"/>
  <c r="DB103" i="15"/>
  <c r="CZ103" i="15"/>
  <c r="DC107" i="15"/>
  <c r="DB107" i="15"/>
  <c r="CZ107" i="15"/>
  <c r="DC106" i="15"/>
  <c r="DB106" i="15"/>
  <c r="CZ106" i="15"/>
  <c r="DC104" i="15"/>
  <c r="DB104" i="15"/>
  <c r="CZ104" i="15"/>
  <c r="DC108" i="15"/>
  <c r="DB108" i="15"/>
  <c r="CZ108" i="15"/>
  <c r="DC102" i="15"/>
  <c r="DB102" i="15"/>
  <c r="CZ102" i="15"/>
  <c r="DC110" i="15"/>
  <c r="DB110" i="15"/>
  <c r="CZ110" i="15"/>
  <c r="DC101" i="15"/>
  <c r="DB101" i="15"/>
  <c r="CZ101" i="15"/>
  <c r="DC105" i="15"/>
  <c r="DB105" i="15"/>
  <c r="CZ105" i="15"/>
  <c r="DC109" i="15"/>
  <c r="DB109" i="15"/>
  <c r="CZ109" i="15"/>
  <c r="L9" i="9" l="1"/>
  <c r="L7" i="9"/>
  <c r="C52" i="7"/>
  <c r="C42" i="7"/>
  <c r="C39" i="7"/>
  <c r="C26" i="7"/>
  <c r="G4" i="7"/>
  <c r="AA28" i="2" l="1"/>
  <c r="AA29" i="2" s="1"/>
  <c r="AA30" i="2" s="1"/>
  <c r="AB28" i="2"/>
  <c r="AB29" i="2" s="1"/>
  <c r="AC28" i="2"/>
  <c r="AC29" i="2" s="1"/>
  <c r="AD28" i="2"/>
  <c r="AD29" i="2" s="1"/>
  <c r="AE28" i="2"/>
  <c r="AE29" i="2" s="1"/>
  <c r="AF28" i="2"/>
  <c r="Z28" i="2"/>
  <c r="Z29" i="2" s="1"/>
  <c r="Z30" i="2" s="1"/>
  <c r="J43" i="2"/>
  <c r="L43" i="2"/>
  <c r="M43" i="2"/>
  <c r="N43" i="2"/>
  <c r="W43" i="2"/>
  <c r="J44" i="2"/>
  <c r="K44" i="2"/>
  <c r="L44" i="2"/>
  <c r="M44" i="2"/>
  <c r="N44" i="2"/>
  <c r="W44" i="2"/>
  <c r="J45" i="2"/>
  <c r="K45" i="2"/>
  <c r="L45" i="2"/>
  <c r="M45" i="2"/>
  <c r="N45" i="2"/>
  <c r="W45" i="2"/>
  <c r="J46" i="2"/>
  <c r="K46" i="2"/>
  <c r="L46" i="2"/>
  <c r="M46" i="2"/>
  <c r="N46" i="2"/>
  <c r="W46" i="2"/>
  <c r="J47" i="2"/>
  <c r="K47" i="2"/>
  <c r="L47" i="2"/>
  <c r="M47" i="2"/>
  <c r="N47" i="2"/>
  <c r="W47" i="2"/>
  <c r="K42" i="2"/>
  <c r="L42" i="2"/>
  <c r="M42" i="2"/>
  <c r="N42" i="2"/>
  <c r="W42" i="2"/>
  <c r="J42" i="2"/>
  <c r="K34" i="2"/>
  <c r="K43" i="2" s="1"/>
  <c r="O27" i="2"/>
  <c r="K28" i="2"/>
  <c r="O28" i="2"/>
  <c r="K29" i="2"/>
  <c r="L29" i="2"/>
  <c r="O29" i="2"/>
  <c r="K30" i="2"/>
  <c r="O30" i="2"/>
  <c r="K26" i="2"/>
  <c r="O26" i="2"/>
  <c r="L30" i="2"/>
  <c r="M28" i="2"/>
  <c r="N28" i="2"/>
  <c r="K19" i="2"/>
  <c r="K27" i="2" s="1"/>
  <c r="J19" i="2"/>
  <c r="J27" i="2" s="1"/>
  <c r="J14" i="2"/>
  <c r="K13" i="2"/>
  <c r="K15" i="2" s="1"/>
  <c r="L13" i="2"/>
  <c r="L15" i="2" s="1"/>
  <c r="J13" i="2"/>
  <c r="J15" i="2" s="1"/>
  <c r="M9" i="2"/>
  <c r="Q9" i="2"/>
  <c r="U9" i="2"/>
  <c r="AC9" i="2"/>
  <c r="AC10" i="2" s="1"/>
  <c r="AC11" i="2" s="1"/>
  <c r="AC12" i="2" s="1"/>
  <c r="M10" i="2"/>
  <c r="Q10" i="2"/>
  <c r="U10" i="2"/>
  <c r="M11" i="2"/>
  <c r="Q11" i="2"/>
  <c r="U11" i="2"/>
  <c r="M12" i="2"/>
  <c r="Q12" i="2"/>
  <c r="U12" i="2"/>
  <c r="K8" i="2"/>
  <c r="K9" i="2" s="1"/>
  <c r="K10" i="2" s="1"/>
  <c r="K11" i="2" s="1"/>
  <c r="K12" i="2" s="1"/>
  <c r="L8" i="2"/>
  <c r="L9" i="2" s="1"/>
  <c r="L10" i="2" s="1"/>
  <c r="L11" i="2" s="1"/>
  <c r="L12" i="2" s="1"/>
  <c r="M8" i="2"/>
  <c r="N8" i="2"/>
  <c r="N9" i="2" s="1"/>
  <c r="N10" i="2" s="1"/>
  <c r="N11" i="2" s="1"/>
  <c r="N12" i="2" s="1"/>
  <c r="O8" i="2"/>
  <c r="O9" i="2" s="1"/>
  <c r="O10" i="2" s="1"/>
  <c r="O11" i="2" s="1"/>
  <c r="O12" i="2" s="1"/>
  <c r="P8" i="2"/>
  <c r="P9" i="2" s="1"/>
  <c r="P10" i="2" s="1"/>
  <c r="P11" i="2" s="1"/>
  <c r="P12" i="2" s="1"/>
  <c r="Q8" i="2"/>
  <c r="R8" i="2"/>
  <c r="R9" i="2" s="1"/>
  <c r="R10" i="2" s="1"/>
  <c r="R11" i="2" s="1"/>
  <c r="R12" i="2" s="1"/>
  <c r="S8" i="2"/>
  <c r="S9" i="2" s="1"/>
  <c r="S10" i="2" s="1"/>
  <c r="S11" i="2" s="1"/>
  <c r="S12" i="2" s="1"/>
  <c r="T8" i="2"/>
  <c r="T9" i="2" s="1"/>
  <c r="T10" i="2" s="1"/>
  <c r="T11" i="2" s="1"/>
  <c r="T12" i="2" s="1"/>
  <c r="U8" i="2"/>
  <c r="V8" i="2"/>
  <c r="V9" i="2" s="1"/>
  <c r="V10" i="2" s="1"/>
  <c r="V11" i="2" s="1"/>
  <c r="V12" i="2" s="1"/>
  <c r="W8" i="2"/>
  <c r="W9" i="2" s="1"/>
  <c r="W10" i="2" s="1"/>
  <c r="W11" i="2" s="1"/>
  <c r="W12" i="2" s="1"/>
  <c r="X8" i="2"/>
  <c r="X9" i="2" s="1"/>
  <c r="X10" i="2" s="1"/>
  <c r="X11" i="2" s="1"/>
  <c r="X12" i="2" s="1"/>
  <c r="Z8" i="2"/>
  <c r="Z9" i="2" s="1"/>
  <c r="Z10" i="2" s="1"/>
  <c r="Z11" i="2" s="1"/>
  <c r="Z12" i="2" s="1"/>
  <c r="AA8" i="2"/>
  <c r="AA9" i="2" s="1"/>
  <c r="AA10" i="2" s="1"/>
  <c r="AA11" i="2" s="1"/>
  <c r="AA12" i="2" s="1"/>
  <c r="AB8" i="2"/>
  <c r="AB9" i="2" s="1"/>
  <c r="AB10" i="2" s="1"/>
  <c r="AB11" i="2" s="1"/>
  <c r="AB12" i="2" s="1"/>
  <c r="AC8" i="2"/>
  <c r="J8" i="2"/>
  <c r="J9" i="2" s="1"/>
  <c r="J10" i="2" s="1"/>
  <c r="J11" i="2" s="1"/>
  <c r="J12" i="2" s="1"/>
  <c r="Y7" i="2"/>
  <c r="Y8" i="2" s="1"/>
  <c r="Y9" i="2" s="1"/>
  <c r="Y10" i="2" s="1"/>
  <c r="Y11" i="2" s="1"/>
  <c r="Y12" i="2" s="1"/>
  <c r="AJ24" i="1"/>
  <c r="I20" i="1"/>
  <c r="N30" i="2" l="1"/>
  <c r="N26" i="2"/>
  <c r="N27" i="2"/>
  <c r="N29" i="2"/>
  <c r="M26" i="2"/>
  <c r="M30" i="2"/>
  <c r="M29" i="2"/>
  <c r="M27" i="2"/>
  <c r="L28" i="2"/>
  <c r="L26" i="2"/>
  <c r="L27" i="2"/>
  <c r="J30" i="2"/>
  <c r="J28" i="2"/>
  <c r="J26" i="2"/>
  <c r="J29" i="2"/>
</calcChain>
</file>

<file path=xl/comments1.xml><?xml version="1.0" encoding="utf-8"?>
<comments xmlns="http://schemas.openxmlformats.org/spreadsheetml/2006/main">
  <authors>
    <author>Tinashe Nhira</author>
  </authors>
  <commentList>
    <comment ref="D35" authorId="0" shapeId="0">
      <text>
        <r>
          <rPr>
            <b/>
            <sz val="9"/>
            <color indexed="81"/>
            <rFont val="Tahoma"/>
            <family val="2"/>
          </rPr>
          <t xml:space="preserve">Date and time picker
</t>
        </r>
        <r>
          <rPr>
            <sz val="9"/>
            <color indexed="81"/>
            <rFont val="Tahoma"/>
            <family val="2"/>
          </rPr>
          <t xml:space="preserve">
</t>
        </r>
      </text>
    </comment>
  </commentList>
</comments>
</file>

<file path=xl/comments2.xml><?xml version="1.0" encoding="utf-8"?>
<comments xmlns="http://schemas.openxmlformats.org/spreadsheetml/2006/main">
  <authors>
    <author>Tinashe Nhira</author>
    <author>Englebert Kambasha</author>
  </authors>
  <commentList>
    <comment ref="D5" authorId="0" shapeId="0">
      <text>
        <r>
          <rPr>
            <b/>
            <sz val="9"/>
            <color indexed="81"/>
            <rFont val="Tahoma"/>
            <family val="2"/>
          </rPr>
          <t>Link to the full daily schedule matrix</t>
        </r>
      </text>
    </comment>
    <comment ref="E5" authorId="1" shapeId="0">
      <text>
        <r>
          <rPr>
            <b/>
            <sz val="9"/>
            <color indexed="81"/>
            <rFont val="Tahoma"/>
            <family val="2"/>
          </rPr>
          <t>Englebert Kambasha:</t>
        </r>
        <r>
          <rPr>
            <sz val="9"/>
            <color indexed="81"/>
            <rFont val="Tahoma"/>
            <family val="2"/>
          </rPr>
          <t xml:space="preserve">
From Fixed Data Base</t>
        </r>
      </text>
    </comment>
    <comment ref="F5" authorId="0" shapeId="0">
      <text>
        <r>
          <rPr>
            <b/>
            <sz val="9"/>
            <color indexed="81"/>
            <rFont val="Tahoma"/>
            <family val="2"/>
          </rPr>
          <t>SAP Work Order Number</t>
        </r>
      </text>
    </comment>
    <comment ref="N5" authorId="1" shapeId="0">
      <text>
        <r>
          <rPr>
            <b/>
            <sz val="9"/>
            <color indexed="81"/>
            <rFont val="Tahoma"/>
            <family val="2"/>
          </rPr>
          <t>Englebert Kambasha:</t>
        </r>
        <r>
          <rPr>
            <sz val="9"/>
            <color indexed="81"/>
            <rFont val="Tahoma"/>
            <family val="2"/>
          </rPr>
          <t xml:space="preserve">
From Fixed Data Base</t>
        </r>
      </text>
    </comment>
    <comment ref="N14" authorId="1" shapeId="0">
      <text>
        <r>
          <rPr>
            <b/>
            <sz val="9"/>
            <color indexed="81"/>
            <rFont val="Tahoma"/>
            <family val="2"/>
          </rPr>
          <t>Englebert Kambasha:</t>
        </r>
        <r>
          <rPr>
            <sz val="9"/>
            <color indexed="81"/>
            <rFont val="Tahoma"/>
            <family val="2"/>
          </rPr>
          <t xml:space="preserve">
From Fixed Data Base</t>
        </r>
      </text>
    </comment>
    <comment ref="G42" authorId="0" shapeId="0">
      <text>
        <r>
          <rPr>
            <b/>
            <sz val="9"/>
            <color indexed="81"/>
            <rFont val="Tahoma"/>
            <family val="2"/>
          </rPr>
          <t>Select period of review</t>
        </r>
        <r>
          <rPr>
            <sz val="9"/>
            <color indexed="81"/>
            <rFont val="Tahoma"/>
            <family val="2"/>
          </rPr>
          <t xml:space="preserve">
</t>
        </r>
      </text>
    </comment>
  </commentList>
</comments>
</file>

<file path=xl/comments3.xml><?xml version="1.0" encoding="utf-8"?>
<comments xmlns="http://schemas.openxmlformats.org/spreadsheetml/2006/main">
  <authors>
    <author>Englebert Kambasha</author>
  </authors>
  <commentList>
    <comment ref="I19" authorId="0" shapeId="0">
      <text>
        <r>
          <rPr>
            <b/>
            <sz val="9"/>
            <color indexed="81"/>
            <rFont val="Tahoma"/>
            <family val="2"/>
          </rPr>
          <t>Englebert Kambasha:</t>
        </r>
        <r>
          <rPr>
            <sz val="9"/>
            <color indexed="81"/>
            <rFont val="Tahoma"/>
            <family val="2"/>
          </rPr>
          <t xml:space="preserve">
Entered by User</t>
        </r>
      </text>
    </comment>
    <comment ref="I20" authorId="0" shapeId="0">
      <text>
        <r>
          <rPr>
            <b/>
            <sz val="9"/>
            <color indexed="81"/>
            <rFont val="Tahoma"/>
            <family val="2"/>
          </rPr>
          <t>Englebert Kambasha:</t>
        </r>
        <r>
          <rPr>
            <sz val="9"/>
            <color indexed="81"/>
            <rFont val="Tahoma"/>
            <family val="2"/>
          </rPr>
          <t xml:space="preserve">
Calculated using (PV/Line rating)*60min</t>
        </r>
      </text>
    </comment>
  </commentList>
</comments>
</file>

<file path=xl/comments4.xml><?xml version="1.0" encoding="utf-8"?>
<comments xmlns="http://schemas.openxmlformats.org/spreadsheetml/2006/main">
  <authors>
    <author>Tinashe Nhira</author>
  </authors>
  <commentList>
    <comment ref="A1" authorId="0" shapeId="0">
      <text>
        <r>
          <rPr>
            <b/>
            <sz val="9"/>
            <color indexed="81"/>
            <rFont val="Tahoma"/>
            <family val="2"/>
          </rPr>
          <t>All machine running variables to be captured by operators during shift run</t>
        </r>
      </text>
    </comment>
  </commentList>
</comments>
</file>

<file path=xl/comments5.xml><?xml version="1.0" encoding="utf-8"?>
<comments xmlns="http://schemas.openxmlformats.org/spreadsheetml/2006/main">
  <authors>
    <author>Englebert Kambasha</author>
  </authors>
  <commentList>
    <comment ref="E19" authorId="0" shapeId="0">
      <text>
        <r>
          <rPr>
            <b/>
            <sz val="9"/>
            <color indexed="81"/>
            <rFont val="Tahoma"/>
            <family val="2"/>
          </rPr>
          <t xml:space="preserve">Select period of review
</t>
        </r>
      </text>
    </comment>
  </commentList>
</comments>
</file>

<file path=xl/comments6.xml><?xml version="1.0" encoding="utf-8"?>
<comments xmlns="http://schemas.openxmlformats.org/spreadsheetml/2006/main">
  <authors>
    <author>Englebert Kambasha</author>
    <author>Tinashe Nhira</author>
  </authors>
  <commentList>
    <comment ref="F4" authorId="0" shapeId="0">
      <text>
        <r>
          <rPr>
            <b/>
            <sz val="9"/>
            <color indexed="81"/>
            <rFont val="Tahoma"/>
            <family val="2"/>
          </rPr>
          <t>Englebert Kambasha:</t>
        </r>
        <r>
          <rPr>
            <sz val="9"/>
            <color indexed="81"/>
            <rFont val="Tahoma"/>
            <family val="2"/>
          </rPr>
          <t xml:space="preserve">
From Fixed Data Base</t>
        </r>
      </text>
    </comment>
    <comment ref="L4" authorId="0" shapeId="0">
      <text>
        <r>
          <rPr>
            <b/>
            <sz val="9"/>
            <color indexed="81"/>
            <rFont val="Tahoma"/>
            <family val="2"/>
          </rPr>
          <t>Englebert Kambasha:</t>
        </r>
        <r>
          <rPr>
            <sz val="9"/>
            <color indexed="81"/>
            <rFont val="Tahoma"/>
            <family val="2"/>
          </rPr>
          <t xml:space="preserve">
From Fixed Data Base</t>
        </r>
      </text>
    </comment>
    <comment ref="L9" authorId="0" shapeId="0">
      <text>
        <r>
          <rPr>
            <b/>
            <sz val="9"/>
            <color indexed="81"/>
            <rFont val="Tahoma"/>
            <family val="2"/>
          </rPr>
          <t>Englebert Kambasha:</t>
        </r>
        <r>
          <rPr>
            <sz val="9"/>
            <color indexed="81"/>
            <rFont val="Tahoma"/>
            <family val="2"/>
          </rPr>
          <t xml:space="preserve">
From Fixed Data Base</t>
        </r>
      </text>
    </comment>
    <comment ref="L14" authorId="0" shapeId="0">
      <text>
        <r>
          <rPr>
            <b/>
            <sz val="9"/>
            <color indexed="81"/>
            <rFont val="Tahoma"/>
            <family val="2"/>
          </rPr>
          <t>Englebert Kambasha:</t>
        </r>
        <r>
          <rPr>
            <sz val="9"/>
            <color indexed="81"/>
            <rFont val="Tahoma"/>
            <family val="2"/>
          </rPr>
          <t xml:space="preserve">
From Fixed Data Base</t>
        </r>
      </text>
    </comment>
    <comment ref="H36" authorId="1" shapeId="0">
      <text>
        <r>
          <rPr>
            <b/>
            <sz val="9"/>
            <color indexed="81"/>
            <rFont val="Tahoma"/>
            <family val="2"/>
          </rPr>
          <t xml:space="preserve">Select Period of review
</t>
        </r>
      </text>
    </comment>
  </commentList>
</comments>
</file>

<file path=xl/sharedStrings.xml><?xml version="1.0" encoding="utf-8"?>
<sst xmlns="http://schemas.openxmlformats.org/spreadsheetml/2006/main" count="2808" uniqueCount="1166">
  <si>
    <t>Line status</t>
  </si>
  <si>
    <t>Running</t>
  </si>
  <si>
    <t>Planned Shut Down</t>
  </si>
  <si>
    <t>Breakdown</t>
  </si>
  <si>
    <t>M&amp;C</t>
  </si>
  <si>
    <t>Loss and Waste</t>
  </si>
  <si>
    <t>Blow Moulder</t>
  </si>
  <si>
    <t>MouldNotLocked_Err</t>
  </si>
  <si>
    <t>JamInMould_Err</t>
  </si>
  <si>
    <t>FaultyBlowing_Err</t>
  </si>
  <si>
    <t>Filler</t>
  </si>
  <si>
    <t>UnderfillValve_Malf</t>
  </si>
  <si>
    <t>FoamingValve_Malf</t>
  </si>
  <si>
    <t>BottleTransf_Malf</t>
  </si>
  <si>
    <t>ServiceStops</t>
  </si>
  <si>
    <t>UtilitiesBoiler_Avail</t>
  </si>
  <si>
    <t>UtilitiesCompr_Avail</t>
  </si>
  <si>
    <t>Adjustments</t>
  </si>
  <si>
    <t>MeetingStartUp</t>
  </si>
  <si>
    <t>Allowed</t>
  </si>
  <si>
    <t>NPD_Trial</t>
  </si>
  <si>
    <t>Capacity_contsr</t>
  </si>
  <si>
    <t>StockTake</t>
  </si>
  <si>
    <t>RMQ_Preforms</t>
  </si>
  <si>
    <t>TPV</t>
  </si>
  <si>
    <t>L&amp;WPartitions</t>
  </si>
  <si>
    <t>Total Lost time (min)</t>
  </si>
  <si>
    <t>1WHY</t>
  </si>
  <si>
    <t>2WHY</t>
  </si>
  <si>
    <t>3WHY</t>
  </si>
  <si>
    <t>4WHY</t>
  </si>
  <si>
    <t>5WHY</t>
  </si>
  <si>
    <t>6WHY</t>
  </si>
  <si>
    <t>Half Mould off position</t>
  </si>
  <si>
    <t>Worn fastener slot</t>
  </si>
  <si>
    <t>Damaged by base mould</t>
  </si>
  <si>
    <t>Wrong machine setting</t>
  </si>
  <si>
    <t>Unskilled Technician</t>
  </si>
  <si>
    <t>Untrained Technician</t>
  </si>
  <si>
    <t>JC #</t>
  </si>
  <si>
    <t>WO #</t>
  </si>
  <si>
    <t>JC IMGs</t>
  </si>
  <si>
    <t>BRKDWN IMGs</t>
  </si>
  <si>
    <t>PROGRAM INPUTS</t>
  </si>
  <si>
    <t>USER INPUTS</t>
  </si>
  <si>
    <t>VISUAL OUTPUTS</t>
  </si>
  <si>
    <t>Downtime</t>
  </si>
  <si>
    <t>Causal 1</t>
  </si>
  <si>
    <t>Causal 2</t>
  </si>
  <si>
    <t>Causal 3</t>
  </si>
  <si>
    <t>Causal 4</t>
  </si>
  <si>
    <t>Issue</t>
  </si>
  <si>
    <t>MouldNotLockedErr</t>
  </si>
  <si>
    <t>JamInMouldErr</t>
  </si>
  <si>
    <t>PreformJamRailErr</t>
  </si>
  <si>
    <t>UtilitiesInternalBoiler</t>
  </si>
  <si>
    <t>PoorTransfer into Station</t>
  </si>
  <si>
    <t>Transf Finger Loose</t>
  </si>
  <si>
    <t>Worn Out Fastener</t>
  </si>
  <si>
    <t>Maintenance Wear</t>
  </si>
  <si>
    <t>Due to replace</t>
  </si>
  <si>
    <t>Chipped Neck</t>
  </si>
  <si>
    <t>Raw Material Quality</t>
  </si>
  <si>
    <t>Variability in Boxes</t>
  </si>
  <si>
    <t>Steam Valve Isolated</t>
  </si>
  <si>
    <t>Incorrect Operation</t>
  </si>
  <si>
    <t>Entered 9.15am</t>
  </si>
  <si>
    <t>Entered 10.10am</t>
  </si>
  <si>
    <t xml:space="preserve">SCROLL DOWN FOR MORE </t>
  </si>
  <si>
    <t>AT 9:00am 20 JUNE 20</t>
  </si>
  <si>
    <t>AT 10:00am 20 JUNE 20</t>
  </si>
  <si>
    <t>9am</t>
  </si>
  <si>
    <t>10am</t>
  </si>
  <si>
    <t>11am</t>
  </si>
  <si>
    <t>W1 June</t>
  </si>
  <si>
    <t>W2 June</t>
  </si>
  <si>
    <t>W3June</t>
  </si>
  <si>
    <t>June</t>
  </si>
  <si>
    <t>July</t>
  </si>
  <si>
    <t>Aug</t>
  </si>
  <si>
    <t>Q1</t>
  </si>
  <si>
    <t>Q2</t>
  </si>
  <si>
    <t>Q4</t>
  </si>
  <si>
    <t>H1F21</t>
  </si>
  <si>
    <t>H2F21</t>
  </si>
  <si>
    <t>F19</t>
  </si>
  <si>
    <t>F20</t>
  </si>
  <si>
    <t>F21</t>
  </si>
  <si>
    <t>Blow Moulder (Monthly Trends)</t>
  </si>
  <si>
    <t>LampMalf</t>
  </si>
  <si>
    <t>Downtime Cost</t>
  </si>
  <si>
    <t>Preform loss Cost</t>
  </si>
  <si>
    <t>TOTAL COST</t>
  </si>
  <si>
    <t>Machine Downtime</t>
  </si>
  <si>
    <t>Allowed Stoppages</t>
  </si>
  <si>
    <t>Service Adjustements</t>
  </si>
  <si>
    <t>Service Stoppages</t>
  </si>
  <si>
    <t>1D</t>
  </si>
  <si>
    <t>1W</t>
  </si>
  <si>
    <t>1M</t>
  </si>
  <si>
    <t>3M</t>
  </si>
  <si>
    <t>6M</t>
  </si>
  <si>
    <t>1Y</t>
  </si>
  <si>
    <t>Overall Downtime</t>
  </si>
  <si>
    <t>Labeller</t>
  </si>
  <si>
    <t>Conveyors</t>
  </si>
  <si>
    <t>Shrink Packer</t>
  </si>
  <si>
    <t>Palletizer</t>
  </si>
  <si>
    <t>FE</t>
  </si>
  <si>
    <t>ADJFE</t>
  </si>
  <si>
    <t>OE</t>
  </si>
  <si>
    <t>CU</t>
  </si>
  <si>
    <t>ME</t>
  </si>
  <si>
    <t>Day</t>
  </si>
  <si>
    <t>WTD</t>
  </si>
  <si>
    <t>MTD</t>
  </si>
  <si>
    <t>QTD</t>
  </si>
  <si>
    <t>HYTD</t>
  </si>
  <si>
    <t>YTD</t>
  </si>
  <si>
    <t>Column1</t>
  </si>
  <si>
    <t>MTTR</t>
  </si>
  <si>
    <t>MTBF</t>
  </si>
  <si>
    <t>Machine Reliability</t>
  </si>
  <si>
    <t>Machine Availability</t>
  </si>
  <si>
    <t>Target</t>
  </si>
  <si>
    <t>SUPER</t>
  </si>
  <si>
    <t>PID</t>
  </si>
  <si>
    <t>Activity Code</t>
  </si>
  <si>
    <t>Activity Name</t>
  </si>
  <si>
    <t>Activity Description</t>
  </si>
  <si>
    <t>Precedent</t>
  </si>
  <si>
    <t>Successor</t>
  </si>
  <si>
    <t>Role</t>
  </si>
  <si>
    <t>SOBPAKPET</t>
  </si>
  <si>
    <t>SOBPAKPETPSM</t>
  </si>
  <si>
    <t>Pre-shift meeting</t>
  </si>
  <si>
    <t>Discussion of shift attendance, safety, walkabout observations, review of past actions, feedback from issues escalated, review of past performance and production plan</t>
  </si>
  <si>
    <t>SOBPAKPETSTU</t>
  </si>
  <si>
    <t>Team Leader/Process operator</t>
  </si>
  <si>
    <t>Start-up</t>
  </si>
  <si>
    <t>Production preparations and machine start-up. Might involve CIP as well.</t>
  </si>
  <si>
    <t>SOBPAKPETPRO</t>
  </si>
  <si>
    <t>Production</t>
  </si>
  <si>
    <t>Packaging activity</t>
  </si>
  <si>
    <t>SOBPAKPETSHD</t>
  </si>
  <si>
    <t>Shut-down</t>
  </si>
  <si>
    <t>End of production procedures</t>
  </si>
  <si>
    <t>SOBPAKPETTFH</t>
  </si>
  <si>
    <t>Capturing of total factory hours</t>
  </si>
  <si>
    <t>Total duration of the shift</t>
  </si>
  <si>
    <t>SOBPAKPETTPV</t>
  </si>
  <si>
    <t>Capturing of total production volume</t>
  </si>
  <si>
    <t>Total packaged volume</t>
  </si>
  <si>
    <t>SOBPAKPETDWN</t>
  </si>
  <si>
    <t>Capturing of downtimes</t>
  </si>
  <si>
    <t>Consolidating all stoppages on the line</t>
  </si>
  <si>
    <t>SOBPAKPETPRE</t>
  </si>
  <si>
    <t>Primary review &amp; editing of shift record</t>
  </si>
  <si>
    <t>Review and edit the details entered for the shift record</t>
  </si>
  <si>
    <t>SOBPAKPETSRE</t>
  </si>
  <si>
    <t>Supervisor</t>
  </si>
  <si>
    <t>Secondary review &amp; editing of shift record</t>
  </si>
  <si>
    <t>Section Head</t>
  </si>
  <si>
    <t>SCUD</t>
  </si>
  <si>
    <t>SOBPAKSCDPSM</t>
  </si>
  <si>
    <t>SOBPAKSCDSTU</t>
  </si>
  <si>
    <t>SOBPAKSCDPRO</t>
  </si>
  <si>
    <t>SOBPAKSCDSHD</t>
  </si>
  <si>
    <t>SOBPAKSCDTFH</t>
  </si>
  <si>
    <t>SOBPAKSCDTPV</t>
  </si>
  <si>
    <t>SOBPAKSCDDWN</t>
  </si>
  <si>
    <t>SOBPAKSCDPRE</t>
  </si>
  <si>
    <t>SOBPAKSCDSRE</t>
  </si>
  <si>
    <t>LEVEL 1</t>
  </si>
  <si>
    <t>SHOPFLOOR</t>
  </si>
  <si>
    <t>Process artisans</t>
  </si>
  <si>
    <t>LEVEL 2</t>
  </si>
  <si>
    <t>SUPERVISORS</t>
  </si>
  <si>
    <t>Team leaders</t>
  </si>
  <si>
    <t>Production Supervisors</t>
  </si>
  <si>
    <t>LEVEL 3</t>
  </si>
  <si>
    <t>HEADS OF DEPARTMENTS</t>
  </si>
  <si>
    <t>Production Managers</t>
  </si>
  <si>
    <t>Plant Engineers</t>
  </si>
  <si>
    <t>LEVEL 4</t>
  </si>
  <si>
    <t xml:space="preserve">BREWERY &amp; REGIONAL MGT </t>
  </si>
  <si>
    <t>Brewery Managers</t>
  </si>
  <si>
    <t>Regional Managers</t>
  </si>
  <si>
    <t>LEVEL 5</t>
  </si>
  <si>
    <t>GMC</t>
  </si>
  <si>
    <t>Execs</t>
  </si>
  <si>
    <t>.</t>
  </si>
  <si>
    <t>Number</t>
  </si>
  <si>
    <t>Text</t>
  </si>
  <si>
    <t>Faulty_blowing</t>
  </si>
  <si>
    <t>Synchronising_error</t>
  </si>
  <si>
    <t>Bottle_jam_in_mould</t>
  </si>
  <si>
    <t>Root_cause_sensor_lifespan_exceeded</t>
  </si>
  <si>
    <t>Root_cause_cap_chute_adjustment_error</t>
  </si>
  <si>
    <t>Timing_malfucntion</t>
  </si>
  <si>
    <t>Cap_jam_malfunction</t>
  </si>
  <si>
    <t>Bottle_jam_malfunction</t>
  </si>
  <si>
    <t>Root_cause_worn_out_parts</t>
  </si>
  <si>
    <t>Root_cause_water_ingress</t>
  </si>
  <si>
    <t>Container_presence_Error</t>
  </si>
  <si>
    <t>Bottle_clamp_malfunction</t>
  </si>
  <si>
    <t>Servo_drive_error</t>
  </si>
  <si>
    <t>Falling_bottles</t>
  </si>
  <si>
    <t>Root_cause_insufficient_lubrication</t>
  </si>
  <si>
    <t>Root_cause_burnt_motor</t>
  </si>
  <si>
    <t>Conveyor_not_starting</t>
  </si>
  <si>
    <t>Conveyor_drive_chain_off_sprocket</t>
  </si>
  <si>
    <t>Conveyor_jam</t>
  </si>
  <si>
    <t>Conveyor_motor_trip</t>
  </si>
  <si>
    <t>Hectolitres</t>
  </si>
  <si>
    <t>Textbox</t>
  </si>
  <si>
    <t>Auto-selection based on plant name and line number</t>
  </si>
  <si>
    <t>UoM</t>
  </si>
  <si>
    <t>UI Element</t>
  </si>
  <si>
    <t>Description</t>
  </si>
  <si>
    <t>Variable Name</t>
  </si>
  <si>
    <t>Report Name</t>
  </si>
  <si>
    <t>Relevant Standards</t>
  </si>
  <si>
    <t>Shift Summary</t>
  </si>
  <si>
    <t>Documents the performance of th shift based on
1. Produced volume against target
2. Machine efficiency
3. Factory Efficiency
4. Downtime analysis</t>
  </si>
  <si>
    <t xml:space="preserve">Packaging KPI standards:
1. Production volume determined by line rating
2. M.E target 95%
3. F.E target 75%
</t>
  </si>
  <si>
    <t>Weekly Loss and Waste Report</t>
  </si>
  <si>
    <t>Weekly Summary Documenting
1. Produced volume against target
2. Machine efficiency
3. Factory efficiency
4. Operating efficiency
5. Machine availability
6. Machine reliability
7. Unaccounted time
8.  Downtime analysis by machine over 1 week, 4 week, 12 weeks and 52 weeks</t>
  </si>
  <si>
    <t>Packaging KPI standards</t>
  </si>
  <si>
    <t>Monthly Loss and Waste Report</t>
  </si>
  <si>
    <t>Monthly Summary Documenting
1. Produced volume against target
2. Machine efficiency
3. Factory efficiency
4. Operating efficiency
5. Machine availability
6. Machine reliability
7. Unaccounted time
8.  Downtime analysis by machine over 1 week, 4 week, 12 weeks and 52 weeks</t>
  </si>
  <si>
    <t>Machine Downtime Analysis</t>
  </si>
  <si>
    <t>Includes a monthly outlook at the donwtime and root causes of machine failures</t>
  </si>
  <si>
    <t>SHIFT SUMMARY</t>
  </si>
  <si>
    <t>Plant</t>
  </si>
  <si>
    <t>Fairbridge</t>
  </si>
  <si>
    <t>Actual</t>
  </si>
  <si>
    <t>Shift Name</t>
  </si>
  <si>
    <t>Explosives</t>
  </si>
  <si>
    <t>Packaged Volume</t>
  </si>
  <si>
    <t>Pckaging Line</t>
  </si>
  <si>
    <t>Line 4  - Super</t>
  </si>
  <si>
    <t>Machine Efficiency</t>
  </si>
  <si>
    <t>Paid Factory Hours</t>
  </si>
  <si>
    <t>Factory Efficiency</t>
  </si>
  <si>
    <t>Produced Volumme</t>
  </si>
  <si>
    <t>1105 hl</t>
  </si>
  <si>
    <t>Adjusted Factory Efficiency</t>
  </si>
  <si>
    <t>Operating Efficiency</t>
  </si>
  <si>
    <t>DOWNTIME SUMMARY</t>
  </si>
  <si>
    <t>TIME LOST</t>
  </si>
  <si>
    <t>ISSUE</t>
  </si>
  <si>
    <t>ROOT CAUSE</t>
  </si>
  <si>
    <t>Capper</t>
  </si>
  <si>
    <t>Blowmoulder</t>
  </si>
  <si>
    <t>Faulty blowing</t>
  </si>
  <si>
    <t>Worn out linear motor bearings</t>
  </si>
  <si>
    <t>Full bottle inspector</t>
  </si>
  <si>
    <t>Datecoder</t>
  </si>
  <si>
    <t>Shrinkwrapper</t>
  </si>
  <si>
    <t>Robobox</t>
  </si>
  <si>
    <t>Palletiser</t>
  </si>
  <si>
    <t>Stretchwrapper</t>
  </si>
  <si>
    <t>Pasteuriser</t>
  </si>
  <si>
    <t>Adjusted Paid Factory Hours</t>
  </si>
  <si>
    <t>Industrial Relation Stoppages</t>
  </si>
  <si>
    <t>Planned Training and team sessions</t>
  </si>
  <si>
    <t>Legal and Business required losses</t>
  </si>
  <si>
    <t>General shortage of empties</t>
  </si>
  <si>
    <t>General water and power failures</t>
  </si>
  <si>
    <t>General shortage of Raw material</t>
  </si>
  <si>
    <t>Commercial shortage of CO2</t>
  </si>
  <si>
    <t>Planned shutdowns</t>
  </si>
  <si>
    <t>Planning imposed idle time</t>
  </si>
  <si>
    <t>Programme complete</t>
  </si>
  <si>
    <t>NPD and production/development trials</t>
  </si>
  <si>
    <t>Brewing capacity constraints</t>
  </si>
  <si>
    <t>Maintenance &amp; Cleaning</t>
  </si>
  <si>
    <t>Planned Maintenance</t>
  </si>
  <si>
    <t>Planned Cleaning</t>
  </si>
  <si>
    <t>Allowed Stops</t>
  </si>
  <si>
    <t>Allowed: Start-Ups/Shut-Downs</t>
  </si>
  <si>
    <t>Allowed: Brand Changes; Liquid Only</t>
  </si>
  <si>
    <t>Allowed: Clean/Ster Incompatible Brands</t>
  </si>
  <si>
    <t>Allowed: Brand Changes; Outer Pack.</t>
  </si>
  <si>
    <t>Allowed: Pack Change; Diff. Container</t>
  </si>
  <si>
    <t>Allowed: Pack Change; Diff. Cont &amp; Liquid</t>
  </si>
  <si>
    <t>Allowed: Clean/Ster Flash Pasteurisation</t>
  </si>
  <si>
    <t>Allowed: Daily Lunch/ Tea Breaks</t>
  </si>
  <si>
    <t>Allowed: Daily Stock Takes</t>
  </si>
  <si>
    <t>Service Stops</t>
  </si>
  <si>
    <t>Service: Beer Availability</t>
  </si>
  <si>
    <t>Service: Raw Materials Quality/Supply</t>
  </si>
  <si>
    <t>Service: WareHouse/ForkLift Bottlenecks</t>
  </si>
  <si>
    <t>Service: Bottle Shortage - Internal</t>
  </si>
  <si>
    <t>Service: Faulty Pallets - Missing Crates</t>
  </si>
  <si>
    <t>Service: Mixed Containers</t>
  </si>
  <si>
    <t>Service: Utilities Supply - Internal</t>
  </si>
  <si>
    <t>Service: Fire Alarm Testing/Drills</t>
  </si>
  <si>
    <t>SUPER LINE PERFORMANCE FOR THE WEEK</t>
  </si>
  <si>
    <t>KPI</t>
  </si>
  <si>
    <t>F21 Target</t>
  </si>
  <si>
    <t>Week Actual</t>
  </si>
  <si>
    <t>MTD Actual</t>
  </si>
  <si>
    <t>LINE 4</t>
  </si>
  <si>
    <t>Volume hl</t>
  </si>
  <si>
    <t>WEEK 1</t>
  </si>
  <si>
    <t>WEEK 2</t>
  </si>
  <si>
    <t>WEEK 3</t>
  </si>
  <si>
    <t>WEEK 4</t>
  </si>
  <si>
    <t>% To Plan Production</t>
  </si>
  <si>
    <t>Factory Efficiency (%)</t>
  </si>
  <si>
    <t> 75</t>
  </si>
  <si>
    <t>Machine Efficiency Target</t>
  </si>
  <si>
    <t>Adjusted Factory Efficiency (%)</t>
  </si>
  <si>
    <t>Machine Efficiency (%)</t>
  </si>
  <si>
    <t> 95</t>
  </si>
  <si>
    <t>Factory Efficiency Target</t>
  </si>
  <si>
    <t>Machine Availability (%)</t>
  </si>
  <si>
    <t>Reliability Packaging (%)</t>
  </si>
  <si>
    <t>SUPER LINE LOSS &amp; WASTE</t>
  </si>
  <si>
    <t>52W</t>
  </si>
  <si>
    <t>12W</t>
  </si>
  <si>
    <t>4W</t>
  </si>
  <si>
    <t>Breakdowns</t>
  </si>
  <si>
    <t>SUPER LINE BREAKDOWNS</t>
  </si>
  <si>
    <t>Checkmat</t>
  </si>
  <si>
    <t>SUPER LINE PERFORMANCE FOR THE MONTH</t>
  </si>
  <si>
    <t>MAY F21 TARGET</t>
  </si>
  <si>
    <t>MAY F21 ACTUAL</t>
  </si>
  <si>
    <t xml:space="preserve">SUPER LINE PERFORMANCE </t>
  </si>
  <si>
    <t xml:space="preserve"> DOWNTIME ANALYSIS BY MACHINE</t>
  </si>
  <si>
    <t>BLOWMOULDER</t>
  </si>
  <si>
    <t>PASTEURISER</t>
  </si>
  <si>
    <t>CONVEYORS</t>
  </si>
  <si>
    <t>Bottle jam in mould</t>
  </si>
  <si>
    <t>Steam regulating valve error</t>
  </si>
  <si>
    <t>Conveyor not starting</t>
  </si>
  <si>
    <t>Synchronising error</t>
  </si>
  <si>
    <t>Water regulating valve error</t>
  </si>
  <si>
    <t>Conveyor jam</t>
  </si>
  <si>
    <t>Leak on pump</t>
  </si>
  <si>
    <t>Drive chain out of sprocket</t>
  </si>
  <si>
    <t>Heat retention error</t>
  </si>
  <si>
    <t>Drive motor tripping</t>
  </si>
  <si>
    <t>SOBPAKPETHOT</t>
  </si>
  <si>
    <t>SOBPAKPETPRA</t>
  </si>
  <si>
    <t>Team Leader</t>
  </si>
  <si>
    <t>Pretask risk assessment</t>
  </si>
  <si>
    <t>Conduct risk assessment of all tasks to be done during the shift</t>
  </si>
  <si>
    <t>SOBPAKPETATM</t>
  </si>
  <si>
    <t>Process Operator</t>
  </si>
  <si>
    <t>Daily Maintenance of machines</t>
  </si>
  <si>
    <t>Cleaning, lubrication, inspection and bolting</t>
  </si>
  <si>
    <t>SOBPAKPETHDC</t>
  </si>
  <si>
    <t>SOBPAKPETRRM</t>
  </si>
  <si>
    <t>Request raw materials</t>
  </si>
  <si>
    <t>Request for raw materials from stakeholders for the production run</t>
  </si>
  <si>
    <t>SOBPAKPETIRM</t>
  </si>
  <si>
    <t>Issue raw materials</t>
  </si>
  <si>
    <t>Formalise hand over of raw materials from warehouse and stores</t>
  </si>
  <si>
    <t>SOBPAKPETREM</t>
  </si>
  <si>
    <t>Stores/warehouse clerk</t>
  </si>
  <si>
    <t>Receive raw materials</t>
  </si>
  <si>
    <t>Receive raw materials from issuing and distribute to work stations</t>
  </si>
  <si>
    <t>Record hourly run data (filler stoppage sheet)</t>
  </si>
  <si>
    <t>SOBPAKPETCLS</t>
  </si>
  <si>
    <t>Team leader</t>
  </si>
  <si>
    <t>SOBPAKPETRJC</t>
  </si>
  <si>
    <t>Raise job card</t>
  </si>
  <si>
    <t>Raise job card for tasks to be conducted outside of normal shift operations (e.g. Breakdowns)</t>
  </si>
  <si>
    <t xml:space="preserve">Team leader / process operator </t>
  </si>
  <si>
    <t>SOBPAKPETCUO</t>
  </si>
  <si>
    <t>Cut-off</t>
  </si>
  <si>
    <t>Stop production and empty the line of beer and product</t>
  </si>
  <si>
    <t>SOBPAKPETSTT</t>
  </si>
  <si>
    <t>Team leader / process operator</t>
  </si>
  <si>
    <t>Stock-take</t>
  </si>
  <si>
    <t>Reconciliation of all raw materials and stocks</t>
  </si>
  <si>
    <t>SOBPAKPETPSC</t>
  </si>
  <si>
    <t>Post Shift Cleaning</t>
  </si>
  <si>
    <t>Machine cleaning and housekeeping</t>
  </si>
  <si>
    <t>Conduct handover takeover (by machine and by team leader)</t>
  </si>
  <si>
    <t>Report issue and performance, issues to escalate between shifts production plans</t>
  </si>
  <si>
    <t>Close shift</t>
  </si>
  <si>
    <t>Do reconciliation in SAP and online</t>
  </si>
  <si>
    <t>Operator (Team Leader Validation)</t>
  </si>
  <si>
    <t>Input</t>
  </si>
  <si>
    <t>Buffer volume</t>
  </si>
  <si>
    <t>CO2 meter</t>
  </si>
  <si>
    <t>Beer meter</t>
  </si>
  <si>
    <t>Blowmoulder discharge</t>
  </si>
  <si>
    <t>Blowmoulder infeed</t>
  </si>
  <si>
    <t>Counters</t>
  </si>
  <si>
    <t>Operator</t>
  </si>
  <si>
    <t>Output</t>
  </si>
  <si>
    <t>No. of pallets reworked</t>
  </si>
  <si>
    <t>Pallets produced</t>
  </si>
  <si>
    <t>%</t>
  </si>
  <si>
    <t>Robobox machine speed</t>
  </si>
  <si>
    <t>Not warped</t>
  </si>
  <si>
    <t>Layer pad quality</t>
  </si>
  <si>
    <t>≥6</t>
  </si>
  <si>
    <t>Layerpads on layerpad magazine</t>
  </si>
  <si>
    <r>
      <rPr>
        <sz val="12"/>
        <color theme="1"/>
        <rFont val="Dutch809 BT"/>
        <family val="1"/>
      </rPr>
      <t>≥</t>
    </r>
    <r>
      <rPr>
        <sz val="11"/>
        <color theme="1"/>
        <rFont val="Calibri"/>
        <family val="2"/>
        <scheme val="minor"/>
      </rPr>
      <t>2</t>
    </r>
  </si>
  <si>
    <t>Pallets on pallet magazine</t>
  </si>
  <si>
    <t>bars</t>
  </si>
  <si>
    <t>6.0 - 8.1</t>
  </si>
  <si>
    <t>Palletiser air pressure</t>
  </si>
  <si>
    <t xml:space="preserve">6.0 - 8.0 </t>
  </si>
  <si>
    <t>Stretch air pressure</t>
  </si>
  <si>
    <t>°C</t>
  </si>
  <si>
    <t>110 - 115</t>
  </si>
  <si>
    <t>Stretchwrapper temperature</t>
  </si>
  <si>
    <t xml:space="preserve">Number </t>
  </si>
  <si>
    <t>Material Recon</t>
  </si>
  <si>
    <t xml:space="preserve">No. of cases rejected </t>
  </si>
  <si>
    <t>Cases produced</t>
  </si>
  <si>
    <t>Six packs</t>
  </si>
  <si>
    <t>Unwrapped bottles</t>
  </si>
  <si>
    <t>Even eyes</t>
  </si>
  <si>
    <t>Uneven eyes</t>
  </si>
  <si>
    <t>Packs well formed</t>
  </si>
  <si>
    <t>Skewed packs</t>
  </si>
  <si>
    <t>Process quality</t>
  </si>
  <si>
    <t>cycles/min</t>
  </si>
  <si>
    <r>
      <rPr>
        <sz val="12"/>
        <color theme="1"/>
        <rFont val="Dutch809 BT"/>
        <family val="1"/>
      </rPr>
      <t>≥</t>
    </r>
    <r>
      <rPr>
        <sz val="11"/>
        <color theme="1"/>
        <rFont val="Calibri"/>
        <family val="2"/>
        <scheme val="minor"/>
      </rPr>
      <t>65</t>
    </r>
  </si>
  <si>
    <t>Shrinkpacker machine speed Line 3</t>
  </si>
  <si>
    <t>24.0 - 27.0</t>
  </si>
  <si>
    <t>Shrinkpacker machine speed Line 2</t>
  </si>
  <si>
    <t>All closed</t>
  </si>
  <si>
    <t>Electrical cbainets</t>
  </si>
  <si>
    <t>Sensors on marked positions</t>
  </si>
  <si>
    <t>Sensor positioning</t>
  </si>
  <si>
    <t>Shrinkfilm completely cut</t>
  </si>
  <si>
    <t>Blade cutting</t>
  </si>
  <si>
    <t xml:space="preserve">4.0 - 10.0 </t>
  </si>
  <si>
    <t>Low pressure air</t>
  </si>
  <si>
    <t>Zero</t>
  </si>
  <si>
    <t>Conveyors lubrication</t>
  </si>
  <si>
    <t>185 - 200</t>
  </si>
  <si>
    <t>Oven temperature</t>
  </si>
  <si>
    <t>Shrinkpacker</t>
  </si>
  <si>
    <t>10.0 - 13.0</t>
  </si>
  <si>
    <t>Pasteuriser beer temperature</t>
  </si>
  <si>
    <t>grammes per litre</t>
  </si>
  <si>
    <t>2.2 - 2.4</t>
  </si>
  <si>
    <r>
      <t>CO</t>
    </r>
    <r>
      <rPr>
        <vertAlign val="subscript"/>
        <sz val="12"/>
        <color theme="1"/>
        <rFont val="Dutch809 BT"/>
        <family val="1"/>
      </rPr>
      <t xml:space="preserve">2 </t>
    </r>
    <r>
      <rPr>
        <sz val="12"/>
        <color theme="1"/>
        <rFont val="Dutch809 BT"/>
        <family val="1"/>
      </rPr>
      <t>in bottle</t>
    </r>
  </si>
  <si>
    <t>Newton metres</t>
  </si>
  <si>
    <t>12.0 - 14.0</t>
  </si>
  <si>
    <t>Torque</t>
  </si>
  <si>
    <t>cps</t>
  </si>
  <si>
    <t>100 - 120</t>
  </si>
  <si>
    <t>Beer viscosity</t>
  </si>
  <si>
    <t>≥20%</t>
  </si>
  <si>
    <t>Buffer level</t>
  </si>
  <si>
    <t>Sustaining the buffer tank</t>
  </si>
  <si>
    <t>Product feed pump rate</t>
  </si>
  <si>
    <t>Pasteurising temperature</t>
  </si>
  <si>
    <r>
      <t>Incoming CO</t>
    </r>
    <r>
      <rPr>
        <vertAlign val="subscript"/>
        <sz val="12"/>
        <color theme="1"/>
        <rFont val="Dutch809 BT"/>
        <family val="1"/>
      </rPr>
      <t xml:space="preserve">2 </t>
    </r>
    <r>
      <rPr>
        <sz val="12"/>
        <color theme="1"/>
        <rFont val="Dutch809 BT"/>
        <family val="1"/>
      </rPr>
      <t>pressure</t>
    </r>
  </si>
  <si>
    <t>≥3.3</t>
  </si>
  <si>
    <t>Incoming steam pressure</t>
  </si>
  <si>
    <r>
      <rPr>
        <sz val="12"/>
        <color theme="1"/>
        <rFont val="Dutch809 BT"/>
        <family val="1"/>
      </rPr>
      <t>≤</t>
    </r>
    <r>
      <rPr>
        <sz val="11"/>
        <color theme="1"/>
        <rFont val="Calibri"/>
        <family val="2"/>
        <scheme val="minor"/>
      </rPr>
      <t>3</t>
    </r>
  </si>
  <si>
    <t>Incoming glycol temperature</t>
  </si>
  <si>
    <t>grammes per gramme</t>
  </si>
  <si>
    <t>4.0 - 4.6</t>
  </si>
  <si>
    <t>Carbonation setting</t>
  </si>
  <si>
    <t>PU</t>
  </si>
  <si>
    <t>150 - 500</t>
  </si>
  <si>
    <t>Pasterisation units</t>
  </si>
  <si>
    <t>Water spraying on necks</t>
  </si>
  <si>
    <t>Bottle neck rinser</t>
  </si>
  <si>
    <t>Filler bowl counter pressure</t>
  </si>
  <si>
    <t>Air control pressure</t>
  </si>
  <si>
    <t xml:space="preserve">10.0 - 13.0 </t>
  </si>
  <si>
    <t xml:space="preserve">Filler beer temperature </t>
  </si>
  <si>
    <t>millimeter</t>
  </si>
  <si>
    <t>Bowl level</t>
  </si>
  <si>
    <t>No. of bottles rejected</t>
  </si>
  <si>
    <t>No. of preforms rejected</t>
  </si>
  <si>
    <t>No. of preforms out</t>
  </si>
  <si>
    <t>No. of preforms in</t>
  </si>
  <si>
    <t>Bottle quality checks done</t>
  </si>
  <si>
    <t>Minutes</t>
  </si>
  <si>
    <t xml:space="preserve">Time </t>
  </si>
  <si>
    <t>No. of air leaks (fix immediately)</t>
  </si>
  <si>
    <t>No. of water leaks (fix immediately)</t>
  </si>
  <si>
    <t>&gt;45</t>
  </si>
  <si>
    <t>35 - 40</t>
  </si>
  <si>
    <t>Incoming 40 bar air pressure (gauge reading)</t>
  </si>
  <si>
    <t xml:space="preserve">Text </t>
  </si>
  <si>
    <t xml:space="preserve">Working </t>
  </si>
  <si>
    <t>Status of lamps (display reading)</t>
  </si>
  <si>
    <t>&lt;18</t>
  </si>
  <si>
    <t>Chiller out temperature</t>
  </si>
  <si>
    <t>25 - 28</t>
  </si>
  <si>
    <t>Ambient temperature of room</t>
  </si>
  <si>
    <t>28 - 32</t>
  </si>
  <si>
    <t>Blowing pressure</t>
  </si>
  <si>
    <t>n/a</t>
  </si>
  <si>
    <r>
      <rPr>
        <sz val="12"/>
        <color theme="1"/>
        <rFont val="Dutch809 BT"/>
        <family val="1"/>
      </rPr>
      <t>¾</t>
    </r>
    <r>
      <rPr>
        <sz val="11"/>
        <color theme="1"/>
        <rFont val="Calibri"/>
        <family val="2"/>
        <scheme val="minor"/>
      </rPr>
      <t xml:space="preserve"> - Full</t>
    </r>
  </si>
  <si>
    <t>Blow moulder chiller water level</t>
  </si>
  <si>
    <t xml:space="preserve">35 - 40 </t>
  </si>
  <si>
    <t>Air Pressure supply</t>
  </si>
  <si>
    <t>40 Bar compressor pressure</t>
  </si>
  <si>
    <t>First stage pressure</t>
  </si>
  <si>
    <t>Compressor</t>
  </si>
  <si>
    <t>Hand stretchwrap</t>
  </si>
  <si>
    <t>Machine stretchwrap</t>
  </si>
  <si>
    <t>Num</t>
  </si>
  <si>
    <t>Closing CO2 flowmeter</t>
  </si>
  <si>
    <t>Hourly CO2 flowmeter</t>
  </si>
  <si>
    <t>Opening CO2 flowmeter</t>
  </si>
  <si>
    <t>Shrinkfilm</t>
  </si>
  <si>
    <t>Closing beer BBT meter</t>
  </si>
  <si>
    <t>Opening beer BBT meter</t>
  </si>
  <si>
    <t>Closures</t>
  </si>
  <si>
    <t>kilogrammes</t>
  </si>
  <si>
    <t>Closing glue stock</t>
  </si>
  <si>
    <t>Opening glue stock</t>
  </si>
  <si>
    <t>Closing labels stock</t>
  </si>
  <si>
    <t>Opening labels stock</t>
  </si>
  <si>
    <t>Closing preform stock</t>
  </si>
  <si>
    <t>Opening preform stock</t>
  </si>
  <si>
    <t>Stocks</t>
  </si>
  <si>
    <t>Glue Manufacturer</t>
  </si>
  <si>
    <t>Glue batch number</t>
  </si>
  <si>
    <t>Labels Manufacturer</t>
  </si>
  <si>
    <t>Label batch number</t>
  </si>
  <si>
    <t>Preform Manufacturer</t>
  </si>
  <si>
    <t>Preform Batch Number</t>
  </si>
  <si>
    <t>Beer Batch Number</t>
  </si>
  <si>
    <t>Batches</t>
  </si>
  <si>
    <t>Packaging Manager</t>
  </si>
  <si>
    <t xml:space="preserve">Line rating </t>
  </si>
  <si>
    <t xml:space="preserve">hours </t>
  </si>
  <si>
    <t>Factory hours</t>
  </si>
  <si>
    <t>cases</t>
  </si>
  <si>
    <t>Cleaning</t>
  </si>
  <si>
    <t>Shift meeting duration</t>
  </si>
  <si>
    <t>Time picker (hh:mm)</t>
  </si>
  <si>
    <t>Shift name</t>
  </si>
  <si>
    <t>Software</t>
  </si>
  <si>
    <t>Date</t>
  </si>
  <si>
    <t>Date picker</t>
  </si>
  <si>
    <t>Team Leader Inputs</t>
  </si>
  <si>
    <t>Variable type</t>
  </si>
  <si>
    <t>Acceptable range</t>
  </si>
  <si>
    <t>Variable Classification</t>
  </si>
  <si>
    <t>Variable</t>
  </si>
  <si>
    <t>Formual</t>
  </si>
  <si>
    <t>Cum TPV</t>
  </si>
  <si>
    <t>Sum(Hourly volume from 06:00:00am)</t>
  </si>
  <si>
    <t>Shift TPV</t>
  </si>
  <si>
    <t>Sum(Hourly volume from shift start to shift end)</t>
  </si>
  <si>
    <t>Daily TPV</t>
  </si>
  <si>
    <t>Sum(Hourly volume from 06:00:00am to 05:59:59am)</t>
  </si>
  <si>
    <t>Preform loss</t>
  </si>
  <si>
    <t>[(Actual usage - expected usage) / (expected usage)] * 100</t>
  </si>
  <si>
    <t>Hourly CO2 usage</t>
  </si>
  <si>
    <t>(Current hour CO2 flowmeter reading - Previous hour CO2 flowmeter reading) / Volume produced</t>
  </si>
  <si>
    <t>(kg/hl) kilogrammes/hectolitre</t>
  </si>
  <si>
    <t>Shift CO2 usage</t>
  </si>
  <si>
    <t>(Shift closing CO2 flowmeter reading - Shift opening CO2 flowmeter reading) / Volume produced</t>
  </si>
  <si>
    <t>Daily CO2 usage</t>
  </si>
  <si>
    <t>(Closing CO2 flowmeter reading @06:00:00- Opening CO2 flowmeter reading @ 06:00:00) / Volume produced</t>
  </si>
  <si>
    <t>Hourly glue usage</t>
  </si>
  <si>
    <t>(Hourly glue usage) / (Hourly volume)</t>
  </si>
  <si>
    <t>Hourly label loss</t>
  </si>
  <si>
    <t>(Hourly label usage) / (Hourly volume)</t>
  </si>
  <si>
    <t>Beer loss</t>
  </si>
  <si>
    <t>(Cases produced - BBT meter) / (BBT meter)</t>
  </si>
  <si>
    <t>Gross production</t>
  </si>
  <si>
    <t xml:space="preserve">Actual production </t>
  </si>
  <si>
    <t>Cases</t>
  </si>
  <si>
    <t>Potential factory hectolitres</t>
  </si>
  <si>
    <t>Line rating x Factory hours</t>
  </si>
  <si>
    <t>Total time adjustments</t>
  </si>
  <si>
    <t>Adjusted paid factory time / 60</t>
  </si>
  <si>
    <t>hours</t>
  </si>
  <si>
    <t>Adjusted factory hours</t>
  </si>
  <si>
    <t>Factory hours - Total time adjustments</t>
  </si>
  <si>
    <t>Potential Adjusted factory hectolitres</t>
  </si>
  <si>
    <t>Standard hours</t>
  </si>
  <si>
    <t>Standard hours / Factory hours</t>
  </si>
  <si>
    <t>Standard hours / Adjusted factory hours</t>
  </si>
  <si>
    <t>Maintenance &amp; Cleaning hours</t>
  </si>
  <si>
    <t>Operating hours</t>
  </si>
  <si>
    <t>Potential Operating hectolitres</t>
  </si>
  <si>
    <t>Allowed stoppage hours</t>
  </si>
  <si>
    <t>Processing hours</t>
  </si>
  <si>
    <t>Service Stop hours</t>
  </si>
  <si>
    <t>Machine hours</t>
  </si>
  <si>
    <t>Potential Machine hectolitres</t>
  </si>
  <si>
    <t>Breakdowns hours</t>
  </si>
  <si>
    <t>Adjusted Machine Availability</t>
  </si>
  <si>
    <t>Machine Reliability (Maintenance)</t>
  </si>
  <si>
    <t>Unaccountable time (hours)</t>
  </si>
  <si>
    <t>Unaccountable time (%)</t>
  </si>
  <si>
    <t>Mean time to repair</t>
  </si>
  <si>
    <t>Total downtime (hours) / Total number of breakdowns</t>
  </si>
  <si>
    <t>Mean time before failure</t>
  </si>
  <si>
    <t>Total running time (hours) / Total number of breakdowns</t>
  </si>
  <si>
    <t xml:space="preserve">Loss Categories </t>
  </si>
  <si>
    <t>Adjusted paid factory time</t>
  </si>
  <si>
    <t>Machine stoppages</t>
  </si>
  <si>
    <t>Preform Transport</t>
  </si>
  <si>
    <t>PreformTipperSafety_Err</t>
  </si>
  <si>
    <t>PreformTipperChainDrive_Malf</t>
  </si>
  <si>
    <t>PreformPresence_Err</t>
  </si>
  <si>
    <t>PreformHopperEmpty_Idle</t>
  </si>
  <si>
    <t>PreformBelt_Malf</t>
  </si>
  <si>
    <t>PreformJam_Orientor_Malf</t>
  </si>
  <si>
    <t>PreformJam_Rail_Err</t>
  </si>
  <si>
    <t>PreformJam_InfeedStar_Malf</t>
  </si>
  <si>
    <t>PreformHopperControl_Malf</t>
  </si>
  <si>
    <t>PFT Other 1</t>
  </si>
  <si>
    <t>PFT Other 2</t>
  </si>
  <si>
    <t>PFT Other 3</t>
  </si>
  <si>
    <t>PFT Other 4</t>
  </si>
  <si>
    <t>PFT Other 5</t>
  </si>
  <si>
    <t>PFT Other 6</t>
  </si>
  <si>
    <t>PFT Other 7</t>
  </si>
  <si>
    <t>PFT Other 8</t>
  </si>
  <si>
    <t>PFT Other 9</t>
  </si>
  <si>
    <t>PFT Other 10</t>
  </si>
  <si>
    <t>PreformNotFit_Mandrel_Err</t>
  </si>
  <si>
    <t>PreformLost_Oven_Err</t>
  </si>
  <si>
    <t>PreformMajorGap_Err</t>
  </si>
  <si>
    <t>OvenCoolingCct_Malf</t>
  </si>
  <si>
    <t>Beer Availability: Machine breakdown</t>
  </si>
  <si>
    <t>PreformMandrMoldTransfer_Malf</t>
  </si>
  <si>
    <t>Beer Availability: Low Alcohol</t>
  </si>
  <si>
    <t>BottleJamMold_Err</t>
  </si>
  <si>
    <t>Beer Availability: Viscosity</t>
  </si>
  <si>
    <t>PreformMoldMandrTransfer_Malf</t>
  </si>
  <si>
    <t>Beer Availability: Total Acids</t>
  </si>
  <si>
    <t>PreformScrapping_Waste</t>
  </si>
  <si>
    <t>Beer Availability - Other</t>
  </si>
  <si>
    <t>MoldCoolingInterrupted_Err</t>
  </si>
  <si>
    <t>Raw Materials Quality: Closures</t>
  </si>
  <si>
    <t>MoldNotLocked_Err</t>
  </si>
  <si>
    <t>Raw Materials Quality: Labels</t>
  </si>
  <si>
    <t>StretchRodNotInFinalPos_Err</t>
  </si>
  <si>
    <t>Raw Materials Quality: Shrinkfilm</t>
  </si>
  <si>
    <t>MoldNotInFinalPos_Err</t>
  </si>
  <si>
    <t>Raw Materials Quality: Stretchfilm</t>
  </si>
  <si>
    <t>Raw Materials Quality: Preforms</t>
  </si>
  <si>
    <t>PreformLost_Blowing_Err</t>
  </si>
  <si>
    <t>Raw Materials Quality: Other</t>
  </si>
  <si>
    <t>MoldNotLocked_Malf</t>
  </si>
  <si>
    <t>SynchonisationErr</t>
  </si>
  <si>
    <t>LampBlown_Err</t>
  </si>
  <si>
    <t>Utilities Supply - Chiller</t>
  </si>
  <si>
    <t>PreformTemperature_Err</t>
  </si>
  <si>
    <t>Utilities Supply - Air Compressors</t>
  </si>
  <si>
    <t>CompressedAirPressure_Err</t>
  </si>
  <si>
    <t>Utilities Supply - Cooling</t>
  </si>
  <si>
    <t>Lubrication_Malf</t>
  </si>
  <si>
    <t>Utilities Supply - Boiler</t>
  </si>
  <si>
    <t>FillerBlocking_Idle</t>
  </si>
  <si>
    <t>Utilities Supply - Carbon Dioxide</t>
  </si>
  <si>
    <t>LabellerBlocking_Idle</t>
  </si>
  <si>
    <t>Utilities Supply - Other</t>
  </si>
  <si>
    <t>BlownBottleQuality_Malf</t>
  </si>
  <si>
    <t xml:space="preserve">BLM Other 1 </t>
  </si>
  <si>
    <t>BLM Other 2</t>
  </si>
  <si>
    <t>BLM Other 3</t>
  </si>
  <si>
    <t>BLM Other 4</t>
  </si>
  <si>
    <t>BLM Other 5</t>
  </si>
  <si>
    <t>BLM Other 6</t>
  </si>
  <si>
    <t>BLM Other 7</t>
  </si>
  <si>
    <t>BLM Other 8</t>
  </si>
  <si>
    <t>BLM Other 9</t>
  </si>
  <si>
    <t>BLM Other 10</t>
  </si>
  <si>
    <t>Base Cooler</t>
  </si>
  <si>
    <t>LowWaterPressure_Malf</t>
  </si>
  <si>
    <t>BottleTransfer_Malf</t>
  </si>
  <si>
    <t>ServoDrive_Err</t>
  </si>
  <si>
    <t>Blowmolder-BaseCoolerSync_Err</t>
  </si>
  <si>
    <t>Filler-BaseCoolerSync_Err</t>
  </si>
  <si>
    <t>ContainerPresence_Err</t>
  </si>
  <si>
    <t>BCO Other 1</t>
  </si>
  <si>
    <t>BCO Other 2</t>
  </si>
  <si>
    <t>BCO Other 3</t>
  </si>
  <si>
    <t>BCO Other 4</t>
  </si>
  <si>
    <t>BCO Other 5</t>
  </si>
  <si>
    <t>BCO Other 6</t>
  </si>
  <si>
    <t>BCO Other 7</t>
  </si>
  <si>
    <t>BCO Other 8</t>
  </si>
  <si>
    <t>BCO Other 9</t>
  </si>
  <si>
    <t>BCO Other 10</t>
  </si>
  <si>
    <t>BottleClamp_Malf</t>
  </si>
  <si>
    <t>RejectionUnit_Malf</t>
  </si>
  <si>
    <t>Undefil_Malf</t>
  </si>
  <si>
    <t>BottleBurst_Malf</t>
  </si>
  <si>
    <t>ContainerScrap_Waste</t>
  </si>
  <si>
    <t>BeerTemp_Err</t>
  </si>
  <si>
    <t>PasteuriserLock_Err</t>
  </si>
  <si>
    <t>WaitingBlowmolder_Idle</t>
  </si>
  <si>
    <t>BlockingLabeller_Idle</t>
  </si>
  <si>
    <t>FIL Other 1</t>
  </si>
  <si>
    <t>FIL Other 2</t>
  </si>
  <si>
    <t>FIL Other 3</t>
  </si>
  <si>
    <t>FIL Other 4</t>
  </si>
  <si>
    <t>FIL Other 5</t>
  </si>
  <si>
    <t>FIL Other 6</t>
  </si>
  <si>
    <t>FIL Other 7</t>
  </si>
  <si>
    <t>FIL Other 8</t>
  </si>
  <si>
    <t>FIL Other 9</t>
  </si>
  <si>
    <t>FIL Other 10</t>
  </si>
  <si>
    <t>BottleJam_Malf</t>
  </si>
  <si>
    <t>BottleMiscap_Malf</t>
  </si>
  <si>
    <t>CapTransfer_Malf</t>
  </si>
  <si>
    <t>CapJam_Malf</t>
  </si>
  <si>
    <t>TorqueHigh_Malf</t>
  </si>
  <si>
    <t>TorqueLow_Malf</t>
  </si>
  <si>
    <t>Timing_Malf</t>
  </si>
  <si>
    <t>CAP Other 1</t>
  </si>
  <si>
    <t>CAP Other 2</t>
  </si>
  <si>
    <t>CAP Other 3</t>
  </si>
  <si>
    <t>CAP Other 4</t>
  </si>
  <si>
    <t>CAP Other 5</t>
  </si>
  <si>
    <t>CAP Other 6</t>
  </si>
  <si>
    <t>CAP Other 7</t>
  </si>
  <si>
    <t>CAP Other 8</t>
  </si>
  <si>
    <t>CAP Other 9</t>
  </si>
  <si>
    <t>CAP Other 10</t>
  </si>
  <si>
    <t>Labeller (Plus Infeed Indexing worm)</t>
  </si>
  <si>
    <t>BottleJamWorm_Malf</t>
  </si>
  <si>
    <t>HighTorque_Malf</t>
  </si>
  <si>
    <t>LowTorque_Malf</t>
  </si>
  <si>
    <t>BottleJamCarousel_Malf</t>
  </si>
  <si>
    <t>LooseLabels_Malf</t>
  </si>
  <si>
    <t>GluePump_Malf</t>
  </si>
  <si>
    <t>DoorSafety_Err</t>
  </si>
  <si>
    <t>WaitingFiller_Idle</t>
  </si>
  <si>
    <t>ShrinkPackerBlocking</t>
  </si>
  <si>
    <t>LBL Other 1</t>
  </si>
  <si>
    <t>LBL Other 2</t>
  </si>
  <si>
    <t>LBL Other 3</t>
  </si>
  <si>
    <t>LBL Other 4</t>
  </si>
  <si>
    <t>LBL Other 5</t>
  </si>
  <si>
    <t>LBL Other 6</t>
  </si>
  <si>
    <t>LBL Other 7</t>
  </si>
  <si>
    <t>LBL Other 8</t>
  </si>
  <si>
    <t>LBL Other 9</t>
  </si>
  <si>
    <t>LBL Other 10</t>
  </si>
  <si>
    <t>Printing_Malf</t>
  </si>
  <si>
    <t>DAC Other 1</t>
  </si>
  <si>
    <t>DAC Other 2</t>
  </si>
  <si>
    <t>DAC Other 3</t>
  </si>
  <si>
    <t>DAC Other 4</t>
  </si>
  <si>
    <t>DAC Other 5</t>
  </si>
  <si>
    <t>TunnelTemp_Err</t>
  </si>
  <si>
    <t>InfeedMonitoring_Err</t>
  </si>
  <si>
    <t>Sensor_Malf</t>
  </si>
  <si>
    <t>InfeedBottleJam_Malf</t>
  </si>
  <si>
    <t>ContainersNotSeparate_Err</t>
  </si>
  <si>
    <t>NoFilmRimSelected_Err</t>
  </si>
  <si>
    <t>MonitoringPE_Err</t>
  </si>
  <si>
    <t>ContainerFallFilmModule_Malf</t>
  </si>
  <si>
    <t>ContainerFallPusherChain_Malf</t>
  </si>
  <si>
    <t>CollisionPusher_Err</t>
  </si>
  <si>
    <t>ContainerFall_Malf</t>
  </si>
  <si>
    <t>SHP Other 1</t>
  </si>
  <si>
    <t>SHP Other 2</t>
  </si>
  <si>
    <t>SHP Other 3</t>
  </si>
  <si>
    <t>SHP Other 4</t>
  </si>
  <si>
    <t>SHP Other 5</t>
  </si>
  <si>
    <t>SHP Other 6</t>
  </si>
  <si>
    <t>SHP Other 7</t>
  </si>
  <si>
    <t>SHP Other 8</t>
  </si>
  <si>
    <t>SHP Other 9</t>
  </si>
  <si>
    <t>SHP Other 10</t>
  </si>
  <si>
    <t>Robot Palletizer</t>
  </si>
  <si>
    <t>Grouping_Malf</t>
  </si>
  <si>
    <t>Magazine_Malf</t>
  </si>
  <si>
    <t>NoPallets_Err</t>
  </si>
  <si>
    <t>BadPallet_Malf</t>
  </si>
  <si>
    <t>InspectionUnit_Err</t>
  </si>
  <si>
    <t>CycleLength_Err</t>
  </si>
  <si>
    <t>PalletPosModuPal_Err</t>
  </si>
  <si>
    <t>PalletStackHigh_Err</t>
  </si>
  <si>
    <t>PalletStackShifted_Err</t>
  </si>
  <si>
    <t>PalletInfeed_Err</t>
  </si>
  <si>
    <t>PalletPos_Err</t>
  </si>
  <si>
    <t>SpoolTimeout_Err</t>
  </si>
  <si>
    <t>OutFeedRange_Err</t>
  </si>
  <si>
    <t>RuntimeModuPal_Err</t>
  </si>
  <si>
    <t>RBP Other 1</t>
  </si>
  <si>
    <t>RBP Other 2</t>
  </si>
  <si>
    <t>RBP Other 3</t>
  </si>
  <si>
    <t>RBP Other 4</t>
  </si>
  <si>
    <t>RBP Other 5</t>
  </si>
  <si>
    <t>RBP Other 6</t>
  </si>
  <si>
    <t>RBP Other 7</t>
  </si>
  <si>
    <t>RBP Other 8</t>
  </si>
  <si>
    <t>RBP Other 9</t>
  </si>
  <si>
    <t>RBP Other 10</t>
  </si>
  <si>
    <t>Crate Washer</t>
  </si>
  <si>
    <t>Bottle Washer</t>
  </si>
  <si>
    <t>Carton Feed</t>
  </si>
  <si>
    <t>Carton Sealing</t>
  </si>
  <si>
    <t>Apr</t>
  </si>
  <si>
    <t>May</t>
  </si>
  <si>
    <t>Q3</t>
  </si>
  <si>
    <t>Preform Infeed Losses</t>
  </si>
  <si>
    <t>Base Cooling</t>
  </si>
  <si>
    <t>DateCoderPrinting_Malf</t>
  </si>
  <si>
    <t>Film Jam</t>
  </si>
  <si>
    <t>Total</t>
  </si>
  <si>
    <t>Errors By Machine</t>
  </si>
  <si>
    <t>Top ten by error</t>
  </si>
  <si>
    <t>Top ten by Machine</t>
  </si>
  <si>
    <t>Capture and record usages, stoppages and issues affecting production run (production volume, glue usage, CO2 usage)</t>
  </si>
  <si>
    <t>Plant Name</t>
  </si>
  <si>
    <t>Drop down menu</t>
  </si>
  <si>
    <t>Line number</t>
  </si>
  <si>
    <t>hectolitres/hour</t>
  </si>
  <si>
    <t xml:space="preserve">Name </t>
  </si>
  <si>
    <t>EC Number</t>
  </si>
  <si>
    <t>Schedule Descriptions</t>
  </si>
  <si>
    <t>Decision</t>
  </si>
  <si>
    <t>Work Category</t>
  </si>
  <si>
    <t>Schedule Level</t>
  </si>
  <si>
    <t>Period</t>
  </si>
  <si>
    <t>Production Line</t>
  </si>
  <si>
    <t>BHEWU</t>
  </si>
  <si>
    <t>Blow Moulder Mech</t>
  </si>
  <si>
    <t>Yes</t>
  </si>
  <si>
    <t>Replace</t>
  </si>
  <si>
    <t>Daily</t>
  </si>
  <si>
    <t>Line 2</t>
  </si>
  <si>
    <t>CHASAUKA</t>
  </si>
  <si>
    <t>Blow Moulder Ele</t>
  </si>
  <si>
    <t>No</t>
  </si>
  <si>
    <t>Repair</t>
  </si>
  <si>
    <t>Weekly</t>
  </si>
  <si>
    <t>Line 3</t>
  </si>
  <si>
    <t>CHEMAI</t>
  </si>
  <si>
    <t>Preform Hooper Mech</t>
  </si>
  <si>
    <t>Clean</t>
  </si>
  <si>
    <t>Monthly</t>
  </si>
  <si>
    <t>CHIDEYA</t>
  </si>
  <si>
    <t>Preform Hooper Ele</t>
  </si>
  <si>
    <t>Procure</t>
  </si>
  <si>
    <t>Quartely</t>
  </si>
  <si>
    <t>CHIKONHI</t>
  </si>
  <si>
    <t>Blow Moulder Clean</t>
  </si>
  <si>
    <t>Yearly</t>
  </si>
  <si>
    <t>CHIPONDA</t>
  </si>
  <si>
    <t>Blow Moulder Lub</t>
  </si>
  <si>
    <t>WO Status</t>
  </si>
  <si>
    <t>DENDAMERA</t>
  </si>
  <si>
    <t>Filler Mech</t>
  </si>
  <si>
    <t>Closed</t>
  </si>
  <si>
    <t>GOZO</t>
  </si>
  <si>
    <t>Filler Ele</t>
  </si>
  <si>
    <t>Open</t>
  </si>
  <si>
    <t>Tag Level</t>
  </si>
  <si>
    <t>JIMU</t>
  </si>
  <si>
    <t>Filler Clean</t>
  </si>
  <si>
    <t>Overdue</t>
  </si>
  <si>
    <t>CIT</t>
  </si>
  <si>
    <t>KAMBASHA</t>
  </si>
  <si>
    <t>Filler Lub</t>
  </si>
  <si>
    <t>In Progress</t>
  </si>
  <si>
    <t>WA</t>
  </si>
  <si>
    <t>KANENGONI</t>
  </si>
  <si>
    <t>KAPIYO</t>
  </si>
  <si>
    <t>KASOROTA</t>
  </si>
  <si>
    <t>KATONHA</t>
  </si>
  <si>
    <t>Machines</t>
  </si>
  <si>
    <t>KWALI</t>
  </si>
  <si>
    <t>LAZARO</t>
  </si>
  <si>
    <t>MADHAKA</t>
  </si>
  <si>
    <t>MATSVIMBO</t>
  </si>
  <si>
    <t>MAUNDO</t>
  </si>
  <si>
    <t>MOYO</t>
  </si>
  <si>
    <t>Bottle Conveyor</t>
  </si>
  <si>
    <t>MTAKURAGUMBO</t>
  </si>
  <si>
    <t>MUSHATA</t>
  </si>
  <si>
    <t>Case Conveyor</t>
  </si>
  <si>
    <t>MUZIVANDAREVA</t>
  </si>
  <si>
    <t>NENGE</t>
  </si>
  <si>
    <t>TAFA</t>
  </si>
  <si>
    <t>TAMI</t>
  </si>
  <si>
    <t>Double Handling</t>
  </si>
  <si>
    <t>TIZAUONE</t>
  </si>
  <si>
    <t>ZHUWAWO</t>
  </si>
  <si>
    <t>TOTAL</t>
  </si>
  <si>
    <t>Schedules Issued</t>
  </si>
  <si>
    <t>Schd Completion</t>
  </si>
  <si>
    <t>Work Generated</t>
  </si>
  <si>
    <t>Closed CWG</t>
  </si>
  <si>
    <t>CWG Actions</t>
  </si>
  <si>
    <t>Actions Closed</t>
  </si>
  <si>
    <t>Backlog</t>
  </si>
  <si>
    <t>WATags</t>
  </si>
  <si>
    <t>CITTags</t>
  </si>
  <si>
    <t>Tags Closed</t>
  </si>
  <si>
    <t>Closure Rate</t>
  </si>
  <si>
    <t>Process Artisan Input</t>
  </si>
  <si>
    <t>PLANNER/CONTROLLER INPUTS</t>
  </si>
  <si>
    <t>Machine</t>
  </si>
  <si>
    <t>WO Description</t>
  </si>
  <si>
    <t>WO Number</t>
  </si>
  <si>
    <t>WO Level</t>
  </si>
  <si>
    <t>Assigned to</t>
  </si>
  <si>
    <t>Target Duration (min)</t>
  </si>
  <si>
    <t>Completed</t>
  </si>
  <si>
    <t>Assigned WO</t>
  </si>
  <si>
    <t>Duration</t>
  </si>
  <si>
    <t>Work Arising</t>
  </si>
  <si>
    <t>Notification #</t>
  </si>
  <si>
    <t>DATE RAISED</t>
  </si>
  <si>
    <t>Location / equipment</t>
  </si>
  <si>
    <t>Schedule By</t>
  </si>
  <si>
    <t>AREA</t>
  </si>
  <si>
    <t>NOTIFICATION NUMBER</t>
  </si>
  <si>
    <t>CATEGORY</t>
  </si>
  <si>
    <t>BY WHO</t>
  </si>
  <si>
    <t>BY WHEN</t>
  </si>
  <si>
    <t>Valve G101 WT1 Leaking Steam</t>
  </si>
  <si>
    <t>Worn out Laeller Brushes</t>
  </si>
  <si>
    <t>F</t>
  </si>
  <si>
    <t>Total Work generated</t>
  </si>
  <si>
    <t xml:space="preserve">Monthly </t>
  </si>
  <si>
    <t>Issued Schd</t>
  </si>
  <si>
    <t>Artisan Utilization Table</t>
  </si>
  <si>
    <t>Artisan</t>
  </si>
  <si>
    <t>SchedulesIssued</t>
  </si>
  <si>
    <t>CIT (INPUT BY TEAM LEADER/CONTROLLER)</t>
  </si>
  <si>
    <t>Team Members</t>
  </si>
  <si>
    <t>Participated</t>
  </si>
  <si>
    <t>Tag Number</t>
  </si>
  <si>
    <t>Descrption of Issue</t>
  </si>
  <si>
    <t>Notification Number</t>
  </si>
  <si>
    <t>Tag By</t>
  </si>
  <si>
    <t>WA Tags</t>
  </si>
  <si>
    <t>Tags Closure</t>
  </si>
  <si>
    <t>CITTgas</t>
  </si>
  <si>
    <t>Total Tags</t>
  </si>
  <si>
    <t>Tag Closure</t>
  </si>
  <si>
    <t xml:space="preserve"> </t>
  </si>
  <si>
    <t>STATUS</t>
  </si>
  <si>
    <t>Production Volume</t>
  </si>
  <si>
    <t>Machine downtime type</t>
  </si>
  <si>
    <t>Worn_out_linear_motor_bearings</t>
  </si>
  <si>
    <t>FBI Other 1</t>
  </si>
  <si>
    <t>FBI Other 2</t>
  </si>
  <si>
    <t>FBI Other 3</t>
  </si>
  <si>
    <t>FBI Other 4</t>
  </si>
  <si>
    <t>FBI Other 5</t>
  </si>
  <si>
    <t>FBI Other 6</t>
  </si>
  <si>
    <t>FBI Other 7</t>
  </si>
  <si>
    <t>FBI Other 8</t>
  </si>
  <si>
    <t>FBI Other 9</t>
  </si>
  <si>
    <t>FBI Other 10</t>
  </si>
  <si>
    <t>CRW Other 1</t>
  </si>
  <si>
    <t>CRW Other 2</t>
  </si>
  <si>
    <t>CRW Other 3</t>
  </si>
  <si>
    <t>CRW Other 4</t>
  </si>
  <si>
    <t>CRW Other 5</t>
  </si>
  <si>
    <t>CRW Other 6</t>
  </si>
  <si>
    <t>CRW Other 7</t>
  </si>
  <si>
    <t>CRW Other 8</t>
  </si>
  <si>
    <t>CRW Other 9</t>
  </si>
  <si>
    <t>CRW Other 10</t>
  </si>
  <si>
    <t>BTW Other 1</t>
  </si>
  <si>
    <t>BTW Other 2</t>
  </si>
  <si>
    <t>BTW Other 3</t>
  </si>
  <si>
    <t>BTW Other 4</t>
  </si>
  <si>
    <t>BTW Other 5</t>
  </si>
  <si>
    <t>BTW Other 6</t>
  </si>
  <si>
    <t>BTW Other 7</t>
  </si>
  <si>
    <t>BTW Other 8</t>
  </si>
  <si>
    <t>BTW Other 9</t>
  </si>
  <si>
    <t>BTW Other 10</t>
  </si>
  <si>
    <t>CNV Other 1</t>
  </si>
  <si>
    <t>CNV Other 2</t>
  </si>
  <si>
    <t>CNV Other 3</t>
  </si>
  <si>
    <t>CNV Other 4</t>
  </si>
  <si>
    <t>CNV Other 5</t>
  </si>
  <si>
    <t>CNV Other 6</t>
  </si>
  <si>
    <t>CNV Other 7</t>
  </si>
  <si>
    <t>CNV Other 8</t>
  </si>
  <si>
    <t>CNV Other 9</t>
  </si>
  <si>
    <t>CNV Other 10</t>
  </si>
  <si>
    <t>PST Other 1</t>
  </si>
  <si>
    <t>PST Other 2</t>
  </si>
  <si>
    <t>PST Other 3</t>
  </si>
  <si>
    <t>PST Other 4</t>
  </si>
  <si>
    <t>PST Other 5</t>
  </si>
  <si>
    <t>PST Other 6</t>
  </si>
  <si>
    <t>PST Other 7</t>
  </si>
  <si>
    <t>PST Other 8</t>
  </si>
  <si>
    <t>PST Other 9</t>
  </si>
  <si>
    <t>PST Other 10</t>
  </si>
  <si>
    <t>CRF Other 1</t>
  </si>
  <si>
    <t>CRF Other 2</t>
  </si>
  <si>
    <t>CRF Other 3</t>
  </si>
  <si>
    <t>CRF Other 4</t>
  </si>
  <si>
    <t>CRF Other 5</t>
  </si>
  <si>
    <t>CRF Other 6</t>
  </si>
  <si>
    <t>CRF Other 7</t>
  </si>
  <si>
    <t>CRF Other 8</t>
  </si>
  <si>
    <t>CRF Other 9</t>
  </si>
  <si>
    <t>CRF Other 10</t>
  </si>
  <si>
    <t>CRS Other 1</t>
  </si>
  <si>
    <t>CRS Other 2</t>
  </si>
  <si>
    <t>CRS Other 3</t>
  </si>
  <si>
    <t>CRS Other 4</t>
  </si>
  <si>
    <t>CRS Other 5</t>
  </si>
  <si>
    <t>CRS Other 6</t>
  </si>
  <si>
    <t>CRS Other 7</t>
  </si>
  <si>
    <t>CRS Other 8</t>
  </si>
  <si>
    <t>CRS Other 9</t>
  </si>
  <si>
    <t>CRS Other 10</t>
  </si>
  <si>
    <t>Cleaning duration</t>
  </si>
  <si>
    <t>Start up time</t>
  </si>
  <si>
    <t>Mechanical</t>
  </si>
  <si>
    <t>Electrical</t>
  </si>
  <si>
    <t>Lubrication</t>
  </si>
  <si>
    <t>ü</t>
  </si>
  <si>
    <t>Shrink packer</t>
  </si>
  <si>
    <t>Case conveyor</t>
  </si>
  <si>
    <t>Stretch Wrapper</t>
  </si>
  <si>
    <t>Date coder</t>
  </si>
  <si>
    <t>Filler counter closing - Filler counter opening</t>
  </si>
  <si>
    <t>Line rating  x Adjusted factory hours</t>
  </si>
  <si>
    <t>Daily TPV / Line rating</t>
  </si>
  <si>
    <t>Maintenance &amp; Cleaning / 60</t>
  </si>
  <si>
    <t>Adjusted factory hours - Maintenance &amp; Cleaning hours</t>
  </si>
  <si>
    <t>Line rating  x Operating hours</t>
  </si>
  <si>
    <t>Standard hours / Operating hours</t>
  </si>
  <si>
    <t>Allowed Stops / 60</t>
  </si>
  <si>
    <t>Operating hours - Allowed stoppage hours</t>
  </si>
  <si>
    <t>Service Stops / 60</t>
  </si>
  <si>
    <t>Processing hours - Service Stop hours</t>
  </si>
  <si>
    <t>Line rating x Machine hours</t>
  </si>
  <si>
    <t>Standard hours / Machine hours</t>
  </si>
  <si>
    <t>Machine stoppages / 60</t>
  </si>
  <si>
    <t>[Factory hours - (Maintenance &amp; Cleaning hours + Breakdowns hours)] / (Factory hours)</t>
  </si>
  <si>
    <t>[Adjusted factory hours - (Maintenance &amp; Cleaning hours + Breakdowns hours)] / (Adjusted factory hours)</t>
  </si>
  <si>
    <t>(Machine hours - Breakdowns hours) / (Machine hours)</t>
  </si>
  <si>
    <t>(Machine hours - Standard hours - Breakdowns hours)</t>
  </si>
  <si>
    <t>Unaccountable time (hours) / Adjusted factory hours</t>
  </si>
  <si>
    <t>Total number of breakdowns</t>
  </si>
  <si>
    <t>Count of distinct machine stoppage inputs</t>
  </si>
  <si>
    <t>Aspindale</t>
  </si>
  <si>
    <t>Chitungwiza</t>
  </si>
  <si>
    <t>Chiredzi</t>
  </si>
  <si>
    <t>Kwekwe</t>
  </si>
  <si>
    <t>Masvingo</t>
  </si>
  <si>
    <t>Rusape</t>
  </si>
  <si>
    <t>Chinhoyi</t>
  </si>
  <si>
    <t xml:space="preserve">Harare </t>
  </si>
  <si>
    <t>Maintenance</t>
  </si>
  <si>
    <t>SAP Work order number</t>
  </si>
  <si>
    <t>Job card number</t>
  </si>
  <si>
    <t>Risk assessment number</t>
  </si>
  <si>
    <t>Operator/ Artisan/ Team Leader</t>
  </si>
  <si>
    <t>Shift start time</t>
  </si>
  <si>
    <t>Shift end time</t>
  </si>
  <si>
    <t>Stations</t>
  </si>
  <si>
    <t>Stoppage Type</t>
  </si>
  <si>
    <t>Stoppage category</t>
  </si>
  <si>
    <t>ASP</t>
  </si>
  <si>
    <t>CHN</t>
  </si>
  <si>
    <t>CHR</t>
  </si>
  <si>
    <t>CZA</t>
  </si>
  <si>
    <t>FRB</t>
  </si>
  <si>
    <t>HRE</t>
  </si>
  <si>
    <t>KWE</t>
  </si>
  <si>
    <t>MSV</t>
  </si>
  <si>
    <t>RSP</t>
  </si>
  <si>
    <t>Pretask Risk Assessment</t>
  </si>
  <si>
    <t>Se</t>
  </si>
  <si>
    <t>User First Logs in</t>
  </si>
  <si>
    <t>UserName</t>
  </si>
  <si>
    <t>List</t>
  </si>
  <si>
    <t>Password</t>
  </si>
  <si>
    <t>Reporting Plant</t>
  </si>
  <si>
    <t>Once Logged in user enters shift running details</t>
  </si>
  <si>
    <t>Reporting Line</t>
  </si>
  <si>
    <t>Harare</t>
  </si>
  <si>
    <t>Shift Start Time</t>
  </si>
  <si>
    <t>Chiredizi</t>
  </si>
  <si>
    <t>WHAT</t>
  </si>
  <si>
    <t>WHO</t>
  </si>
  <si>
    <t>WHEN</t>
  </si>
  <si>
    <t>Issues for level 2 Escalation</t>
  </si>
  <si>
    <t>Upload Pretask Image or PDF</t>
  </si>
  <si>
    <t>Attendance</t>
  </si>
  <si>
    <t>Member 1</t>
  </si>
  <si>
    <t>Member 2</t>
  </si>
  <si>
    <t>Member 3</t>
  </si>
  <si>
    <t>Member 4</t>
  </si>
  <si>
    <t>Member 5</t>
  </si>
  <si>
    <t>Member 6</t>
  </si>
  <si>
    <t>Member 7</t>
  </si>
  <si>
    <t>Member 8</t>
  </si>
  <si>
    <t>Member 9</t>
  </si>
  <si>
    <t>Member 10</t>
  </si>
  <si>
    <t>Member 11</t>
  </si>
  <si>
    <t>Member 12</t>
  </si>
  <si>
    <t>Member 13</t>
  </si>
  <si>
    <t>Member 14</t>
  </si>
  <si>
    <t>Member 15</t>
  </si>
  <si>
    <t>Name</t>
  </si>
  <si>
    <t>Time in</t>
  </si>
  <si>
    <t>Present/ Absent</t>
  </si>
  <si>
    <t>P</t>
  </si>
  <si>
    <t>A</t>
  </si>
  <si>
    <t>L</t>
  </si>
  <si>
    <t>Ex</t>
  </si>
  <si>
    <t>Sch_Typ</t>
  </si>
  <si>
    <t>Inputs</t>
  </si>
  <si>
    <t>Outputs</t>
  </si>
  <si>
    <t>ClosureRate (%)</t>
  </si>
  <si>
    <t>PLANNER/CONTROLLER INPUTS (Sample)</t>
  </si>
  <si>
    <t>Summary of schedule completion and work arising (Sample)</t>
  </si>
  <si>
    <t>Compl Rate (%)</t>
  </si>
  <si>
    <t>CWG (%)</t>
  </si>
  <si>
    <t>ClosedCWG (%)</t>
  </si>
  <si>
    <t>CWGClosed (%)</t>
  </si>
  <si>
    <t>CWGActions (%)</t>
  </si>
  <si>
    <t>ActionsClosed (%)</t>
  </si>
  <si>
    <t>Daily Work Schedule Matrix</t>
  </si>
  <si>
    <t>Broken bolt on hammer #2</t>
  </si>
  <si>
    <t>Walk About Input by Artisan (Sample)</t>
  </si>
  <si>
    <t>Process Artisan CIT Input (Sample)</t>
  </si>
  <si>
    <t>L3</t>
  </si>
  <si>
    <t>Summary of tag raising and closure (Sample)</t>
  </si>
  <si>
    <t>KEY</t>
  </si>
  <si>
    <t>To Develop with other user departments</t>
  </si>
  <si>
    <t>No input requirements</t>
  </si>
  <si>
    <t>Description of programme flow (hyperlinks)</t>
  </si>
  <si>
    <t>PLANNER/CONTROLLER INPUT</t>
  </si>
  <si>
    <t>Location/Equipment</t>
  </si>
  <si>
    <t>WO NUMBER</t>
  </si>
  <si>
    <t>COMPLETION</t>
  </si>
  <si>
    <t>DURATION</t>
  </si>
  <si>
    <t>SPARES COST</t>
  </si>
  <si>
    <t>CWG</t>
  </si>
  <si>
    <t>Broken Bolts of Station #4 Hammer</t>
  </si>
  <si>
    <t>Blow Moulder/Line 3</t>
  </si>
  <si>
    <t>Preform Transport/ Line 2</t>
  </si>
  <si>
    <t>CWGActions (#)</t>
  </si>
  <si>
    <t>CWGAsignments (#)</t>
  </si>
  <si>
    <t>mmutasa</t>
  </si>
  <si>
    <t>**********</t>
  </si>
  <si>
    <t>Shifts</t>
  </si>
  <si>
    <t>Bulldozers</t>
  </si>
  <si>
    <t>Super Strickers</t>
  </si>
  <si>
    <t>Shatoo</t>
  </si>
  <si>
    <t>06:00hrs</t>
  </si>
  <si>
    <t>-</t>
  </si>
  <si>
    <t>Meeting Action Tracker (Also upload updated VPM Board for the team meeting)</t>
  </si>
  <si>
    <t>TEAM LEADER INPUT (Work Assignment Sample)</t>
  </si>
  <si>
    <t>Process Artisan Input (Schedule completion  Sample)</t>
  </si>
  <si>
    <t>TO EXPLORE COLLABORATION WITH SAP PM</t>
  </si>
  <si>
    <t>Hourly TPV (hl)</t>
  </si>
  <si>
    <t>To identify Critical To Quality (CTQ) parameters for tracking, control and capturing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</si>
</sst>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0%"/>
    <numFmt numFmtId="165" formatCode="[$-409]d\-mmm;@"/>
    <numFmt numFmtId="166" formatCode="0.000%"/>
    <numFmt numFmtId="167" formatCode="m/d/yy\ h:mm;@"/>
    <numFmt numFmtId="168" formatCode="[$-3009]dd\-mmm\-yy;@"/>
    <numFmt numFmtId="169" formatCode="_(* #,##0_);_(* \(#,##0\);_(* &quot;-&quot;??_);_(@_)"/>
    <numFmt numFmtId="170" formatCode="[$-409]mmmm\ d\,\ yyyy;@"/>
  </numFmts>
  <fonts count="64">
    <font>
      <sz val="11"/>
      <color theme="1"/>
      <name val="Calibri"/>
      <family val="2"/>
      <scheme val="minor"/>
    </font>
    <font>
      <sz val="12"/>
      <color theme="1"/>
      <name val="Dutch809 BT"/>
      <family val="2"/>
    </font>
    <font>
      <sz val="12"/>
      <color theme="1"/>
      <name val="Dutch809 BT"/>
      <family val="2"/>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8"/>
      <color theme="1"/>
      <name val="Arial"/>
      <family val="2"/>
    </font>
    <font>
      <sz val="8"/>
      <color theme="1"/>
      <name val="Arial"/>
      <family val="2"/>
    </font>
    <font>
      <u/>
      <sz val="36"/>
      <color theme="1"/>
      <name val="Arial"/>
      <family val="2"/>
    </font>
    <font>
      <b/>
      <sz val="12"/>
      <color theme="0"/>
      <name val="Dutch809 BT"/>
      <family val="2"/>
    </font>
    <font>
      <sz val="12"/>
      <color theme="0"/>
      <name val="Dutch809 BT"/>
      <family val="2"/>
    </font>
    <font>
      <sz val="12"/>
      <color theme="1"/>
      <name val="Calibri"/>
      <family val="2"/>
      <scheme val="minor"/>
    </font>
    <font>
      <sz val="12"/>
      <color theme="1"/>
      <name val="Dutch809 BT"/>
      <family val="1"/>
    </font>
    <font>
      <b/>
      <sz val="12"/>
      <color theme="1"/>
      <name val="Calibri"/>
      <family val="2"/>
      <scheme val="minor"/>
    </font>
    <font>
      <u/>
      <sz val="12"/>
      <color theme="10"/>
      <name val="Calibri"/>
      <family val="2"/>
      <scheme val="minor"/>
    </font>
    <font>
      <sz val="10"/>
      <color indexed="8"/>
      <name val="Verdana"/>
      <family val="2"/>
    </font>
    <font>
      <b/>
      <sz val="15"/>
      <color theme="1"/>
      <name val="Calibri"/>
      <family val="2"/>
      <scheme val="minor"/>
    </font>
    <font>
      <b/>
      <sz val="12"/>
      <color rgb="FFFFFFFF"/>
      <name val="Dutch809 BT"/>
    </font>
    <font>
      <sz val="12"/>
      <name val="Arial"/>
      <family val="2"/>
    </font>
    <font>
      <sz val="12"/>
      <color rgb="FF000000"/>
      <name val="Dutch809 BT"/>
    </font>
    <font>
      <b/>
      <sz val="12"/>
      <color rgb="FF000000"/>
      <name val="Dutch809 BT"/>
    </font>
    <font>
      <b/>
      <sz val="11"/>
      <color indexed="8"/>
      <name val="Verdana"/>
      <family val="2"/>
    </font>
    <font>
      <b/>
      <sz val="18"/>
      <color theme="1"/>
      <name val="Calibri"/>
      <family val="2"/>
      <scheme val="minor"/>
    </font>
    <font>
      <sz val="9"/>
      <color theme="1"/>
      <name val="Dutch809 BT"/>
      <family val="1"/>
    </font>
    <font>
      <b/>
      <sz val="12"/>
      <color theme="1"/>
      <name val="Dutch809 BT"/>
      <family val="1"/>
    </font>
    <font>
      <vertAlign val="subscript"/>
      <sz val="12"/>
      <color theme="1"/>
      <name val="Dutch809 BT"/>
      <family val="1"/>
    </font>
    <font>
      <b/>
      <sz val="14"/>
      <color theme="0"/>
      <name val="Dutch809 BT"/>
      <family val="2"/>
    </font>
    <font>
      <i/>
      <sz val="10"/>
      <color theme="1"/>
      <name val="Times New Roman"/>
      <family val="1"/>
    </font>
    <font>
      <b/>
      <sz val="11"/>
      <color theme="1"/>
      <name val="Dutch809 BT"/>
      <family val="1"/>
    </font>
    <font>
      <sz val="11"/>
      <color theme="1"/>
      <name val="Dutch809 BT"/>
      <family val="1"/>
    </font>
    <font>
      <sz val="9"/>
      <color theme="1"/>
      <name val="Calibri"/>
      <family val="2"/>
      <scheme val="minor"/>
    </font>
    <font>
      <b/>
      <sz val="9"/>
      <color theme="1"/>
      <name val="Calibri"/>
      <family val="2"/>
      <scheme val="minor"/>
    </font>
    <font>
      <sz val="10"/>
      <name val="Calibri"/>
      <family val="2"/>
      <scheme val="minor"/>
    </font>
    <font>
      <sz val="10"/>
      <color theme="1"/>
      <name val="Calibri"/>
      <family val="2"/>
      <scheme val="minor"/>
    </font>
    <font>
      <b/>
      <sz val="10"/>
      <name val="Calibri"/>
      <family val="2"/>
      <scheme val="minor"/>
    </font>
    <font>
      <b/>
      <sz val="10"/>
      <color theme="1"/>
      <name val="Calibri"/>
      <family val="2"/>
      <scheme val="minor"/>
    </font>
    <font>
      <sz val="11"/>
      <color theme="1"/>
      <name val="Wingdings"/>
      <charset val="2"/>
    </font>
    <font>
      <sz val="16"/>
      <color theme="1"/>
      <name val="Dutch809 BT"/>
      <family val="1"/>
    </font>
    <font>
      <b/>
      <sz val="14"/>
      <color theme="0"/>
      <name val="Dutch809 BT"/>
      <family val="1"/>
    </font>
    <font>
      <sz val="14"/>
      <color theme="1"/>
      <name val="Dutch809 BT"/>
      <family val="1"/>
    </font>
    <font>
      <sz val="14"/>
      <color theme="0"/>
      <name val="Dutch809 BT"/>
      <family val="1"/>
    </font>
    <font>
      <b/>
      <u/>
      <sz val="12"/>
      <color theme="1"/>
      <name val="Dutch809 BT"/>
      <family val="1"/>
    </font>
    <font>
      <u/>
      <sz val="12"/>
      <color theme="10"/>
      <name val="Dutch809 BT"/>
      <family val="1"/>
    </font>
    <font>
      <u/>
      <sz val="16"/>
      <color theme="10"/>
      <name val="Dutch809 BT"/>
      <family val="1"/>
    </font>
    <font>
      <sz val="10"/>
      <color indexed="8"/>
      <name val="Dutch809 BT"/>
      <family val="1"/>
    </font>
    <font>
      <sz val="10"/>
      <color theme="1"/>
      <name val="Dutch809 BT"/>
      <family val="1"/>
    </font>
    <font>
      <b/>
      <sz val="10"/>
      <color theme="1"/>
      <name val="Dutch809 BT"/>
      <family val="1"/>
    </font>
    <font>
      <b/>
      <sz val="9"/>
      <color theme="1"/>
      <name val="Dutch809 BT"/>
      <family val="1"/>
    </font>
    <font>
      <sz val="10"/>
      <name val="Dutch809 BT"/>
      <family val="1"/>
    </font>
    <font>
      <b/>
      <sz val="9"/>
      <color theme="0"/>
      <name val="Dutch809 BT"/>
      <family val="1"/>
    </font>
    <font>
      <sz val="48"/>
      <color theme="1"/>
      <name val="Dutch809 BT"/>
      <family val="1"/>
    </font>
    <font>
      <sz val="26"/>
      <color theme="1"/>
      <name val="Dutch809 BT"/>
      <family val="1"/>
    </font>
    <font>
      <sz val="22"/>
      <color theme="1"/>
      <name val="Dutch809 BT"/>
      <family val="1"/>
    </font>
    <font>
      <b/>
      <sz val="28"/>
      <color theme="1"/>
      <name val="Dutch809 BT"/>
      <family val="1"/>
    </font>
    <font>
      <b/>
      <sz val="22"/>
      <color theme="1"/>
      <name val="Dutch809 BT"/>
      <family val="1"/>
    </font>
    <font>
      <sz val="18"/>
      <color theme="1"/>
      <name val="Dutch809 BT"/>
      <family val="1"/>
    </font>
    <font>
      <b/>
      <sz val="9"/>
      <color theme="0"/>
      <name val="Calibri"/>
      <family val="2"/>
      <scheme val="minor"/>
    </font>
    <font>
      <b/>
      <sz val="9"/>
      <color theme="0"/>
      <name val="Arial"/>
      <family val="2"/>
    </font>
    <font>
      <sz val="26"/>
      <color theme="1"/>
      <name val="Calibri"/>
      <family val="2"/>
      <scheme val="minor"/>
    </font>
    <font>
      <b/>
      <sz val="9"/>
      <color theme="1"/>
      <name val="Dutch809 BT"/>
    </font>
    <font>
      <b/>
      <sz val="16"/>
      <color rgb="FFFF0000"/>
      <name val="Dutch809 BT"/>
    </font>
    <font>
      <b/>
      <sz val="20"/>
      <color theme="1"/>
      <name val="Dutch809 BT"/>
    </font>
    <font>
      <b/>
      <sz val="16"/>
      <color rgb="FFFF0000"/>
      <name val="Calibri"/>
      <family val="2"/>
      <scheme val="minor"/>
    </font>
  </fonts>
  <fills count="18">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4" tint="0.39997558519241921"/>
        <bgColor indexed="64"/>
      </patternFill>
    </fill>
    <fill>
      <patternFill patternType="solid">
        <fgColor rgb="FFFFC000"/>
        <bgColor indexed="64"/>
      </patternFill>
    </fill>
    <fill>
      <patternFill patternType="solid">
        <fgColor rgb="FF00B050"/>
        <bgColor indexed="64"/>
      </patternFill>
    </fill>
    <fill>
      <patternFill patternType="solid">
        <fgColor rgb="FF002060"/>
        <bgColor indexed="64"/>
      </patternFill>
    </fill>
    <fill>
      <patternFill patternType="solid">
        <fgColor indexed="26"/>
        <bgColor indexed="64"/>
      </patternFill>
    </fill>
    <fill>
      <patternFill patternType="solid">
        <fgColor indexed="43"/>
        <bgColor indexed="64"/>
      </patternFill>
    </fill>
    <fill>
      <patternFill patternType="solid">
        <fgColor rgb="FF00B0F0"/>
        <bgColor indexed="64"/>
      </patternFill>
    </fill>
    <fill>
      <patternFill patternType="solid">
        <fgColor theme="7" tint="0.59999389629810485"/>
        <bgColor indexed="64"/>
      </patternFill>
    </fill>
    <fill>
      <patternFill patternType="solid">
        <fgColor rgb="FFFFCC00"/>
        <bgColor indexed="64"/>
      </patternFill>
    </fill>
    <fill>
      <patternFill patternType="solid">
        <fgColor theme="4" tint="-0.499984740745262"/>
        <bgColor indexed="64"/>
      </patternFill>
    </fill>
    <fill>
      <patternFill patternType="solid">
        <fgColor theme="9"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4" tint="0.59999389629810485"/>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top style="thin">
        <color indexed="8"/>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diagonal/>
    </border>
    <border>
      <left/>
      <right/>
      <top style="thin">
        <color indexed="64"/>
      </top>
      <bottom/>
      <diagonal/>
    </border>
  </borders>
  <cellStyleXfs count="9">
    <xf numFmtId="0" fontId="0" fillId="0" borderId="0"/>
    <xf numFmtId="44" fontId="3" fillId="0" borderId="0" applyFont="0" applyFill="0" applyBorder="0" applyAlignment="0" applyProtection="0"/>
    <xf numFmtId="9" fontId="3" fillId="0" borderId="0" applyFont="0" applyFill="0" applyBorder="0" applyAlignment="0" applyProtection="0"/>
    <xf numFmtId="0" fontId="12" fillId="0" borderId="0"/>
    <xf numFmtId="0" fontId="15" fillId="0" borderId="0" applyNumberFormat="0" applyFill="0" applyBorder="0" applyAlignment="0" applyProtection="0"/>
    <xf numFmtId="9" fontId="12" fillId="0" borderId="0" applyFont="0" applyFill="0" applyBorder="0" applyAlignment="0" applyProtection="0"/>
    <xf numFmtId="0" fontId="2" fillId="0" borderId="0"/>
    <xf numFmtId="9" fontId="2" fillId="0" borderId="0" applyFont="0" applyFill="0" applyBorder="0" applyAlignment="0" applyProtection="0"/>
    <xf numFmtId="43" fontId="3" fillId="0" borderId="0" applyFont="0" applyFill="0" applyBorder="0" applyAlignment="0" applyProtection="0"/>
  </cellStyleXfs>
  <cellXfs count="495">
    <xf numFmtId="0" fontId="0" fillId="0" borderId="0" xfId="0"/>
    <xf numFmtId="0" fontId="7" fillId="2" borderId="1" xfId="0" applyFont="1" applyFill="1" applyBorder="1"/>
    <xf numFmtId="0" fontId="8" fillId="2" borderId="0" xfId="0" applyFont="1" applyFill="1"/>
    <xf numFmtId="0" fontId="8" fillId="2" borderId="1" xfId="0" applyFont="1" applyFill="1" applyBorder="1"/>
    <xf numFmtId="0" fontId="8" fillId="2" borderId="2" xfId="0" applyFont="1" applyFill="1" applyBorder="1"/>
    <xf numFmtId="0" fontId="8" fillId="2" borderId="1" xfId="0" applyFont="1" applyFill="1" applyBorder="1" applyAlignment="1">
      <alignment horizontal="left"/>
    </xf>
    <xf numFmtId="0" fontId="8" fillId="2" borderId="6" xfId="0" applyFont="1" applyFill="1" applyBorder="1"/>
    <xf numFmtId="0" fontId="8" fillId="2" borderId="0" xfId="0" applyFont="1" applyFill="1" applyBorder="1"/>
    <xf numFmtId="0" fontId="8" fillId="2" borderId="7" xfId="0" applyFont="1" applyFill="1" applyBorder="1"/>
    <xf numFmtId="0" fontId="7" fillId="2" borderId="0" xfId="0" applyFont="1" applyFill="1" applyBorder="1"/>
    <xf numFmtId="0" fontId="8" fillId="2" borderId="9" xfId="0" applyFont="1" applyFill="1" applyBorder="1"/>
    <xf numFmtId="0" fontId="8" fillId="2" borderId="10" xfId="0" applyFont="1" applyFill="1" applyBorder="1"/>
    <xf numFmtId="0" fontId="8" fillId="2" borderId="12" xfId="0" applyFont="1" applyFill="1" applyBorder="1"/>
    <xf numFmtId="0" fontId="8" fillId="3" borderId="1" xfId="0" applyFont="1" applyFill="1" applyBorder="1"/>
    <xf numFmtId="0" fontId="7" fillId="2" borderId="13" xfId="0" applyFont="1" applyFill="1" applyBorder="1"/>
    <xf numFmtId="0" fontId="7" fillId="2" borderId="14" xfId="0" applyFont="1" applyFill="1" applyBorder="1"/>
    <xf numFmtId="0" fontId="8" fillId="2" borderId="14" xfId="0" applyFont="1" applyFill="1" applyBorder="1"/>
    <xf numFmtId="0" fontId="7" fillId="2" borderId="6" xfId="0" applyFont="1" applyFill="1" applyBorder="1"/>
    <xf numFmtId="0" fontId="8" fillId="3" borderId="0" xfId="0" applyFont="1" applyFill="1" applyBorder="1"/>
    <xf numFmtId="0" fontId="7" fillId="2" borderId="7" xfId="0" applyFont="1" applyFill="1" applyBorder="1"/>
    <xf numFmtId="0" fontId="7" fillId="2" borderId="11" xfId="0" applyFont="1" applyFill="1" applyBorder="1"/>
    <xf numFmtId="22" fontId="8" fillId="2" borderId="1" xfId="0" applyNumberFormat="1" applyFont="1" applyFill="1" applyBorder="1"/>
    <xf numFmtId="0" fontId="8" fillId="2" borderId="18" xfId="0" applyFont="1" applyFill="1" applyBorder="1"/>
    <xf numFmtId="22" fontId="8" fillId="2" borderId="18" xfId="0" applyNumberFormat="1" applyFont="1" applyFill="1" applyBorder="1"/>
    <xf numFmtId="22" fontId="8" fillId="4" borderId="15" xfId="0" applyNumberFormat="1" applyFont="1" applyFill="1" applyBorder="1"/>
    <xf numFmtId="0" fontId="8" fillId="2" borderId="20" xfId="0" applyFont="1" applyFill="1" applyBorder="1"/>
    <xf numFmtId="0" fontId="8" fillId="2" borderId="21" xfId="0" applyFont="1" applyFill="1" applyBorder="1"/>
    <xf numFmtId="0" fontId="12" fillId="0" borderId="0" xfId="3" applyFont="1"/>
    <xf numFmtId="0" fontId="11" fillId="0" borderId="0" xfId="3" applyFont="1"/>
    <xf numFmtId="0" fontId="12" fillId="0" borderId="0" xfId="3"/>
    <xf numFmtId="0" fontId="14" fillId="0" borderId="0" xfId="3" applyFont="1"/>
    <xf numFmtId="0" fontId="14" fillId="0" borderId="0" xfId="3" applyFont="1" applyAlignment="1">
      <alignment horizontal="center"/>
    </xf>
    <xf numFmtId="0" fontId="12" fillId="0" borderId="0" xfId="3" applyAlignment="1">
      <alignment vertical="top"/>
    </xf>
    <xf numFmtId="0" fontId="12" fillId="0" borderId="13" xfId="3" applyBorder="1"/>
    <xf numFmtId="0" fontId="12" fillId="0" borderId="1" xfId="3" applyBorder="1"/>
    <xf numFmtId="0" fontId="12" fillId="0" borderId="14" xfId="3" applyBorder="1"/>
    <xf numFmtId="0" fontId="12" fillId="0" borderId="31" xfId="3" applyBorder="1"/>
    <xf numFmtId="0" fontId="12" fillId="0" borderId="32" xfId="3" applyBorder="1"/>
    <xf numFmtId="0" fontId="12" fillId="0" borderId="15" xfId="3" applyBorder="1"/>
    <xf numFmtId="0" fontId="18" fillId="7" borderId="38" xfId="3" applyFont="1" applyFill="1" applyBorder="1" applyAlignment="1">
      <alignment horizontal="left" vertical="center" wrapText="1" readingOrder="1"/>
    </xf>
    <xf numFmtId="0" fontId="18" fillId="7" borderId="39" xfId="3" applyFont="1" applyFill="1" applyBorder="1" applyAlignment="1">
      <alignment vertical="center" wrapText="1" readingOrder="1"/>
    </xf>
    <xf numFmtId="0" fontId="19" fillId="0" borderId="38" xfId="3" applyFont="1" applyBorder="1" applyAlignment="1">
      <alignment vertical="top" wrapText="1"/>
    </xf>
    <xf numFmtId="0" fontId="20" fillId="0" borderId="38" xfId="3" applyFont="1" applyBorder="1" applyAlignment="1">
      <alignment horizontal="left" vertical="center" wrapText="1" readingOrder="1"/>
    </xf>
    <xf numFmtId="0" fontId="21" fillId="0" borderId="38" xfId="3" applyFont="1" applyBorder="1" applyAlignment="1">
      <alignment horizontal="center" vertical="center" wrapText="1" readingOrder="1"/>
    </xf>
    <xf numFmtId="0" fontId="14" fillId="0" borderId="40" xfId="3" applyFont="1" applyBorder="1" applyAlignment="1">
      <alignment horizontal="center"/>
    </xf>
    <xf numFmtId="0" fontId="14" fillId="0" borderId="5" xfId="3" applyFont="1" applyBorder="1" applyAlignment="1">
      <alignment horizontal="center"/>
    </xf>
    <xf numFmtId="0" fontId="14" fillId="0" borderId="41" xfId="3" applyFont="1" applyBorder="1" applyAlignment="1">
      <alignment horizontal="center"/>
    </xf>
    <xf numFmtId="0" fontId="20" fillId="0" borderId="38" xfId="3" applyFont="1" applyBorder="1" applyAlignment="1">
      <alignment horizontal="center" vertical="center" wrapText="1" readingOrder="1"/>
    </xf>
    <xf numFmtId="3" fontId="20" fillId="3" borderId="38" xfId="3" applyNumberFormat="1" applyFont="1" applyFill="1" applyBorder="1" applyAlignment="1">
      <alignment horizontal="center" vertical="center" wrapText="1" readingOrder="1"/>
    </xf>
    <xf numFmtId="3" fontId="20" fillId="3" borderId="38" xfId="3" applyNumberFormat="1" applyFont="1" applyFill="1" applyBorder="1" applyAlignment="1">
      <alignment horizontal="center" wrapText="1" readingOrder="1"/>
    </xf>
    <xf numFmtId="0" fontId="20" fillId="3" borderId="38" xfId="3" applyFont="1" applyFill="1" applyBorder="1" applyAlignment="1">
      <alignment horizontal="center" wrapText="1" readingOrder="1"/>
    </xf>
    <xf numFmtId="0" fontId="20" fillId="12" borderId="38" xfId="3" applyFont="1" applyFill="1" applyBorder="1" applyAlignment="1">
      <alignment horizontal="center" wrapText="1" readingOrder="1"/>
    </xf>
    <xf numFmtId="0" fontId="20" fillId="6" borderId="38" xfId="3" applyFont="1" applyFill="1" applyBorder="1" applyAlignment="1">
      <alignment horizontal="center" wrapText="1" readingOrder="1"/>
    </xf>
    <xf numFmtId="0" fontId="12" fillId="0" borderId="42" xfId="3" applyBorder="1" applyAlignment="1">
      <alignment horizontal="center"/>
    </xf>
    <xf numFmtId="0" fontId="14" fillId="0" borderId="43" xfId="3" applyFont="1" applyBorder="1" applyAlignment="1">
      <alignment horizontal="center"/>
    </xf>
    <xf numFmtId="0" fontId="14" fillId="0" borderId="2" xfId="3" applyFont="1" applyBorder="1" applyAlignment="1">
      <alignment horizontal="center"/>
    </xf>
    <xf numFmtId="0" fontId="22" fillId="9" borderId="1" xfId="3" applyFont="1" applyFill="1" applyBorder="1" applyAlignment="1" applyProtection="1">
      <alignment horizontal="left"/>
      <protection locked="0"/>
    </xf>
    <xf numFmtId="164" fontId="0" fillId="0" borderId="0" xfId="5" applyNumberFormat="1" applyFont="1" applyBorder="1" applyProtection="1">
      <protection locked="0"/>
    </xf>
    <xf numFmtId="164" fontId="0" fillId="0" borderId="44" xfId="5" applyNumberFormat="1" applyFont="1" applyBorder="1" applyProtection="1">
      <protection locked="0"/>
    </xf>
    <xf numFmtId="0" fontId="14" fillId="0" borderId="0" xfId="3" applyFont="1" applyAlignment="1"/>
    <xf numFmtId="164" fontId="0" fillId="0" borderId="0" xfId="5" applyNumberFormat="1" applyFont="1" applyBorder="1"/>
    <xf numFmtId="164" fontId="0" fillId="0" borderId="44" xfId="5" applyNumberFormat="1" applyFont="1" applyBorder="1"/>
    <xf numFmtId="164" fontId="0" fillId="0" borderId="21" xfId="5" applyNumberFormat="1" applyFont="1" applyBorder="1" applyProtection="1">
      <protection locked="0"/>
    </xf>
    <xf numFmtId="164" fontId="0" fillId="0" borderId="45" xfId="5" applyNumberFormat="1" applyFont="1" applyBorder="1" applyProtection="1">
      <protection locked="0"/>
    </xf>
    <xf numFmtId="0" fontId="16" fillId="8" borderId="1" xfId="3" applyFont="1" applyFill="1" applyBorder="1" applyAlignment="1" applyProtection="1">
      <alignment horizontal="left" indent="2"/>
      <protection locked="0"/>
    </xf>
    <xf numFmtId="10" fontId="0" fillId="0" borderId="0" xfId="5" applyNumberFormat="1" applyFont="1" applyBorder="1" applyAlignment="1">
      <alignment horizontal="right"/>
    </xf>
    <xf numFmtId="10" fontId="0" fillId="0" borderId="44" xfId="5" applyNumberFormat="1" applyFont="1" applyBorder="1" applyAlignment="1">
      <alignment horizontal="right"/>
    </xf>
    <xf numFmtId="10" fontId="0" fillId="0" borderId="21" xfId="5" applyNumberFormat="1" applyFont="1" applyBorder="1" applyAlignment="1">
      <alignment horizontal="right"/>
    </xf>
    <xf numFmtId="10" fontId="0" fillId="0" borderId="45" xfId="5" applyNumberFormat="1" applyFont="1" applyBorder="1" applyAlignment="1">
      <alignment horizontal="right"/>
    </xf>
    <xf numFmtId="0" fontId="12" fillId="0" borderId="1" xfId="3" applyBorder="1" applyAlignment="1">
      <alignment horizontal="center"/>
    </xf>
    <xf numFmtId="0" fontId="12" fillId="0" borderId="14" xfId="3" applyBorder="1" applyAlignment="1">
      <alignment horizontal="center"/>
    </xf>
    <xf numFmtId="1" fontId="12" fillId="0" borderId="14" xfId="3" applyNumberFormat="1" applyBorder="1" applyAlignment="1">
      <alignment horizontal="center"/>
    </xf>
    <xf numFmtId="0" fontId="12" fillId="0" borderId="32" xfId="3" applyBorder="1" applyAlignment="1">
      <alignment horizontal="center"/>
    </xf>
    <xf numFmtId="1" fontId="12" fillId="0" borderId="15" xfId="3" applyNumberFormat="1" applyBorder="1" applyAlignment="1">
      <alignment horizontal="center"/>
    </xf>
    <xf numFmtId="0" fontId="12" fillId="0" borderId="0" xfId="3" applyAlignment="1">
      <alignment horizontal="center" vertical="top" wrapText="1"/>
    </xf>
    <xf numFmtId="0" fontId="12" fillId="0" borderId="40" xfId="3" applyBorder="1"/>
    <xf numFmtId="164" fontId="0" fillId="0" borderId="1" xfId="5" applyNumberFormat="1" applyFont="1" applyBorder="1"/>
    <xf numFmtId="164" fontId="0" fillId="0" borderId="14" xfId="5" applyNumberFormat="1" applyFont="1" applyBorder="1"/>
    <xf numFmtId="0" fontId="2" fillId="0" borderId="0" xfId="6"/>
    <xf numFmtId="0" fontId="2" fillId="0" borderId="0" xfId="6" applyAlignment="1">
      <alignment horizontal="center"/>
    </xf>
    <xf numFmtId="0" fontId="25" fillId="0" borderId="0" xfId="6" applyFont="1" applyAlignment="1">
      <alignment horizontal="left"/>
    </xf>
    <xf numFmtId="0" fontId="2" fillId="0" borderId="1" xfId="6" applyFill="1" applyBorder="1"/>
    <xf numFmtId="0" fontId="13" fillId="0" borderId="1" xfId="6" applyFont="1" applyBorder="1"/>
    <xf numFmtId="0" fontId="2" fillId="0" borderId="1" xfId="6" applyBorder="1"/>
    <xf numFmtId="0" fontId="2" fillId="0" borderId="1" xfId="6" applyBorder="1" applyAlignment="1">
      <alignment horizontal="center"/>
    </xf>
    <xf numFmtId="9" fontId="2" fillId="0" borderId="1" xfId="6" applyNumberFormat="1" applyBorder="1" applyAlignment="1">
      <alignment horizontal="center"/>
    </xf>
    <xf numFmtId="0" fontId="13" fillId="0" borderId="1" xfId="6" applyFont="1" applyBorder="1" applyAlignment="1">
      <alignment horizontal="center"/>
    </xf>
    <xf numFmtId="17" fontId="2" fillId="0" borderId="1" xfId="6" quotePrefix="1" applyNumberFormat="1" applyBorder="1" applyAlignment="1">
      <alignment horizontal="center"/>
    </xf>
    <xf numFmtId="0" fontId="25" fillId="0" borderId="1" xfId="6" applyFont="1" applyBorder="1" applyAlignment="1">
      <alignment horizontal="left"/>
    </xf>
    <xf numFmtId="0" fontId="25" fillId="0" borderId="0" xfId="6" applyFont="1"/>
    <xf numFmtId="0" fontId="27" fillId="7" borderId="1" xfId="6" applyFont="1" applyFill="1" applyBorder="1" applyAlignment="1">
      <alignment horizontal="justify" vertical="center" wrapText="1"/>
    </xf>
    <xf numFmtId="0" fontId="27" fillId="7" borderId="1" xfId="6" applyFont="1" applyFill="1" applyBorder="1" applyAlignment="1">
      <alignment horizontal="left" vertical="center" wrapText="1"/>
    </xf>
    <xf numFmtId="0" fontId="25" fillId="0" borderId="0" xfId="6" applyFont="1" applyAlignment="1">
      <alignment vertical="top"/>
    </xf>
    <xf numFmtId="0" fontId="2" fillId="0" borderId="1" xfId="6" applyBorder="1" applyAlignment="1">
      <alignment vertical="top"/>
    </xf>
    <xf numFmtId="0" fontId="2" fillId="0" borderId="1" xfId="6" applyBorder="1" applyAlignment="1">
      <alignment vertical="top" wrapText="1"/>
    </xf>
    <xf numFmtId="0" fontId="2" fillId="0" borderId="0" xfId="6" applyAlignment="1">
      <alignment vertical="top"/>
    </xf>
    <xf numFmtId="0" fontId="13" fillId="0" borderId="1" xfId="6" applyFont="1" applyBorder="1" applyAlignment="1">
      <alignment vertical="top"/>
    </xf>
    <xf numFmtId="0" fontId="2" fillId="0" borderId="0" xfId="6" applyAlignment="1">
      <alignment vertical="top" wrapText="1"/>
    </xf>
    <xf numFmtId="0" fontId="25" fillId="0" borderId="0" xfId="6" applyFont="1" applyBorder="1" applyAlignment="1">
      <alignment horizontal="left" vertical="center"/>
    </xf>
    <xf numFmtId="0" fontId="2" fillId="0" borderId="0" xfId="6" applyBorder="1"/>
    <xf numFmtId="0" fontId="2" fillId="0" borderId="0" xfId="6" applyBorder="1" applyAlignment="1">
      <alignment horizontal="left"/>
    </xf>
    <xf numFmtId="0" fontId="2" fillId="0" borderId="0" xfId="6" applyAlignment="1">
      <alignment horizontal="left"/>
    </xf>
    <xf numFmtId="0" fontId="2" fillId="0" borderId="0" xfId="6" applyAlignment="1">
      <alignment horizontal="left" vertical="center"/>
    </xf>
    <xf numFmtId="0" fontId="2" fillId="0" borderId="0" xfId="6" applyAlignment="1">
      <alignment vertical="center"/>
    </xf>
    <xf numFmtId="165" fontId="2" fillId="0" borderId="0" xfId="6" applyNumberFormat="1"/>
    <xf numFmtId="0" fontId="2" fillId="0" borderId="24" xfId="6" applyBorder="1"/>
    <xf numFmtId="0" fontId="28" fillId="0" borderId="24" xfId="6" applyFont="1" applyBorder="1" applyAlignment="1">
      <alignment horizontal="left"/>
    </xf>
    <xf numFmtId="0" fontId="2" fillId="0" borderId="9" xfId="6" applyBorder="1" applyAlignment="1"/>
    <xf numFmtId="0" fontId="2" fillId="0" borderId="9" xfId="6" applyBorder="1"/>
    <xf numFmtId="0" fontId="2" fillId="0" borderId="0" xfId="6" applyBorder="1" applyAlignment="1"/>
    <xf numFmtId="0" fontId="2" fillId="0" borderId="26" xfId="6" applyBorder="1"/>
    <xf numFmtId="0" fontId="28" fillId="0" borderId="22" xfId="6" applyFont="1" applyBorder="1" applyAlignment="1">
      <alignment horizontal="left"/>
    </xf>
    <xf numFmtId="0" fontId="2" fillId="0" borderId="12" xfId="6" applyBorder="1" applyAlignment="1"/>
    <xf numFmtId="0" fontId="2" fillId="0" borderId="12" xfId="6" applyBorder="1"/>
    <xf numFmtId="0" fontId="2" fillId="0" borderId="27" xfId="6" applyBorder="1"/>
    <xf numFmtId="0" fontId="28" fillId="0" borderId="1" xfId="6" applyFont="1" applyFill="1" applyBorder="1" applyAlignment="1">
      <alignment horizontal="left"/>
    </xf>
    <xf numFmtId="0" fontId="2" fillId="0" borderId="1" xfId="6" applyFill="1" applyBorder="1" applyAlignment="1"/>
    <xf numFmtId="0" fontId="2" fillId="0" borderId="0" xfId="6" applyFill="1" applyBorder="1"/>
    <xf numFmtId="166" fontId="0" fillId="0" borderId="0" xfId="7" applyNumberFormat="1" applyFont="1"/>
    <xf numFmtId="0" fontId="15" fillId="0" borderId="0" xfId="4"/>
    <xf numFmtId="0" fontId="25" fillId="0" borderId="1" xfId="6" applyFont="1" applyBorder="1" applyAlignment="1">
      <alignment horizontal="left" vertical="center"/>
    </xf>
    <xf numFmtId="0" fontId="29" fillId="0" borderId="0" xfId="0" applyFont="1"/>
    <xf numFmtId="0" fontId="30" fillId="0" borderId="0" xfId="0" applyFont="1"/>
    <xf numFmtId="0" fontId="30" fillId="0" borderId="1" xfId="0" applyFont="1" applyBorder="1"/>
    <xf numFmtId="15" fontId="30" fillId="0" borderId="1" xfId="0" applyNumberFormat="1" applyFont="1" applyBorder="1"/>
    <xf numFmtId="0" fontId="30" fillId="6" borderId="0" xfId="0" applyFont="1" applyFill="1"/>
    <xf numFmtId="0" fontId="30" fillId="3" borderId="0" xfId="0" applyFont="1" applyFill="1"/>
    <xf numFmtId="9" fontId="30" fillId="0" borderId="0" xfId="2" applyFont="1"/>
    <xf numFmtId="0" fontId="30" fillId="5" borderId="0" xfId="0" applyFont="1" applyFill="1"/>
    <xf numFmtId="44" fontId="30" fillId="0" borderId="1" xfId="1" applyFont="1" applyBorder="1"/>
    <xf numFmtId="44" fontId="30" fillId="0" borderId="1" xfId="0" applyNumberFormat="1" applyFont="1" applyBorder="1"/>
    <xf numFmtId="0" fontId="29" fillId="0" borderId="1" xfId="0" applyFont="1" applyBorder="1"/>
    <xf numFmtId="15" fontId="29" fillId="0" borderId="0" xfId="0" applyNumberFormat="1" applyFont="1"/>
    <xf numFmtId="9" fontId="30" fillId="0" borderId="1" xfId="2" applyFont="1" applyBorder="1"/>
    <xf numFmtId="9" fontId="30" fillId="3" borderId="0" xfId="2" applyFont="1" applyFill="1"/>
    <xf numFmtId="9" fontId="30" fillId="5" borderId="0" xfId="2" applyFont="1" applyFill="1"/>
    <xf numFmtId="9" fontId="30" fillId="6" borderId="0" xfId="2" applyFont="1" applyFill="1"/>
    <xf numFmtId="0" fontId="1" fillId="0" borderId="1" xfId="6" applyFont="1" applyBorder="1"/>
    <xf numFmtId="0" fontId="1" fillId="0" borderId="1" xfId="6" applyFont="1" applyFill="1" applyBorder="1"/>
    <xf numFmtId="0" fontId="33" fillId="0" borderId="1" xfId="0" applyFont="1" applyBorder="1" applyAlignment="1">
      <alignment horizontal="center"/>
    </xf>
    <xf numFmtId="0" fontId="33" fillId="0" borderId="1" xfId="0" applyFont="1" applyFill="1" applyBorder="1" applyAlignment="1">
      <alignment horizontal="center"/>
    </xf>
    <xf numFmtId="0" fontId="33" fillId="2" borderId="1" xfId="0" applyFont="1" applyFill="1" applyBorder="1" applyAlignment="1">
      <alignment horizontal="center"/>
    </xf>
    <xf numFmtId="0" fontId="31" fillId="0" borderId="0" xfId="0" applyFont="1" applyBorder="1"/>
    <xf numFmtId="15" fontId="31" fillId="0" borderId="0" xfId="0" applyNumberFormat="1" applyFont="1" applyBorder="1"/>
    <xf numFmtId="0" fontId="35" fillId="0" borderId="0" xfId="0" applyFont="1" applyBorder="1" applyAlignment="1">
      <alignment horizontal="center"/>
    </xf>
    <xf numFmtId="0" fontId="36" fillId="0" borderId="0" xfId="0" applyFont="1" applyBorder="1" applyAlignment="1">
      <alignment horizontal="center"/>
    </xf>
    <xf numFmtId="0" fontId="32" fillId="0" borderId="0" xfId="0" applyFont="1" applyBorder="1"/>
    <xf numFmtId="0" fontId="34" fillId="2" borderId="0" xfId="0" applyFont="1" applyFill="1" applyBorder="1" applyAlignment="1">
      <alignment horizontal="center"/>
    </xf>
    <xf numFmtId="0" fontId="35" fillId="2" borderId="1" xfId="0" applyFont="1" applyFill="1" applyBorder="1" applyAlignment="1">
      <alignment horizontal="center"/>
    </xf>
    <xf numFmtId="0" fontId="34" fillId="0" borderId="0" xfId="0" applyFont="1" applyBorder="1" applyAlignment="1">
      <alignment horizontal="center"/>
    </xf>
    <xf numFmtId="0" fontId="35" fillId="0" borderId="1" xfId="0" applyFont="1" applyBorder="1" applyAlignment="1">
      <alignment horizontal="center"/>
    </xf>
    <xf numFmtId="9" fontId="31" fillId="0" borderId="0" xfId="2" applyFont="1" applyBorder="1"/>
    <xf numFmtId="0" fontId="15" fillId="0" borderId="1" xfId="4" applyBorder="1"/>
    <xf numFmtId="0" fontId="37" fillId="0" borderId="1" xfId="0" applyFont="1" applyBorder="1" applyAlignment="1">
      <alignment horizontal="center"/>
    </xf>
    <xf numFmtId="0" fontId="1" fillId="0" borderId="1" xfId="6" applyFont="1" applyBorder="1" applyAlignment="1">
      <alignment vertical="top" wrapText="1"/>
    </xf>
    <xf numFmtId="0" fontId="1" fillId="0" borderId="1" xfId="6" applyFont="1" applyBorder="1" applyAlignment="1">
      <alignment vertical="top"/>
    </xf>
    <xf numFmtId="0" fontId="1" fillId="0" borderId="0" xfId="6" applyFont="1"/>
    <xf numFmtId="0" fontId="13" fillId="0" borderId="0" xfId="3" applyFont="1"/>
    <xf numFmtId="0" fontId="40" fillId="0" borderId="0" xfId="3" applyFont="1"/>
    <xf numFmtId="0" fontId="39" fillId="7" borderId="22" xfId="3" applyFont="1" applyFill="1" applyBorder="1" applyAlignment="1">
      <alignment horizontal="justify" vertical="center" wrapText="1"/>
    </xf>
    <xf numFmtId="0" fontId="39" fillId="7" borderId="23" xfId="3" applyFont="1" applyFill="1" applyBorder="1" applyAlignment="1">
      <alignment horizontal="justify" vertical="center" wrapText="1"/>
    </xf>
    <xf numFmtId="0" fontId="41" fillId="0" borderId="0" xfId="3" applyFont="1"/>
    <xf numFmtId="0" fontId="40" fillId="0" borderId="25" xfId="3" applyFont="1" applyBorder="1" applyAlignment="1">
      <alignment horizontal="justify" vertical="top" wrapText="1"/>
    </xf>
    <xf numFmtId="0" fontId="40" fillId="0" borderId="25" xfId="6" applyFont="1" applyBorder="1" applyAlignment="1">
      <alignment horizontal="justify" vertical="center" wrapText="1"/>
    </xf>
    <xf numFmtId="0" fontId="40" fillId="0" borderId="0" xfId="3" applyFont="1" applyBorder="1" applyAlignment="1">
      <alignment horizontal="center" vertical="center" textRotation="90" wrapText="1"/>
    </xf>
    <xf numFmtId="0" fontId="40" fillId="0" borderId="0" xfId="3" applyFont="1" applyBorder="1" applyAlignment="1">
      <alignment horizontal="justify" vertical="top" wrapText="1"/>
    </xf>
    <xf numFmtId="0" fontId="42" fillId="0" borderId="3" xfId="3" applyFont="1" applyBorder="1"/>
    <xf numFmtId="0" fontId="43" fillId="0" borderId="0" xfId="4" applyFont="1"/>
    <xf numFmtId="0" fontId="13" fillId="0" borderId="4" xfId="3" applyFont="1" applyBorder="1"/>
    <xf numFmtId="0" fontId="13" fillId="0" borderId="5" xfId="3" applyFont="1" applyBorder="1"/>
    <xf numFmtId="0" fontId="25" fillId="0" borderId="1" xfId="6" applyFont="1" applyBorder="1"/>
    <xf numFmtId="0" fontId="12" fillId="0" borderId="0" xfId="3" applyAlignment="1">
      <alignment wrapText="1"/>
    </xf>
    <xf numFmtId="0" fontId="12" fillId="0" borderId="0" xfId="3" applyAlignment="1">
      <alignment vertical="top" wrapText="1"/>
    </xf>
    <xf numFmtId="0" fontId="15" fillId="0" borderId="1" xfId="4" applyBorder="1" applyAlignment="1">
      <alignment vertical="top"/>
    </xf>
    <xf numFmtId="0" fontId="12" fillId="0" borderId="1" xfId="3" applyBorder="1" applyAlignment="1">
      <alignment vertical="top" wrapText="1"/>
    </xf>
    <xf numFmtId="0" fontId="10" fillId="7" borderId="28" xfId="3" applyFont="1" applyFill="1" applyBorder="1" applyAlignment="1">
      <alignment horizontal="justify" vertical="center" wrapText="1"/>
    </xf>
    <xf numFmtId="0" fontId="10" fillId="7" borderId="18" xfId="3" applyFont="1" applyFill="1" applyBorder="1" applyAlignment="1">
      <alignment horizontal="justify" vertical="center" wrapText="1"/>
    </xf>
    <xf numFmtId="0" fontId="10" fillId="7" borderId="29" xfId="3" applyFont="1" applyFill="1" applyBorder="1" applyAlignment="1">
      <alignment horizontal="justify" vertical="center" wrapText="1"/>
    </xf>
    <xf numFmtId="0" fontId="12" fillId="0" borderId="14" xfId="3" applyBorder="1" applyAlignment="1">
      <alignment vertical="top" wrapText="1"/>
    </xf>
    <xf numFmtId="0" fontId="12" fillId="0" borderId="14" xfId="3" applyBorder="1" applyAlignment="1">
      <alignment vertical="top"/>
    </xf>
    <xf numFmtId="0" fontId="15" fillId="0" borderId="32" xfId="4" applyBorder="1" applyAlignment="1">
      <alignment vertical="top"/>
    </xf>
    <xf numFmtId="0" fontId="12" fillId="0" borderId="32" xfId="3" applyBorder="1" applyAlignment="1">
      <alignment vertical="top" wrapText="1"/>
    </xf>
    <xf numFmtId="0" fontId="12" fillId="0" borderId="15" xfId="3" applyBorder="1" applyAlignment="1">
      <alignment vertical="top"/>
    </xf>
    <xf numFmtId="0" fontId="44" fillId="0" borderId="0" xfId="4" applyFont="1"/>
    <xf numFmtId="0" fontId="38" fillId="0" borderId="0" xfId="0" applyFont="1" applyAlignment="1">
      <alignment vertical="top"/>
    </xf>
    <xf numFmtId="0" fontId="38" fillId="0" borderId="0" xfId="0" applyFont="1"/>
    <xf numFmtId="0" fontId="38" fillId="0" borderId="0" xfId="0" applyFont="1" applyAlignment="1">
      <alignment horizontal="left" vertical="top"/>
    </xf>
    <xf numFmtId="0" fontId="13" fillId="0" borderId="1" xfId="3" applyFont="1" applyBorder="1"/>
    <xf numFmtId="0" fontId="13" fillId="0" borderId="28" xfId="3" applyFont="1" applyBorder="1"/>
    <xf numFmtId="0" fontId="13" fillId="0" borderId="18" xfId="3" applyFont="1" applyBorder="1"/>
    <xf numFmtId="0" fontId="13" fillId="0" borderId="29" xfId="3" applyFont="1" applyBorder="1"/>
    <xf numFmtId="0" fontId="13" fillId="0" borderId="13" xfId="3" applyFont="1" applyBorder="1"/>
    <xf numFmtId="1" fontId="13" fillId="0" borderId="14" xfId="3" applyNumberFormat="1" applyFont="1" applyBorder="1"/>
    <xf numFmtId="0" fontId="13" fillId="0" borderId="14" xfId="3" applyFont="1" applyBorder="1"/>
    <xf numFmtId="0" fontId="13" fillId="0" borderId="1" xfId="3" applyFont="1" applyBorder="1" applyAlignment="1">
      <alignment horizontal="left"/>
    </xf>
    <xf numFmtId="0" fontId="13" fillId="0" borderId="30" xfId="3" applyFont="1" applyBorder="1"/>
    <xf numFmtId="0" fontId="13" fillId="0" borderId="3" xfId="3" applyFont="1" applyBorder="1"/>
    <xf numFmtId="0" fontId="13" fillId="0" borderId="31" xfId="3" applyFont="1" applyBorder="1"/>
    <xf numFmtId="0" fontId="13" fillId="0" borderId="32" xfId="3" applyFont="1" applyBorder="1"/>
    <xf numFmtId="0" fontId="13" fillId="0" borderId="15" xfId="3" applyFont="1" applyBorder="1"/>
    <xf numFmtId="0" fontId="25" fillId="0" borderId="33" xfId="3" applyFont="1" applyBorder="1" applyAlignment="1">
      <alignment horizontal="center"/>
    </xf>
    <xf numFmtId="0" fontId="25" fillId="0" borderId="22" xfId="3" applyFont="1" applyBorder="1" applyAlignment="1">
      <alignment horizontal="center"/>
    </xf>
    <xf numFmtId="0" fontId="25" fillId="0" borderId="34" xfId="3" applyFont="1" applyBorder="1" applyAlignment="1">
      <alignment horizontal="center"/>
    </xf>
    <xf numFmtId="0" fontId="25" fillId="0" borderId="22" xfId="3" applyFont="1" applyBorder="1"/>
    <xf numFmtId="0" fontId="45" fillId="8" borderId="35" xfId="3" applyFont="1" applyFill="1" applyBorder="1" applyAlignment="1" applyProtection="1">
      <alignment horizontal="left" indent="2"/>
      <protection locked="0"/>
    </xf>
    <xf numFmtId="0" fontId="13" fillId="0" borderId="24" xfId="3" applyFont="1" applyBorder="1" applyAlignment="1">
      <alignment horizontal="center"/>
    </xf>
    <xf numFmtId="0" fontId="13" fillId="0" borderId="0" xfId="3" applyFont="1" applyBorder="1"/>
    <xf numFmtId="0" fontId="13" fillId="0" borderId="26" xfId="3" applyFont="1" applyBorder="1"/>
    <xf numFmtId="0" fontId="13" fillId="0" borderId="26" xfId="3" applyFont="1" applyBorder="1" applyAlignment="1">
      <alignment horizontal="center"/>
    </xf>
    <xf numFmtId="0" fontId="45" fillId="9" borderId="35" xfId="3" applyFont="1" applyFill="1" applyBorder="1" applyAlignment="1" applyProtection="1">
      <alignment horizontal="left"/>
    </xf>
    <xf numFmtId="0" fontId="45" fillId="9" borderId="36" xfId="3" applyFont="1" applyFill="1" applyBorder="1" applyAlignment="1" applyProtection="1">
      <alignment horizontal="center"/>
    </xf>
    <xf numFmtId="0" fontId="45" fillId="9" borderId="36" xfId="3" applyFont="1" applyFill="1" applyBorder="1" applyAlignment="1" applyProtection="1">
      <alignment horizontal="left"/>
    </xf>
    <xf numFmtId="0" fontId="45" fillId="8" borderId="37" xfId="3" applyFont="1" applyFill="1" applyBorder="1" applyAlignment="1" applyProtection="1">
      <alignment horizontal="left" indent="2"/>
      <protection locked="0"/>
    </xf>
    <xf numFmtId="0" fontId="13" fillId="0" borderId="27" xfId="3" applyFont="1" applyBorder="1" applyAlignment="1">
      <alignment horizontal="center"/>
    </xf>
    <xf numFmtId="0" fontId="13" fillId="0" borderId="12" xfId="3" applyFont="1" applyBorder="1"/>
    <xf numFmtId="0" fontId="13" fillId="0" borderId="27" xfId="3" applyFont="1" applyBorder="1"/>
    <xf numFmtId="0" fontId="46" fillId="2" borderId="0" xfId="0" applyFont="1" applyFill="1"/>
    <xf numFmtId="0" fontId="47" fillId="2" borderId="1" xfId="0" applyFont="1" applyFill="1" applyBorder="1"/>
    <xf numFmtId="0" fontId="46" fillId="2" borderId="1" xfId="0" applyFont="1" applyFill="1" applyBorder="1"/>
    <xf numFmtId="0" fontId="47" fillId="2" borderId="0" xfId="0" applyFont="1" applyFill="1"/>
    <xf numFmtId="0" fontId="24" fillId="0" borderId="0" xfId="0" applyFont="1"/>
    <xf numFmtId="0" fontId="48" fillId="0" borderId="0" xfId="0" applyFont="1"/>
    <xf numFmtId="0" fontId="49" fillId="0" borderId="1" xfId="0" applyFont="1" applyBorder="1" applyAlignment="1">
      <alignment horizontal="center"/>
    </xf>
    <xf numFmtId="0" fontId="46" fillId="0" borderId="1" xfId="0" applyFont="1" applyBorder="1" applyAlignment="1">
      <alignment horizontal="center"/>
    </xf>
    <xf numFmtId="0" fontId="49" fillId="0" borderId="1" xfId="0" applyFont="1" applyFill="1" applyBorder="1" applyAlignment="1">
      <alignment horizontal="center"/>
    </xf>
    <xf numFmtId="0" fontId="46" fillId="0" borderId="1" xfId="0" applyFont="1" applyFill="1" applyBorder="1" applyAlignment="1" applyProtection="1">
      <alignment horizontal="center"/>
      <protection locked="0"/>
    </xf>
    <xf numFmtId="0" fontId="49" fillId="2" borderId="1" xfId="0" applyFont="1" applyFill="1" applyBorder="1" applyAlignment="1">
      <alignment horizontal="center"/>
    </xf>
    <xf numFmtId="0" fontId="49" fillId="2" borderId="1" xfId="0" applyFont="1" applyFill="1" applyBorder="1" applyAlignment="1" applyProtection="1">
      <alignment horizontal="center"/>
      <protection locked="0"/>
    </xf>
    <xf numFmtId="0" fontId="46" fillId="2" borderId="1" xfId="0" applyFont="1" applyFill="1" applyBorder="1" applyAlignment="1" applyProtection="1">
      <alignment horizontal="center"/>
      <protection locked="0"/>
    </xf>
    <xf numFmtId="0" fontId="49" fillId="0" borderId="1" xfId="0" applyFont="1" applyFill="1" applyBorder="1" applyAlignment="1" applyProtection="1">
      <alignment horizontal="center"/>
      <protection locked="0"/>
    </xf>
    <xf numFmtId="0" fontId="46" fillId="2" borderId="1" xfId="0" applyFont="1" applyFill="1" applyBorder="1" applyAlignment="1">
      <alignment horizontal="center"/>
    </xf>
    <xf numFmtId="0" fontId="46" fillId="2" borderId="0" xfId="0" applyFont="1" applyFill="1" applyBorder="1" applyAlignment="1"/>
    <xf numFmtId="0" fontId="46" fillId="2" borderId="42" xfId="0" applyFont="1" applyFill="1" applyBorder="1"/>
    <xf numFmtId="0" fontId="46" fillId="2" borderId="53" xfId="0" applyFont="1" applyFill="1" applyBorder="1"/>
    <xf numFmtId="0" fontId="24" fillId="0" borderId="1" xfId="0" applyFont="1" applyBorder="1"/>
    <xf numFmtId="0" fontId="48" fillId="0" borderId="9" xfId="0" applyFont="1" applyBorder="1" applyAlignment="1">
      <alignment horizontal="center" vertical="center"/>
    </xf>
    <xf numFmtId="167" fontId="50" fillId="13" borderId="46" xfId="0" applyNumberFormat="1" applyFont="1" applyFill="1" applyBorder="1" applyAlignment="1">
      <alignment horizontal="center" vertical="center"/>
    </xf>
    <xf numFmtId="167" fontId="50" fillId="13" borderId="47" xfId="0" applyNumberFormat="1" applyFont="1" applyFill="1" applyBorder="1" applyAlignment="1">
      <alignment horizontal="center" vertical="center"/>
    </xf>
    <xf numFmtId="0" fontId="48" fillId="0" borderId="34" xfId="0" applyFont="1" applyBorder="1" applyAlignment="1">
      <alignment horizontal="center" vertical="center"/>
    </xf>
    <xf numFmtId="0" fontId="48" fillId="0" borderId="0" xfId="0" applyFont="1" applyBorder="1"/>
    <xf numFmtId="0" fontId="48" fillId="0" borderId="40" xfId="0" applyFont="1" applyBorder="1"/>
    <xf numFmtId="0" fontId="43" fillId="0" borderId="45" xfId="4" applyFont="1" applyBorder="1"/>
    <xf numFmtId="0" fontId="48" fillId="0" borderId="5" xfId="0" applyFont="1" applyBorder="1"/>
    <xf numFmtId="0" fontId="48" fillId="0" borderId="41" xfId="0" applyFont="1" applyBorder="1"/>
    <xf numFmtId="0" fontId="48" fillId="0" borderId="22" xfId="0" applyFont="1" applyBorder="1" applyAlignment="1">
      <alignment horizontal="center" vertical="center"/>
    </xf>
    <xf numFmtId="0" fontId="48" fillId="0" borderId="50" xfId="0" applyFont="1" applyBorder="1"/>
    <xf numFmtId="168" fontId="50" fillId="14" borderId="28" xfId="0" applyNumberFormat="1" applyFont="1" applyFill="1" applyBorder="1" applyAlignment="1">
      <alignment horizontal="left" vertical="center" wrapText="1"/>
    </xf>
    <xf numFmtId="168" fontId="50" fillId="14" borderId="18" xfId="0" applyNumberFormat="1" applyFont="1" applyFill="1" applyBorder="1" applyAlignment="1">
      <alignment horizontal="left" vertical="center" wrapText="1"/>
    </xf>
    <xf numFmtId="0" fontId="50" fillId="14" borderId="18" xfId="0" applyFont="1" applyFill="1" applyBorder="1" applyAlignment="1">
      <alignment horizontal="left" vertical="center" wrapText="1"/>
    </xf>
    <xf numFmtId="0" fontId="50" fillId="14" borderId="18" xfId="0" applyFont="1" applyFill="1" applyBorder="1" applyAlignment="1">
      <alignment horizontal="right" vertical="center" wrapText="1"/>
    </xf>
    <xf numFmtId="0" fontId="24" fillId="0" borderId="13" xfId="0" applyFont="1" applyBorder="1"/>
    <xf numFmtId="0" fontId="24" fillId="0" borderId="2" xfId="0" applyFont="1" applyBorder="1"/>
    <xf numFmtId="0" fontId="24" fillId="0" borderId="14" xfId="0" applyFont="1" applyBorder="1"/>
    <xf numFmtId="0" fontId="24" fillId="0" borderId="24" xfId="0" applyFont="1" applyBorder="1"/>
    <xf numFmtId="0" fontId="24" fillId="0" borderId="0" xfId="0" applyFont="1" applyBorder="1"/>
    <xf numFmtId="0" fontId="24" fillId="2" borderId="30" xfId="0" applyFont="1" applyFill="1" applyBorder="1"/>
    <xf numFmtId="167" fontId="24" fillId="0" borderId="13" xfId="0" applyNumberFormat="1" applyFont="1" applyBorder="1"/>
    <xf numFmtId="15" fontId="24" fillId="0" borderId="1" xfId="0" applyNumberFormat="1" applyFont="1" applyBorder="1"/>
    <xf numFmtId="0" fontId="24" fillId="0" borderId="26" xfId="0" applyFont="1" applyBorder="1"/>
    <xf numFmtId="0" fontId="24" fillId="2" borderId="50" xfId="0" applyFont="1" applyFill="1" applyBorder="1"/>
    <xf numFmtId="0" fontId="24" fillId="0" borderId="31" xfId="0" applyFont="1" applyBorder="1"/>
    <xf numFmtId="0" fontId="24" fillId="0" borderId="27" xfId="0" applyFont="1" applyBorder="1"/>
    <xf numFmtId="0" fontId="24" fillId="0" borderId="8" xfId="0" applyFont="1" applyBorder="1" applyAlignment="1"/>
    <xf numFmtId="0" fontId="24" fillId="0" borderId="9" xfId="0" applyFont="1" applyBorder="1" applyAlignment="1"/>
    <xf numFmtId="0" fontId="24" fillId="0" borderId="0" xfId="0" applyFont="1" applyBorder="1" applyAlignment="1"/>
    <xf numFmtId="0" fontId="52" fillId="0" borderId="0" xfId="0" applyFont="1" applyBorder="1" applyAlignment="1">
      <alignment horizontal="center"/>
    </xf>
    <xf numFmtId="0" fontId="24" fillId="0" borderId="32" xfId="0" applyFont="1" applyBorder="1"/>
    <xf numFmtId="0" fontId="24" fillId="0" borderId="12" xfId="0" applyFont="1" applyBorder="1"/>
    <xf numFmtId="0" fontId="24" fillId="0" borderId="11" xfId="0" applyFont="1" applyBorder="1"/>
    <xf numFmtId="9" fontId="24" fillId="0" borderId="0" xfId="2" applyFont="1"/>
    <xf numFmtId="9" fontId="24" fillId="0" borderId="0" xfId="0" applyNumberFormat="1" applyFont="1"/>
    <xf numFmtId="169" fontId="24" fillId="0" borderId="0" xfId="8" applyNumberFormat="1" applyFont="1"/>
    <xf numFmtId="9" fontId="24" fillId="0" borderId="1" xfId="2" applyFont="1" applyBorder="1"/>
    <xf numFmtId="0" fontId="29" fillId="0" borderId="0" xfId="0" applyFont="1" applyBorder="1"/>
    <xf numFmtId="0" fontId="49" fillId="0" borderId="2" xfId="0" applyFont="1" applyBorder="1" applyAlignment="1">
      <alignment horizontal="center"/>
    </xf>
    <xf numFmtId="0" fontId="49" fillId="0" borderId="2" xfId="0" applyFont="1" applyFill="1" applyBorder="1" applyAlignment="1">
      <alignment horizontal="center"/>
    </xf>
    <xf numFmtId="0" fontId="49" fillId="2" borderId="2" xfId="0" applyFont="1" applyFill="1" applyBorder="1" applyAlignment="1">
      <alignment horizontal="center"/>
    </xf>
    <xf numFmtId="0" fontId="49" fillId="2" borderId="2" xfId="0" applyFont="1" applyFill="1" applyBorder="1" applyAlignment="1" applyProtection="1">
      <alignment horizontal="center"/>
      <protection locked="0"/>
    </xf>
    <xf numFmtId="0" fontId="49" fillId="0" borderId="2" xfId="0" applyFont="1" applyFill="1" applyBorder="1" applyAlignment="1" applyProtection="1">
      <alignment horizontal="center"/>
      <protection locked="0"/>
    </xf>
    <xf numFmtId="0" fontId="49" fillId="0" borderId="43" xfId="0" applyFont="1" applyBorder="1" applyAlignment="1">
      <alignment horizontal="center"/>
    </xf>
    <xf numFmtId="0" fontId="49" fillId="0" borderId="43" xfId="0" applyFont="1" applyFill="1" applyBorder="1" applyAlignment="1">
      <alignment horizontal="center"/>
    </xf>
    <xf numFmtId="0" fontId="50" fillId="13" borderId="24" xfId="0" applyFont="1" applyFill="1" applyBorder="1"/>
    <xf numFmtId="0" fontId="24" fillId="0" borderId="10" xfId="0" applyFont="1" applyBorder="1"/>
    <xf numFmtId="9" fontId="24" fillId="0" borderId="1" xfId="0" applyNumberFormat="1" applyFont="1" applyBorder="1"/>
    <xf numFmtId="1" fontId="24" fillId="0" borderId="1" xfId="2" applyNumberFormat="1" applyFont="1" applyBorder="1"/>
    <xf numFmtId="0" fontId="48" fillId="0" borderId="1" xfId="0" applyFont="1" applyBorder="1"/>
    <xf numFmtId="0" fontId="24" fillId="2" borderId="1" xfId="0" applyFont="1" applyFill="1" applyBorder="1"/>
    <xf numFmtId="49" fontId="24" fillId="2" borderId="1" xfId="0" applyNumberFormat="1" applyFont="1" applyFill="1" applyBorder="1"/>
    <xf numFmtId="1" fontId="24" fillId="0" borderId="1" xfId="0" applyNumberFormat="1" applyFont="1" applyBorder="1"/>
    <xf numFmtId="1" fontId="24" fillId="0" borderId="1" xfId="8" applyNumberFormat="1" applyFont="1" applyBorder="1"/>
    <xf numFmtId="0" fontId="27" fillId="2" borderId="1" xfId="6" applyFont="1" applyFill="1" applyBorder="1" applyAlignment="1">
      <alignment horizontal="justify" vertical="center" wrapText="1"/>
    </xf>
    <xf numFmtId="0" fontId="48" fillId="0" borderId="0" xfId="0" applyFont="1" applyFill="1" applyBorder="1" applyAlignment="1">
      <alignment vertical="center"/>
    </xf>
    <xf numFmtId="0" fontId="48" fillId="0" borderId="0" xfId="0" applyFont="1" applyFill="1" applyBorder="1" applyAlignment="1">
      <alignment horizontal="center" vertical="center"/>
    </xf>
    <xf numFmtId="0" fontId="48" fillId="0" borderId="44" xfId="0" applyFont="1" applyBorder="1"/>
    <xf numFmtId="0" fontId="48" fillId="0" borderId="0" xfId="0" applyFont="1" applyFill="1" applyBorder="1"/>
    <xf numFmtId="0" fontId="24" fillId="2" borderId="59" xfId="0" applyFont="1" applyFill="1" applyBorder="1"/>
    <xf numFmtId="0" fontId="24" fillId="0" borderId="0" xfId="0" applyFont="1" applyFill="1" applyBorder="1"/>
    <xf numFmtId="0" fontId="24" fillId="2" borderId="44" xfId="0" applyFont="1" applyFill="1" applyBorder="1"/>
    <xf numFmtId="0" fontId="24" fillId="2" borderId="40" xfId="0" applyFont="1" applyFill="1" applyBorder="1"/>
    <xf numFmtId="0" fontId="24" fillId="2" borderId="45" xfId="0" applyFont="1" applyFill="1" applyBorder="1"/>
    <xf numFmtId="0" fontId="24" fillId="0" borderId="57" xfId="0" applyFont="1" applyBorder="1"/>
    <xf numFmtId="167" fontId="50" fillId="13" borderId="1" xfId="0" applyNumberFormat="1" applyFont="1" applyFill="1" applyBorder="1" applyAlignment="1">
      <alignment horizontal="center" vertical="center"/>
    </xf>
    <xf numFmtId="0" fontId="48" fillId="0" borderId="1" xfId="0" applyFont="1" applyBorder="1" applyAlignment="1">
      <alignment horizontal="center" vertical="center"/>
    </xf>
    <xf numFmtId="170" fontId="24" fillId="0" borderId="13" xfId="0" applyNumberFormat="1" applyFont="1" applyBorder="1"/>
    <xf numFmtId="169" fontId="24" fillId="0" borderId="1" xfId="0" applyNumberFormat="1" applyFont="1" applyBorder="1"/>
    <xf numFmtId="0" fontId="24" fillId="0" borderId="0" xfId="0" applyFont="1" applyAlignment="1">
      <alignment horizontal="center" vertical="center" textRotation="90"/>
    </xf>
    <xf numFmtId="0" fontId="24" fillId="0" borderId="0" xfId="0" applyFont="1" applyBorder="1" applyAlignment="1">
      <alignment horizontal="center" vertical="center" textRotation="90"/>
    </xf>
    <xf numFmtId="0" fontId="50" fillId="13" borderId="1" xfId="0" applyFont="1" applyFill="1" applyBorder="1"/>
    <xf numFmtId="0" fontId="48" fillId="0" borderId="2" xfId="0" applyFont="1" applyBorder="1"/>
    <xf numFmtId="0" fontId="47" fillId="2" borderId="42" xfId="0" applyFont="1" applyFill="1" applyBorder="1" applyAlignment="1">
      <alignment horizontal="left"/>
    </xf>
    <xf numFmtId="0" fontId="47" fillId="2" borderId="43" xfId="0" applyFont="1" applyFill="1" applyBorder="1" applyAlignment="1">
      <alignment horizontal="left"/>
    </xf>
    <xf numFmtId="0" fontId="53" fillId="0" borderId="24" xfId="0" applyFont="1" applyBorder="1" applyAlignment="1">
      <alignment horizontal="center" vertical="center" textRotation="90"/>
    </xf>
    <xf numFmtId="0" fontId="53" fillId="0" borderId="26" xfId="0" applyFont="1" applyBorder="1" applyAlignment="1">
      <alignment horizontal="center" vertical="center" textRotation="90"/>
    </xf>
    <xf numFmtId="0" fontId="53" fillId="0" borderId="27" xfId="0" applyFont="1" applyBorder="1" applyAlignment="1">
      <alignment horizontal="center" vertical="center" textRotation="90"/>
    </xf>
    <xf numFmtId="0" fontId="54" fillId="0" borderId="24" xfId="0" applyFont="1" applyBorder="1" applyAlignment="1">
      <alignment horizontal="center" vertical="center" textRotation="90"/>
    </xf>
    <xf numFmtId="0" fontId="54" fillId="0" borderId="26" xfId="0" applyFont="1" applyBorder="1" applyAlignment="1">
      <alignment horizontal="center" vertical="center" textRotation="90"/>
    </xf>
    <xf numFmtId="0" fontId="54" fillId="0" borderId="6" xfId="0" applyFont="1" applyBorder="1" applyAlignment="1">
      <alignment horizontal="center" vertical="center" textRotation="90"/>
    </xf>
    <xf numFmtId="0" fontId="54" fillId="0" borderId="27" xfId="0" applyFont="1" applyBorder="1" applyAlignment="1">
      <alignment horizontal="center" vertical="center" textRotation="90"/>
    </xf>
    <xf numFmtId="0" fontId="48" fillId="0" borderId="48" xfId="0" applyFont="1" applyBorder="1" applyAlignment="1">
      <alignment horizontal="center" vertical="center"/>
    </xf>
    <xf numFmtId="0" fontId="48" fillId="0" borderId="49" xfId="0" applyFont="1" applyBorder="1" applyAlignment="1">
      <alignment horizontal="center" vertical="center"/>
    </xf>
    <xf numFmtId="0" fontId="48" fillId="0" borderId="34" xfId="0" applyFont="1" applyBorder="1" applyAlignment="1">
      <alignment horizontal="center" vertical="center"/>
    </xf>
    <xf numFmtId="0" fontId="48" fillId="0" borderId="23" xfId="0" applyFont="1" applyBorder="1" applyAlignment="1">
      <alignment horizontal="center" vertical="center"/>
    </xf>
    <xf numFmtId="0" fontId="51" fillId="0" borderId="6" xfId="0" applyFont="1" applyBorder="1" applyAlignment="1">
      <alignment horizontal="center"/>
    </xf>
    <xf numFmtId="0" fontId="51" fillId="0" borderId="0" xfId="0" applyFont="1" applyBorder="1" applyAlignment="1">
      <alignment horizontal="center"/>
    </xf>
    <xf numFmtId="0" fontId="52" fillId="0" borderId="0" xfId="0" applyFont="1" applyBorder="1" applyAlignment="1">
      <alignment horizontal="center"/>
    </xf>
    <xf numFmtId="0" fontId="52" fillId="0" borderId="6" xfId="0" applyFont="1" applyBorder="1" applyAlignment="1">
      <alignment horizontal="center"/>
    </xf>
    <xf numFmtId="0" fontId="25" fillId="0" borderId="1" xfId="6" applyFont="1" applyBorder="1" applyAlignment="1">
      <alignment horizontal="left" vertical="center"/>
    </xf>
    <xf numFmtId="0" fontId="25" fillId="0" borderId="3" xfId="6" applyFont="1" applyBorder="1" applyAlignment="1">
      <alignment horizontal="left" vertical="center"/>
    </xf>
    <xf numFmtId="0" fontId="25" fillId="0" borderId="4" xfId="6" applyFont="1" applyBorder="1" applyAlignment="1">
      <alignment horizontal="left" vertical="center"/>
    </xf>
    <xf numFmtId="0" fontId="25" fillId="0" borderId="5" xfId="6" applyFont="1" applyBorder="1" applyAlignment="1">
      <alignment horizontal="left" vertical="center"/>
    </xf>
    <xf numFmtId="0" fontId="8" fillId="2" borderId="3"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8" fillId="2" borderId="3" xfId="0" applyFont="1" applyFill="1" applyBorder="1" applyAlignment="1">
      <alignment horizontal="left" vertical="top"/>
    </xf>
    <xf numFmtId="0" fontId="8" fillId="2" borderId="4" xfId="0" applyFont="1" applyFill="1" applyBorder="1" applyAlignment="1">
      <alignment horizontal="left" vertical="top"/>
    </xf>
    <xf numFmtId="0" fontId="8" fillId="2" borderId="5" xfId="0" applyFont="1" applyFill="1" applyBorder="1" applyAlignment="1">
      <alignment horizontal="left" vertical="top"/>
    </xf>
    <xf numFmtId="0" fontId="9" fillId="2" borderId="6" xfId="0" applyFont="1" applyFill="1" applyBorder="1" applyAlignment="1">
      <alignment horizontal="left"/>
    </xf>
    <xf numFmtId="0" fontId="9" fillId="2" borderId="0" xfId="0" applyFont="1" applyFill="1" applyBorder="1" applyAlignment="1">
      <alignment horizontal="left"/>
    </xf>
    <xf numFmtId="0" fontId="9" fillId="2" borderId="8" xfId="0" applyFont="1" applyFill="1" applyBorder="1" applyAlignment="1">
      <alignment horizontal="left"/>
    </xf>
    <xf numFmtId="0" fontId="9" fillId="2" borderId="9" xfId="0" applyFont="1" applyFill="1" applyBorder="1" applyAlignment="1">
      <alignment horizontal="left"/>
    </xf>
    <xf numFmtId="0" fontId="8" fillId="2" borderId="16" xfId="0" applyFont="1" applyFill="1" applyBorder="1" applyAlignment="1">
      <alignment horizontal="left"/>
    </xf>
    <xf numFmtId="0" fontId="8" fillId="2" borderId="17" xfId="0" applyFont="1" applyFill="1" applyBorder="1" applyAlignment="1">
      <alignment horizontal="left"/>
    </xf>
    <xf numFmtId="0" fontId="8" fillId="2" borderId="19" xfId="0" applyFont="1" applyFill="1" applyBorder="1" applyAlignment="1">
      <alignment horizontal="left"/>
    </xf>
    <xf numFmtId="0" fontId="8" fillId="2" borderId="2" xfId="0" applyFont="1" applyFill="1" applyBorder="1" applyAlignment="1">
      <alignment horizontal="left"/>
    </xf>
    <xf numFmtId="0" fontId="55" fillId="0" borderId="10" xfId="0" applyFont="1" applyBorder="1" applyAlignment="1">
      <alignment horizontal="center" vertical="center" textRotation="90"/>
    </xf>
    <xf numFmtId="0" fontId="55" fillId="0" borderId="7" xfId="0" applyFont="1" applyBorder="1" applyAlignment="1">
      <alignment horizontal="center" vertical="center" textRotation="90"/>
    </xf>
    <xf numFmtId="0" fontId="55" fillId="0" borderId="25" xfId="0" applyFont="1" applyBorder="1" applyAlignment="1">
      <alignment horizontal="center" vertical="center" textRotation="90"/>
    </xf>
    <xf numFmtId="0" fontId="48" fillId="0" borderId="58" xfId="0" applyFont="1" applyBorder="1" applyAlignment="1">
      <alignment horizontal="center" vertical="center"/>
    </xf>
    <xf numFmtId="0" fontId="48" fillId="0" borderId="1" xfId="0" applyFont="1" applyBorder="1" applyAlignment="1">
      <alignment horizontal="center" vertical="center"/>
    </xf>
    <xf numFmtId="0" fontId="29" fillId="0" borderId="1" xfId="3" applyFont="1" applyBorder="1" applyAlignment="1">
      <alignment horizontal="center" vertical="center" textRotation="90"/>
    </xf>
    <xf numFmtId="0" fontId="13" fillId="0" borderId="3" xfId="3" applyFont="1" applyBorder="1" applyAlignment="1">
      <alignment horizontal="center"/>
    </xf>
    <xf numFmtId="0" fontId="13" fillId="0" borderId="4" xfId="3" applyFont="1" applyBorder="1" applyAlignment="1">
      <alignment horizontal="center"/>
    </xf>
    <xf numFmtId="0" fontId="13" fillId="0" borderId="5" xfId="3" applyFont="1" applyBorder="1" applyAlignment="1">
      <alignment horizontal="center"/>
    </xf>
    <xf numFmtId="0" fontId="2" fillId="0" borderId="3" xfId="6" applyBorder="1" applyAlignment="1">
      <alignment horizontal="center" vertical="center"/>
    </xf>
    <xf numFmtId="0" fontId="2" fillId="0" borderId="4" xfId="6" applyBorder="1" applyAlignment="1">
      <alignment horizontal="center" vertical="center"/>
    </xf>
    <xf numFmtId="0" fontId="2" fillId="0" borderId="5" xfId="6" applyBorder="1" applyAlignment="1">
      <alignment horizontal="center" vertical="center"/>
    </xf>
    <xf numFmtId="0" fontId="2" fillId="0" borderId="3" xfId="6" applyBorder="1" applyAlignment="1">
      <alignment horizontal="left" vertical="center"/>
    </xf>
    <xf numFmtId="0" fontId="2" fillId="0" borderId="4" xfId="6" applyBorder="1" applyAlignment="1">
      <alignment horizontal="left" vertical="center"/>
    </xf>
    <xf numFmtId="0" fontId="2" fillId="0" borderId="5" xfId="6" applyBorder="1" applyAlignment="1">
      <alignment horizontal="left" vertical="center"/>
    </xf>
    <xf numFmtId="0" fontId="39" fillId="7" borderId="0" xfId="3" applyFont="1" applyFill="1" applyAlignment="1">
      <alignment horizontal="center"/>
    </xf>
    <xf numFmtId="0" fontId="40" fillId="0" borderId="24" xfId="3" applyFont="1" applyBorder="1" applyAlignment="1">
      <alignment horizontal="center" vertical="center" textRotation="90" wrapText="1"/>
    </xf>
    <xf numFmtId="0" fontId="40" fillId="0" borderId="26" xfId="3" applyFont="1" applyBorder="1" applyAlignment="1">
      <alignment horizontal="center" vertical="center" textRotation="90" wrapText="1"/>
    </xf>
    <xf numFmtId="0" fontId="40" fillId="0" borderId="27" xfId="3" applyFont="1" applyBorder="1" applyAlignment="1">
      <alignment horizontal="center" vertical="center" textRotation="90" wrapText="1"/>
    </xf>
    <xf numFmtId="0" fontId="13" fillId="0" borderId="13" xfId="3" applyFont="1" applyBorder="1" applyAlignment="1">
      <alignment horizontal="center" vertical="center" textRotation="90" wrapText="1"/>
    </xf>
    <xf numFmtId="0" fontId="13" fillId="0" borderId="31" xfId="3" applyFont="1" applyBorder="1" applyAlignment="1">
      <alignment horizontal="center" vertical="center" textRotation="90" wrapText="1"/>
    </xf>
    <xf numFmtId="0" fontId="13" fillId="0" borderId="0" xfId="3" applyFont="1" applyAlignment="1">
      <alignment horizontal="center"/>
    </xf>
    <xf numFmtId="0" fontId="25" fillId="0" borderId="0" xfId="3" applyFont="1" applyAlignment="1">
      <alignment horizontal="center"/>
    </xf>
    <xf numFmtId="0" fontId="17" fillId="10" borderId="33" xfId="3" applyFont="1" applyFill="1" applyBorder="1" applyAlignment="1">
      <alignment horizontal="center"/>
    </xf>
    <xf numFmtId="0" fontId="17" fillId="10" borderId="34" xfId="3" applyFont="1" applyFill="1" applyBorder="1" applyAlignment="1">
      <alignment horizontal="center"/>
    </xf>
    <xf numFmtId="0" fontId="17" fillId="10" borderId="23" xfId="3" applyFont="1" applyFill="1" applyBorder="1" applyAlignment="1">
      <alignment horizontal="center"/>
    </xf>
    <xf numFmtId="0" fontId="14" fillId="11" borderId="33" xfId="3" applyFont="1" applyFill="1" applyBorder="1" applyAlignment="1">
      <alignment horizontal="center"/>
    </xf>
    <xf numFmtId="0" fontId="14" fillId="11" borderId="34" xfId="3" applyFont="1" applyFill="1" applyBorder="1" applyAlignment="1">
      <alignment horizontal="center"/>
    </xf>
    <xf numFmtId="0" fontId="14" fillId="11" borderId="23" xfId="3" applyFont="1" applyFill="1" applyBorder="1" applyAlignment="1">
      <alignment horizontal="center"/>
    </xf>
    <xf numFmtId="0" fontId="14" fillId="11" borderId="42" xfId="3" applyFont="1" applyFill="1" applyBorder="1" applyAlignment="1">
      <alignment horizontal="center"/>
    </xf>
    <xf numFmtId="0" fontId="14" fillId="11" borderId="43" xfId="3" applyFont="1" applyFill="1" applyBorder="1" applyAlignment="1">
      <alignment horizontal="center"/>
    </xf>
    <xf numFmtId="0" fontId="14" fillId="11" borderId="2" xfId="3" applyFont="1" applyFill="1" applyBorder="1" applyAlignment="1">
      <alignment horizontal="center"/>
    </xf>
    <xf numFmtId="0" fontId="14" fillId="0" borderId="0" xfId="3" applyFont="1" applyAlignment="1">
      <alignment horizontal="center"/>
    </xf>
    <xf numFmtId="0" fontId="23" fillId="10" borderId="33" xfId="3" applyFont="1" applyFill="1" applyBorder="1" applyAlignment="1">
      <alignment horizontal="center" vertical="top" wrapText="1"/>
    </xf>
    <xf numFmtId="0" fontId="23" fillId="10" borderId="34" xfId="3" applyFont="1" applyFill="1" applyBorder="1" applyAlignment="1">
      <alignment horizontal="center" vertical="top" wrapText="1"/>
    </xf>
    <xf numFmtId="0" fontId="23" fillId="10" borderId="23" xfId="3" applyFont="1" applyFill="1" applyBorder="1" applyAlignment="1">
      <alignment horizontal="center" vertical="top" wrapText="1"/>
    </xf>
    <xf numFmtId="0" fontId="14" fillId="10" borderId="33" xfId="3" applyFont="1" applyFill="1" applyBorder="1" applyAlignment="1">
      <alignment horizontal="center" vertical="top" wrapText="1"/>
    </xf>
    <xf numFmtId="0" fontId="14" fillId="10" borderId="34" xfId="3" applyFont="1" applyFill="1" applyBorder="1" applyAlignment="1">
      <alignment horizontal="center" vertical="top" wrapText="1"/>
    </xf>
    <xf numFmtId="0" fontId="14" fillId="10" borderId="23" xfId="3" applyFont="1" applyFill="1" applyBorder="1" applyAlignment="1">
      <alignment horizontal="center" vertical="top" wrapText="1"/>
    </xf>
    <xf numFmtId="0" fontId="4" fillId="0" borderId="33" xfId="6" applyFont="1" applyBorder="1" applyAlignment="1">
      <alignment horizontal="center" vertical="center"/>
    </xf>
    <xf numFmtId="0" fontId="4" fillId="0" borderId="22" xfId="6" applyFont="1" applyBorder="1" applyAlignment="1">
      <alignment horizontal="center" vertical="center"/>
    </xf>
    <xf numFmtId="0" fontId="4" fillId="0" borderId="11" xfId="6" applyFont="1" applyBorder="1" applyAlignment="1">
      <alignment horizontal="center" vertical="center"/>
    </xf>
    <xf numFmtId="167" fontId="57" fillId="13" borderId="46" xfId="0" applyNumberFormat="1" applyFont="1" applyFill="1" applyBorder="1" applyAlignment="1">
      <alignment horizontal="center" vertical="center"/>
    </xf>
    <xf numFmtId="167" fontId="57" fillId="13" borderId="47" xfId="0" applyNumberFormat="1" applyFont="1" applyFill="1" applyBorder="1" applyAlignment="1">
      <alignment horizontal="center" vertical="center"/>
    </xf>
    <xf numFmtId="0" fontId="32" fillId="0" borderId="48" xfId="0" applyFont="1" applyBorder="1" applyAlignment="1">
      <alignment horizontal="center" vertical="center"/>
    </xf>
    <xf numFmtId="0" fontId="32" fillId="0" borderId="49" xfId="0" applyFont="1" applyBorder="1" applyAlignment="1">
      <alignment horizontal="center" vertical="center"/>
    </xf>
    <xf numFmtId="0" fontId="32" fillId="0" borderId="34" xfId="0" applyFont="1" applyBorder="1" applyAlignment="1">
      <alignment horizontal="center" vertical="center"/>
    </xf>
    <xf numFmtId="0" fontId="32" fillId="0" borderId="9" xfId="0" applyFont="1" applyBorder="1" applyAlignment="1">
      <alignment horizontal="center" vertical="center"/>
    </xf>
    <xf numFmtId="0" fontId="58" fillId="14" borderId="18" xfId="0" applyFont="1" applyFill="1" applyBorder="1" applyAlignment="1">
      <alignment horizontal="left" vertical="center" wrapText="1"/>
    </xf>
    <xf numFmtId="0" fontId="58" fillId="14" borderId="18" xfId="0" applyFont="1" applyFill="1" applyBorder="1" applyAlignment="1">
      <alignment horizontal="right" vertical="center" wrapText="1"/>
    </xf>
    <xf numFmtId="0" fontId="31" fillId="0" borderId="1" xfId="0" applyFont="1" applyBorder="1"/>
    <xf numFmtId="15" fontId="31" fillId="0" borderId="1" xfId="0" applyNumberFormat="1" applyFont="1" applyBorder="1"/>
    <xf numFmtId="0" fontId="31" fillId="0" borderId="13" xfId="0" applyFont="1" applyBorder="1"/>
    <xf numFmtId="167" fontId="57" fillId="2" borderId="47" xfId="0" applyNumberFormat="1" applyFont="1" applyFill="1" applyBorder="1" applyAlignment="1">
      <alignment horizontal="center" vertical="center"/>
    </xf>
    <xf numFmtId="0" fontId="32" fillId="2" borderId="0" xfId="0" applyFont="1" applyFill="1" applyBorder="1" applyAlignment="1">
      <alignment horizontal="center" vertical="center"/>
    </xf>
    <xf numFmtId="0" fontId="32" fillId="0" borderId="0" xfId="0" applyFont="1" applyBorder="1" applyAlignment="1">
      <alignment horizontal="center" vertical="center"/>
    </xf>
    <xf numFmtId="49" fontId="31" fillId="0" borderId="0" xfId="0" applyNumberFormat="1" applyFont="1" applyBorder="1"/>
    <xf numFmtId="0" fontId="31" fillId="2" borderId="0" xfId="0" applyFont="1" applyFill="1" applyBorder="1"/>
    <xf numFmtId="0" fontId="31" fillId="0" borderId="31" xfId="0" applyFont="1" applyBorder="1"/>
    <xf numFmtId="0" fontId="31" fillId="0" borderId="32" xfId="0" applyFont="1" applyBorder="1"/>
    <xf numFmtId="0" fontId="59" fillId="0" borderId="0" xfId="0" applyFont="1" applyBorder="1" applyAlignment="1">
      <alignment horizontal="center"/>
    </xf>
    <xf numFmtId="0" fontId="59" fillId="0" borderId="0" xfId="0" applyFont="1" applyBorder="1" applyAlignment="1">
      <alignment horizontal="center"/>
    </xf>
    <xf numFmtId="0" fontId="59" fillId="0" borderId="6" xfId="0" applyFont="1" applyBorder="1" applyAlignment="1">
      <alignment horizontal="center"/>
    </xf>
    <xf numFmtId="0" fontId="31" fillId="0" borderId="11" xfId="0" applyFont="1" applyBorder="1"/>
    <xf numFmtId="0" fontId="31" fillId="0" borderId="12" xfId="0" applyFont="1" applyBorder="1"/>
    <xf numFmtId="0" fontId="31" fillId="0" borderId="0" xfId="0" applyFont="1"/>
    <xf numFmtId="0" fontId="32" fillId="0" borderId="0" xfId="0" applyFont="1"/>
    <xf numFmtId="44" fontId="31" fillId="0" borderId="1" xfId="1" applyFont="1" applyBorder="1"/>
    <xf numFmtId="0" fontId="32" fillId="0" borderId="8" xfId="0" applyFont="1" applyBorder="1" applyAlignment="1">
      <alignment horizontal="center" vertical="center"/>
    </xf>
    <xf numFmtId="0" fontId="32" fillId="0" borderId="9" xfId="0" applyFont="1" applyBorder="1" applyAlignment="1">
      <alignment horizontal="center" vertical="center"/>
    </xf>
    <xf numFmtId="0" fontId="32" fillId="0" borderId="10" xfId="0" applyFont="1" applyBorder="1" applyAlignment="1">
      <alignment horizontal="center" vertical="center"/>
    </xf>
    <xf numFmtId="0" fontId="32" fillId="0" borderId="1" xfId="0" applyFont="1" applyBorder="1"/>
    <xf numFmtId="0" fontId="32" fillId="0" borderId="28" xfId="0" applyFont="1" applyBorder="1" applyAlignment="1">
      <alignment horizontal="center" vertical="center"/>
    </xf>
    <xf numFmtId="0" fontId="32" fillId="0" borderId="18" xfId="0" applyFont="1" applyBorder="1" applyAlignment="1">
      <alignment horizontal="center" vertical="center"/>
    </xf>
    <xf numFmtId="0" fontId="32" fillId="0" borderId="29" xfId="0" applyFont="1" applyBorder="1" applyAlignment="1">
      <alignment horizontal="center" vertical="center"/>
    </xf>
    <xf numFmtId="0" fontId="32" fillId="0" borderId="13" xfId="0" applyFont="1" applyBorder="1"/>
    <xf numFmtId="0" fontId="32" fillId="0" borderId="14" xfId="0" applyFont="1" applyBorder="1"/>
    <xf numFmtId="44" fontId="31" fillId="0" borderId="15" xfId="1" applyFont="1" applyBorder="1"/>
    <xf numFmtId="0" fontId="58" fillId="14" borderId="28" xfId="0" applyFont="1" applyFill="1" applyBorder="1" applyAlignment="1">
      <alignment horizontal="left" vertical="center" wrapText="1"/>
    </xf>
    <xf numFmtId="0" fontId="58" fillId="14" borderId="29" xfId="0" applyFont="1" applyFill="1" applyBorder="1" applyAlignment="1">
      <alignment horizontal="right" vertical="center" wrapText="1"/>
    </xf>
    <xf numFmtId="15" fontId="31" fillId="0" borderId="14" xfId="0" applyNumberFormat="1" applyFont="1" applyBorder="1"/>
    <xf numFmtId="15" fontId="31" fillId="0" borderId="32" xfId="0" applyNumberFormat="1" applyFont="1" applyBorder="1"/>
    <xf numFmtId="15" fontId="31" fillId="0" borderId="15" xfId="0" applyNumberFormat="1" applyFont="1" applyBorder="1"/>
    <xf numFmtId="1" fontId="31" fillId="0" borderId="1" xfId="2" applyNumberFormat="1" applyFont="1" applyBorder="1"/>
    <xf numFmtId="0" fontId="33" fillId="0" borderId="42" xfId="0" applyFont="1" applyBorder="1" applyAlignment="1">
      <alignment horizontal="center"/>
    </xf>
    <xf numFmtId="0" fontId="33" fillId="0" borderId="42" xfId="0" applyFont="1" applyFill="1" applyBorder="1" applyAlignment="1">
      <alignment horizontal="center"/>
    </xf>
    <xf numFmtId="0" fontId="33" fillId="2" borderId="42" xfId="0" applyFont="1" applyFill="1" applyBorder="1" applyAlignment="1">
      <alignment horizontal="center"/>
    </xf>
    <xf numFmtId="0" fontId="33" fillId="2" borderId="42" xfId="0" applyFont="1" applyFill="1" applyBorder="1" applyAlignment="1" applyProtection="1">
      <alignment horizontal="center"/>
      <protection locked="0"/>
    </xf>
    <xf numFmtId="0" fontId="33" fillId="0" borderId="42" xfId="0" applyFont="1" applyFill="1" applyBorder="1" applyAlignment="1" applyProtection="1">
      <alignment horizontal="center"/>
      <protection locked="0"/>
    </xf>
    <xf numFmtId="0" fontId="57" fillId="13" borderId="24" xfId="0" applyFont="1" applyFill="1" applyBorder="1"/>
    <xf numFmtId="0" fontId="31" fillId="0" borderId="10" xfId="0" applyFont="1" applyBorder="1"/>
    <xf numFmtId="1" fontId="31" fillId="0" borderId="1" xfId="0" applyNumberFormat="1" applyFont="1" applyBorder="1"/>
    <xf numFmtId="0" fontId="60" fillId="0" borderId="0" xfId="0" applyFont="1"/>
    <xf numFmtId="20" fontId="46" fillId="2" borderId="42" xfId="0" applyNumberFormat="1" applyFont="1" applyFill="1" applyBorder="1"/>
    <xf numFmtId="20" fontId="46" fillId="3" borderId="42" xfId="0" applyNumberFormat="1" applyFont="1" applyFill="1" applyBorder="1"/>
    <xf numFmtId="0" fontId="56" fillId="15" borderId="1" xfId="0" applyFont="1" applyFill="1" applyBorder="1"/>
    <xf numFmtId="0" fontId="56" fillId="10" borderId="1" xfId="0" applyFont="1" applyFill="1" applyBorder="1"/>
    <xf numFmtId="0" fontId="56" fillId="16" borderId="1" xfId="0" applyFont="1" applyFill="1" applyBorder="1"/>
    <xf numFmtId="0" fontId="30" fillId="0" borderId="52" xfId="0" applyFont="1" applyBorder="1"/>
    <xf numFmtId="0" fontId="30" fillId="0" borderId="60" xfId="0" applyFont="1" applyBorder="1"/>
    <xf numFmtId="0" fontId="30" fillId="0" borderId="59" xfId="0" applyFont="1" applyBorder="1"/>
    <xf numFmtId="0" fontId="30" fillId="0" borderId="53" xfId="0" applyFont="1" applyBorder="1"/>
    <xf numFmtId="0" fontId="30" fillId="0" borderId="0" xfId="0" applyFont="1" applyBorder="1"/>
    <xf numFmtId="0" fontId="30" fillId="0" borderId="44" xfId="0" applyFont="1" applyBorder="1"/>
    <xf numFmtId="0" fontId="56" fillId="0" borderId="0" xfId="0" applyFont="1" applyBorder="1"/>
    <xf numFmtId="0" fontId="30" fillId="0" borderId="51" xfId="0" applyFont="1" applyBorder="1"/>
    <xf numFmtId="0" fontId="30" fillId="0" borderId="21" xfId="0" applyFont="1" applyBorder="1"/>
    <xf numFmtId="0" fontId="30" fillId="0" borderId="45" xfId="0" applyFont="1" applyBorder="1"/>
    <xf numFmtId="0" fontId="24" fillId="17" borderId="0" xfId="0" applyFont="1" applyFill="1"/>
    <xf numFmtId="167" fontId="50" fillId="17" borderId="46" xfId="0" applyNumberFormat="1" applyFont="1" applyFill="1" applyBorder="1" applyAlignment="1">
      <alignment horizontal="center" vertical="center"/>
    </xf>
    <xf numFmtId="0" fontId="48" fillId="17" borderId="9" xfId="0" applyFont="1" applyFill="1" applyBorder="1" applyAlignment="1">
      <alignment horizontal="center" vertical="center"/>
    </xf>
    <xf numFmtId="0" fontId="48" fillId="17" borderId="8" xfId="0" applyFont="1" applyFill="1" applyBorder="1" applyAlignment="1">
      <alignment horizontal="center" vertical="center"/>
    </xf>
    <xf numFmtId="0" fontId="48" fillId="17" borderId="9" xfId="0" applyFont="1" applyFill="1" applyBorder="1" applyAlignment="1">
      <alignment horizontal="center" vertical="center"/>
    </xf>
    <xf numFmtId="0" fontId="48" fillId="17" borderId="10" xfId="0" applyFont="1" applyFill="1" applyBorder="1" applyAlignment="1">
      <alignment horizontal="center" vertical="center"/>
    </xf>
    <xf numFmtId="0" fontId="48" fillId="17" borderId="0" xfId="0" applyFont="1" applyFill="1" applyBorder="1"/>
    <xf numFmtId="0" fontId="48" fillId="17" borderId="1" xfId="0" applyFont="1" applyFill="1" applyBorder="1"/>
    <xf numFmtId="0" fontId="24" fillId="17" borderId="0" xfId="0" applyFont="1" applyFill="1" applyBorder="1"/>
    <xf numFmtId="0" fontId="24" fillId="17" borderId="1" xfId="0" applyFont="1" applyFill="1" applyBorder="1"/>
    <xf numFmtId="49" fontId="24" fillId="17" borderId="1" xfId="0" applyNumberFormat="1" applyFont="1" applyFill="1" applyBorder="1"/>
    <xf numFmtId="0" fontId="48" fillId="17" borderId="0" xfId="0" applyFont="1" applyFill="1" applyBorder="1" applyAlignment="1">
      <alignment horizontal="center" vertical="center"/>
    </xf>
    <xf numFmtId="49" fontId="24" fillId="17" borderId="0" xfId="0" applyNumberFormat="1" applyFont="1" applyFill="1" applyBorder="1"/>
    <xf numFmtId="0" fontId="48" fillId="17" borderId="33" xfId="0" applyFont="1" applyFill="1" applyBorder="1" applyAlignment="1">
      <alignment horizontal="center" vertical="center"/>
    </xf>
    <xf numFmtId="0" fontId="48" fillId="17" borderId="34" xfId="0" applyFont="1" applyFill="1" applyBorder="1" applyAlignment="1">
      <alignment horizontal="center" vertical="center"/>
    </xf>
    <xf numFmtId="0" fontId="48" fillId="17" borderId="23" xfId="0" applyFont="1" applyFill="1" applyBorder="1" applyAlignment="1">
      <alignment horizontal="center" vertical="center"/>
    </xf>
    <xf numFmtId="0" fontId="48" fillId="17" borderId="50" xfId="0" applyFont="1" applyFill="1" applyBorder="1"/>
    <xf numFmtId="0" fontId="48" fillId="17" borderId="5" xfId="0" applyFont="1" applyFill="1" applyBorder="1"/>
    <xf numFmtId="0" fontId="48" fillId="17" borderId="4" xfId="0" applyFont="1" applyFill="1" applyBorder="1"/>
    <xf numFmtId="0" fontId="48" fillId="17" borderId="41" xfId="0" applyFont="1" applyFill="1" applyBorder="1"/>
    <xf numFmtId="0" fontId="24" fillId="17" borderId="30" xfId="0" applyFont="1" applyFill="1" applyBorder="1"/>
    <xf numFmtId="0" fontId="24" fillId="17" borderId="52" xfId="0" applyFont="1" applyFill="1" applyBorder="1"/>
    <xf numFmtId="0" fontId="24" fillId="17" borderId="3" xfId="0" applyFont="1" applyFill="1" applyBorder="1"/>
    <xf numFmtId="0" fontId="24" fillId="17" borderId="56" xfId="0" applyFont="1" applyFill="1" applyBorder="1"/>
    <xf numFmtId="0" fontId="24" fillId="17" borderId="14" xfId="0" applyFont="1" applyFill="1" applyBorder="1"/>
    <xf numFmtId="167" fontId="50" fillId="17" borderId="47" xfId="0" applyNumberFormat="1" applyFont="1" applyFill="1" applyBorder="1" applyAlignment="1">
      <alignment horizontal="center" vertical="center"/>
    </xf>
    <xf numFmtId="0" fontId="24" fillId="17" borderId="50" xfId="0" applyFont="1" applyFill="1" applyBorder="1"/>
    <xf numFmtId="0" fontId="24" fillId="17" borderId="53" xfId="0" applyFont="1" applyFill="1" applyBorder="1"/>
    <xf numFmtId="0" fontId="24" fillId="17" borderId="4" xfId="0" applyFont="1" applyFill="1" applyBorder="1"/>
    <xf numFmtId="49" fontId="24" fillId="17" borderId="50" xfId="0" applyNumberFormat="1" applyFont="1" applyFill="1" applyBorder="1"/>
    <xf numFmtId="49" fontId="24" fillId="17" borderId="53" xfId="0" applyNumberFormat="1" applyFont="1" applyFill="1" applyBorder="1"/>
    <xf numFmtId="49" fontId="24" fillId="17" borderId="40" xfId="0" applyNumberFormat="1" applyFont="1" applyFill="1" applyBorder="1"/>
    <xf numFmtId="49" fontId="24" fillId="17" borderId="51" xfId="0" applyNumberFormat="1" applyFont="1" applyFill="1" applyBorder="1"/>
    <xf numFmtId="0" fontId="24" fillId="17" borderId="5" xfId="0" applyFont="1" applyFill="1" applyBorder="1"/>
    <xf numFmtId="49" fontId="24" fillId="17" borderId="4" xfId="0" applyNumberFormat="1" applyFont="1" applyFill="1" applyBorder="1"/>
    <xf numFmtId="49" fontId="24" fillId="17" borderId="54" xfId="0" applyNumberFormat="1" applyFont="1" applyFill="1" applyBorder="1"/>
    <xf numFmtId="49" fontId="24" fillId="17" borderId="55" xfId="0" applyNumberFormat="1" applyFont="1" applyFill="1" applyBorder="1"/>
    <xf numFmtId="0" fontId="24" fillId="17" borderId="55" xfId="0" applyFont="1" applyFill="1" applyBorder="1"/>
    <xf numFmtId="0" fontId="24" fillId="17" borderId="15" xfId="0" applyFont="1" applyFill="1" applyBorder="1"/>
    <xf numFmtId="0" fontId="29" fillId="17" borderId="0" xfId="0" applyFont="1" applyFill="1" applyBorder="1"/>
    <xf numFmtId="0" fontId="61" fillId="17" borderId="0" xfId="0" applyFont="1" applyFill="1"/>
    <xf numFmtId="0" fontId="62" fillId="0" borderId="0" xfId="0" applyFont="1" applyBorder="1"/>
    <xf numFmtId="0" fontId="63" fillId="0" borderId="0" xfId="0" applyFont="1"/>
  </cellXfs>
  <cellStyles count="9">
    <cellStyle name="Comma 2" xfId="8"/>
    <cellStyle name="Currency" xfId="1" builtinId="4"/>
    <cellStyle name="Hyperlink" xfId="4" builtinId="8"/>
    <cellStyle name="Normal" xfId="0" builtinId="0"/>
    <cellStyle name="Normal 2" xfId="3"/>
    <cellStyle name="Normal 3" xfId="6"/>
    <cellStyle name="Percent" xfId="2" builtinId="5"/>
    <cellStyle name="Percent 2" xfId="5"/>
    <cellStyle name="Percent 3" xfId="7"/>
  </cellStyles>
  <dxfs count="68">
    <dxf>
      <font>
        <color rgb="FF9C0006"/>
      </font>
      <fill>
        <patternFill>
          <bgColor rgb="FFFFC7CE"/>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FFC000"/>
        </patternFill>
      </fill>
    </dxf>
    <dxf>
      <font>
        <strike val="0"/>
        <outline val="0"/>
        <shadow val="0"/>
        <u val="none"/>
        <vertAlign val="baseline"/>
        <sz val="11"/>
        <color theme="1"/>
        <name val="Dutch809 BT"/>
        <scheme val="none"/>
      </font>
      <fill>
        <patternFill patternType="solid">
          <fgColor indexed="64"/>
          <bgColor rgb="FFFF0000"/>
        </patternFill>
      </fill>
    </dxf>
    <dxf>
      <font>
        <strike val="0"/>
        <outline val="0"/>
        <shadow val="0"/>
        <u val="none"/>
        <vertAlign val="baseline"/>
        <sz val="11"/>
        <color theme="1"/>
        <name val="Dutch809 BT"/>
        <scheme val="none"/>
      </font>
    </dxf>
    <dxf>
      <font>
        <strike val="0"/>
        <outline val="0"/>
        <shadow val="0"/>
        <u val="none"/>
        <vertAlign val="baseline"/>
        <sz val="11"/>
        <color theme="1"/>
        <name val="Dutch809 BT"/>
        <scheme val="none"/>
      </font>
    </dxf>
    <dxf>
      <font>
        <strike val="0"/>
        <outline val="0"/>
        <shadow val="0"/>
        <u val="none"/>
        <vertAlign val="baseline"/>
        <sz val="11"/>
        <color theme="1"/>
        <name val="Dutch809 BT"/>
        <scheme val="none"/>
      </font>
    </dxf>
    <dxf>
      <font>
        <strike val="0"/>
        <outline val="0"/>
        <shadow val="0"/>
        <u val="none"/>
        <vertAlign val="baseline"/>
        <sz val="11"/>
        <color theme="1"/>
        <name val="Dutch809 BT"/>
        <scheme val="none"/>
      </font>
    </dxf>
    <dxf>
      <font>
        <strike val="0"/>
        <outline val="0"/>
        <shadow val="0"/>
        <u val="none"/>
        <vertAlign val="baseline"/>
        <sz val="11"/>
        <color theme="1"/>
        <name val="Dutch809 BT"/>
        <scheme val="none"/>
      </font>
    </dxf>
    <dxf>
      <font>
        <strike val="0"/>
        <outline val="0"/>
        <shadow val="0"/>
        <u val="none"/>
        <vertAlign val="baseline"/>
        <sz val="11"/>
        <color theme="1"/>
        <name val="Dutch809 BT"/>
        <scheme val="none"/>
      </font>
    </dxf>
    <dxf>
      <font>
        <strike val="0"/>
        <outline val="0"/>
        <shadow val="0"/>
        <u val="none"/>
        <vertAlign val="baseline"/>
        <sz val="11"/>
        <color theme="1"/>
        <name val="Dutch809 BT"/>
        <scheme val="none"/>
      </font>
    </dxf>
    <dxf>
      <font>
        <b/>
        <strike val="0"/>
        <outline val="0"/>
        <shadow val="0"/>
        <u val="none"/>
        <vertAlign val="baseline"/>
        <sz val="11"/>
        <color theme="1"/>
        <name val="Dutch809 BT"/>
        <scheme val="none"/>
      </font>
    </dxf>
    <dxf>
      <font>
        <strike val="0"/>
        <outline val="0"/>
        <shadow val="0"/>
        <u val="none"/>
        <vertAlign val="baseline"/>
        <sz val="11"/>
        <color theme="1"/>
        <name val="Dutch809 BT"/>
        <scheme val="none"/>
      </font>
    </dxf>
    <dxf>
      <font>
        <strike val="0"/>
        <outline val="0"/>
        <shadow val="0"/>
        <u val="none"/>
        <vertAlign val="baseline"/>
        <sz val="11"/>
        <color theme="1"/>
        <name val="Dutch809 BT"/>
        <scheme val="none"/>
      </font>
    </dxf>
    <dxf>
      <font>
        <b val="0"/>
        <i val="0"/>
        <strike val="0"/>
        <condense val="0"/>
        <extend val="0"/>
        <outline val="0"/>
        <shadow val="0"/>
        <u val="none"/>
        <vertAlign val="baseline"/>
        <sz val="11"/>
        <color theme="1"/>
        <name val="Dutch809 BT"/>
        <scheme val="none"/>
      </font>
    </dxf>
    <dxf>
      <font>
        <b val="0"/>
        <i val="0"/>
        <strike val="0"/>
        <condense val="0"/>
        <extend val="0"/>
        <outline val="0"/>
        <shadow val="0"/>
        <u val="none"/>
        <vertAlign val="baseline"/>
        <sz val="11"/>
        <color theme="1"/>
        <name val="Dutch809 BT"/>
        <scheme val="none"/>
      </font>
    </dxf>
    <dxf>
      <font>
        <b val="0"/>
        <i val="0"/>
        <strike val="0"/>
        <condense val="0"/>
        <extend val="0"/>
        <outline val="0"/>
        <shadow val="0"/>
        <u val="none"/>
        <vertAlign val="baseline"/>
        <sz val="11"/>
        <color theme="1"/>
        <name val="Dutch809 BT"/>
        <scheme val="none"/>
      </font>
    </dxf>
    <dxf>
      <font>
        <b val="0"/>
        <i val="0"/>
        <strike val="0"/>
        <condense val="0"/>
        <extend val="0"/>
        <outline val="0"/>
        <shadow val="0"/>
        <u val="none"/>
        <vertAlign val="baseline"/>
        <sz val="11"/>
        <color theme="1"/>
        <name val="Dutch809 BT"/>
        <scheme val="none"/>
      </font>
    </dxf>
    <dxf>
      <font>
        <b val="0"/>
        <i val="0"/>
        <strike val="0"/>
        <condense val="0"/>
        <extend val="0"/>
        <outline val="0"/>
        <shadow val="0"/>
        <u val="none"/>
        <vertAlign val="baseline"/>
        <sz val="11"/>
        <color theme="1"/>
        <name val="Dutch809 BT"/>
        <scheme val="none"/>
      </font>
    </dxf>
    <dxf>
      <font>
        <b val="0"/>
        <i val="0"/>
        <strike val="0"/>
        <condense val="0"/>
        <extend val="0"/>
        <outline val="0"/>
        <shadow val="0"/>
        <u val="none"/>
        <vertAlign val="baseline"/>
        <sz val="11"/>
        <color theme="1"/>
        <name val="Dutch809 BT"/>
        <scheme val="none"/>
      </font>
    </dxf>
    <dxf>
      <font>
        <b val="0"/>
        <i val="0"/>
        <strike val="0"/>
        <condense val="0"/>
        <extend val="0"/>
        <outline val="0"/>
        <shadow val="0"/>
        <u val="none"/>
        <vertAlign val="baseline"/>
        <sz val="11"/>
        <color theme="1"/>
        <name val="Dutch809 BT"/>
        <scheme val="none"/>
      </font>
    </dxf>
    <dxf>
      <font>
        <strike val="0"/>
        <outline val="0"/>
        <shadow val="0"/>
        <u val="none"/>
        <vertAlign val="baseline"/>
        <sz val="11"/>
        <color theme="1"/>
        <name val="Dutch809 BT"/>
        <scheme val="none"/>
      </font>
    </dxf>
    <dxf>
      <font>
        <b val="0"/>
        <i val="0"/>
        <strike val="0"/>
        <condense val="0"/>
        <extend val="0"/>
        <outline val="0"/>
        <shadow val="0"/>
        <u val="none"/>
        <vertAlign val="baseline"/>
        <sz val="11"/>
        <color theme="1"/>
        <name val="Dutch809 BT"/>
        <scheme val="none"/>
      </font>
    </dxf>
    <dxf>
      <font>
        <b/>
        <strike val="0"/>
        <outline val="0"/>
        <shadow val="0"/>
        <u val="none"/>
        <vertAlign val="baseline"/>
        <sz val="11"/>
        <color theme="1"/>
        <name val="Dutch809 BT"/>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cap="none" spc="20" baseline="0">
                <a:solidFill>
                  <a:schemeClr val="tx1">
                    <a:lumMod val="50000"/>
                    <a:lumOff val="50000"/>
                  </a:schemeClr>
                </a:solidFill>
                <a:latin typeface="+mn-lt"/>
                <a:ea typeface="+mn-ea"/>
                <a:cs typeface="+mn-cs"/>
              </a:defRPr>
            </a:pPr>
            <a:r>
              <a:rPr lang="en-US" sz="1050" b="1"/>
              <a:t>Corrective Work Generated By Artisan</a:t>
            </a:r>
          </a:p>
        </c:rich>
      </c:tx>
      <c:layout/>
      <c:overlay val="0"/>
      <c:spPr>
        <a:noFill/>
        <a:ln>
          <a:noFill/>
        </a:ln>
        <a:effectLst/>
      </c:spPr>
      <c:txPr>
        <a:bodyPr rot="0" spcFirstLastPara="1" vertOverflow="ellipsis" vert="horz" wrap="square" anchor="ctr" anchorCtr="1"/>
        <a:lstStyle/>
        <a:p>
          <a:pPr>
            <a:defRPr sz="1050" b="1"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InspectionsTab!$C$44</c:f>
              <c:strCache>
                <c:ptCount val="1"/>
                <c:pt idx="0">
                  <c:v>DENDAMERA</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InspectionsTab!$D$44:$I$44</c15:sqref>
                  </c15:fullRef>
                </c:ext>
              </c:extLst>
              <c:f>InspectionsTab!$F$44</c:f>
              <c:numCache>
                <c:formatCode>0</c:formatCode>
                <c:ptCount val="1"/>
                <c:pt idx="0">
                  <c:v>77</c:v>
                </c:pt>
              </c:numCache>
            </c:numRef>
          </c:val>
        </c:ser>
        <c:ser>
          <c:idx val="1"/>
          <c:order val="1"/>
          <c:tx>
            <c:strRef>
              <c:f>InspectionsTab!$C$45</c:f>
              <c:strCache>
                <c:ptCount val="1"/>
                <c:pt idx="0">
                  <c:v>CHASAUKA</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InspectionsTab!$D$45:$I$45</c15:sqref>
                  </c15:fullRef>
                </c:ext>
              </c:extLst>
              <c:f>InspectionsTab!$F$45</c:f>
              <c:numCache>
                <c:formatCode>0</c:formatCode>
                <c:ptCount val="1"/>
                <c:pt idx="0">
                  <c:v>74</c:v>
                </c:pt>
              </c:numCache>
            </c:numRef>
          </c:val>
        </c:ser>
        <c:ser>
          <c:idx val="2"/>
          <c:order val="2"/>
          <c:tx>
            <c:strRef>
              <c:f>InspectionsTab!$C$46</c:f>
              <c:strCache>
                <c:ptCount val="1"/>
                <c:pt idx="0">
                  <c:v>CHEMAI</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InspectionsTab!$D$46:$I$46</c15:sqref>
                  </c15:fullRef>
                </c:ext>
              </c:extLst>
              <c:f>InspectionsTab!$F$46</c:f>
              <c:numCache>
                <c:formatCode>0</c:formatCode>
                <c:ptCount val="1"/>
                <c:pt idx="0">
                  <c:v>42</c:v>
                </c:pt>
              </c:numCache>
            </c:numRef>
          </c:val>
        </c:ser>
        <c:ser>
          <c:idx val="3"/>
          <c:order val="3"/>
          <c:tx>
            <c:strRef>
              <c:f>InspectionsTab!$C$47</c:f>
              <c:strCache>
                <c:ptCount val="1"/>
                <c:pt idx="0">
                  <c:v>CHIDEYA</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InspectionsTab!$D$47:$I$47</c15:sqref>
                  </c15:fullRef>
                </c:ext>
              </c:extLst>
              <c:f>InspectionsTab!$F$47</c:f>
              <c:numCache>
                <c:formatCode>0</c:formatCode>
                <c:ptCount val="1"/>
                <c:pt idx="0">
                  <c:v>76</c:v>
                </c:pt>
              </c:numCache>
            </c:numRef>
          </c:val>
        </c:ser>
        <c:ser>
          <c:idx val="4"/>
          <c:order val="4"/>
          <c:tx>
            <c:strRef>
              <c:f>InspectionsTab!$C$48</c:f>
              <c:strCache>
                <c:ptCount val="1"/>
                <c:pt idx="0">
                  <c:v>CHIKONHI</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InspectionsTab!$D$48:$I$48</c15:sqref>
                  </c15:fullRef>
                </c:ext>
              </c:extLst>
              <c:f>InspectionsTab!$F$48</c:f>
              <c:numCache>
                <c:formatCode>0</c:formatCode>
                <c:ptCount val="1"/>
                <c:pt idx="0">
                  <c:v>73</c:v>
                </c:pt>
              </c:numCache>
            </c:numRef>
          </c:val>
        </c:ser>
        <c:ser>
          <c:idx val="5"/>
          <c:order val="5"/>
          <c:tx>
            <c:strRef>
              <c:f>InspectionsTab!$C$49</c:f>
              <c:strCache>
                <c:ptCount val="1"/>
                <c:pt idx="0">
                  <c:v>BHEWU</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InspectionsTab!$D$49:$I$49</c15:sqref>
                  </c15:fullRef>
                </c:ext>
              </c:extLst>
              <c:f>InspectionsTab!$F$49</c:f>
              <c:numCache>
                <c:formatCode>0</c:formatCode>
                <c:ptCount val="1"/>
                <c:pt idx="0">
                  <c:v>54</c:v>
                </c:pt>
              </c:numCache>
            </c:numRef>
          </c:val>
        </c:ser>
        <c:ser>
          <c:idx val="6"/>
          <c:order val="6"/>
          <c:tx>
            <c:strRef>
              <c:f>InspectionsTab!$C$50</c:f>
              <c:strCache>
                <c:ptCount val="1"/>
                <c:pt idx="0">
                  <c:v>DENDAMERA</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InspectionsTab!$D$50:$I$50</c15:sqref>
                  </c15:fullRef>
                </c:ext>
              </c:extLst>
              <c:f>InspectionsTab!$F$50</c:f>
              <c:numCache>
                <c:formatCode>0</c:formatCode>
                <c:ptCount val="1"/>
                <c:pt idx="0">
                  <c:v>78</c:v>
                </c:pt>
              </c:numCache>
            </c:numRef>
          </c:val>
        </c:ser>
        <c:ser>
          <c:idx val="7"/>
          <c:order val="7"/>
          <c:tx>
            <c:strRef>
              <c:f>InspectionsTab!$C$51</c:f>
              <c:strCache>
                <c:ptCount val="1"/>
                <c:pt idx="0">
                  <c:v>GOZO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InspectionsTab!$D$51:$I$51</c15:sqref>
                  </c15:fullRef>
                </c:ext>
              </c:extLst>
              <c:f>InspectionsTab!$F$51</c:f>
              <c:numCache>
                <c:formatCode>0</c:formatCode>
                <c:ptCount val="1"/>
                <c:pt idx="0">
                  <c:v>57</c:v>
                </c:pt>
              </c:numCache>
            </c:numRef>
          </c:val>
        </c:ser>
        <c:ser>
          <c:idx val="8"/>
          <c:order val="8"/>
          <c:tx>
            <c:strRef>
              <c:f>InspectionsTab!$C$52</c:f>
              <c:strCache>
                <c:ptCount val="1"/>
                <c:pt idx="0">
                  <c:v>JIMU</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InspectionsTab!$D$52:$I$52</c15:sqref>
                  </c15:fullRef>
                </c:ext>
              </c:extLst>
              <c:f>InspectionsTab!$F$52</c:f>
              <c:numCache>
                <c:formatCode>0</c:formatCode>
                <c:ptCount val="1"/>
                <c:pt idx="0">
                  <c:v>83</c:v>
                </c:pt>
              </c:numCache>
            </c:numRef>
          </c:val>
        </c:ser>
        <c:ser>
          <c:idx val="9"/>
          <c:order val="9"/>
          <c:tx>
            <c:strRef>
              <c:f>InspectionsTab!$C$53</c:f>
              <c:strCache>
                <c:ptCount val="1"/>
                <c:pt idx="0">
                  <c:v>KAMBASHA</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InspectionsTab!$D$53:$I$53</c15:sqref>
                  </c15:fullRef>
                </c:ext>
              </c:extLst>
              <c:f>InspectionsTab!$F$53</c:f>
              <c:numCache>
                <c:formatCode>0</c:formatCode>
                <c:ptCount val="1"/>
                <c:pt idx="0">
                  <c:v>41</c:v>
                </c:pt>
              </c:numCache>
            </c:numRef>
          </c:val>
        </c:ser>
        <c:ser>
          <c:idx val="10"/>
          <c:order val="10"/>
          <c:tx>
            <c:strRef>
              <c:f>InspectionsTab!$C$54</c:f>
              <c:strCache>
                <c:ptCount val="1"/>
                <c:pt idx="0">
                  <c:v>KANENGONI</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InspectionsTab!$D$54:$I$54</c15:sqref>
                  </c15:fullRef>
                </c:ext>
              </c:extLst>
              <c:f>InspectionsTab!$F$54</c:f>
              <c:numCache>
                <c:formatCode>0</c:formatCode>
                <c:ptCount val="1"/>
                <c:pt idx="0">
                  <c:v>90</c:v>
                </c:pt>
              </c:numCache>
            </c:numRef>
          </c:val>
        </c:ser>
        <c:ser>
          <c:idx val="11"/>
          <c:order val="11"/>
          <c:tx>
            <c:strRef>
              <c:f>InspectionsTab!$C$55</c:f>
              <c:strCache>
                <c:ptCount val="1"/>
                <c:pt idx="0">
                  <c:v>KAPIYO</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InspectionsTab!$D$55:$I$55</c15:sqref>
                  </c15:fullRef>
                </c:ext>
              </c:extLst>
              <c:f>InspectionsTab!$F$55</c:f>
              <c:numCache>
                <c:formatCode>0</c:formatCode>
                <c:ptCount val="1"/>
                <c:pt idx="0">
                  <c:v>50</c:v>
                </c:pt>
              </c:numCache>
            </c:numRef>
          </c:val>
        </c:ser>
        <c:ser>
          <c:idx val="12"/>
          <c:order val="12"/>
          <c:tx>
            <c:strRef>
              <c:f>InspectionsTab!$C$56</c:f>
              <c:strCache>
                <c:ptCount val="1"/>
                <c:pt idx="0">
                  <c:v>KASOROTA</c:v>
                </c:pt>
              </c:strCache>
            </c:strRef>
          </c:tx>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InspectionsTab!$D$56:$I$56</c15:sqref>
                  </c15:fullRef>
                </c:ext>
              </c:extLst>
              <c:f>InspectionsTab!$F$56</c:f>
              <c:numCache>
                <c:formatCode>0</c:formatCode>
                <c:ptCount val="1"/>
                <c:pt idx="0">
                  <c:v>89</c:v>
                </c:pt>
              </c:numCache>
            </c:numRef>
          </c:val>
        </c:ser>
        <c:ser>
          <c:idx val="13"/>
          <c:order val="13"/>
          <c:tx>
            <c:strRef>
              <c:f>InspectionsTab!$C$57</c:f>
              <c:strCache>
                <c:ptCount val="1"/>
                <c:pt idx="0">
                  <c:v>KATONHA</c:v>
                </c:pt>
              </c:strCache>
            </c:strRef>
          </c:tx>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InspectionsTab!$D$57:$I$57</c15:sqref>
                  </c15:fullRef>
                </c:ext>
              </c:extLst>
              <c:f>InspectionsTab!$F$57</c:f>
              <c:numCache>
                <c:formatCode>0</c:formatCode>
                <c:ptCount val="1"/>
                <c:pt idx="0">
                  <c:v>47</c:v>
                </c:pt>
              </c:numCache>
            </c:numRef>
          </c:val>
        </c:ser>
        <c:ser>
          <c:idx val="14"/>
          <c:order val="14"/>
          <c:tx>
            <c:strRef>
              <c:f>InspectionsTab!$C$58</c:f>
              <c:strCache>
                <c:ptCount val="1"/>
                <c:pt idx="0">
                  <c:v>KWALI</c:v>
                </c:pt>
              </c:strCache>
            </c:strRef>
          </c:tx>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InspectionsTab!$D$58:$I$58</c15:sqref>
                  </c15:fullRef>
                </c:ext>
              </c:extLst>
              <c:f>InspectionsTab!$F$58</c:f>
              <c:numCache>
                <c:formatCode>0</c:formatCode>
                <c:ptCount val="1"/>
                <c:pt idx="0">
                  <c:v>85</c:v>
                </c:pt>
              </c:numCache>
            </c:numRef>
          </c:val>
        </c:ser>
        <c:ser>
          <c:idx val="15"/>
          <c:order val="15"/>
          <c:tx>
            <c:strRef>
              <c:f>InspectionsTab!$C$59</c:f>
              <c:strCache>
                <c:ptCount val="1"/>
                <c:pt idx="0">
                  <c:v>LAZARO</c:v>
                </c:pt>
              </c:strCache>
            </c:strRef>
          </c:tx>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InspectionsTab!$D$59:$I$59</c15:sqref>
                  </c15:fullRef>
                </c:ext>
              </c:extLst>
              <c:f>InspectionsTab!$F$59</c:f>
              <c:numCache>
                <c:formatCode>0</c:formatCode>
                <c:ptCount val="1"/>
                <c:pt idx="0">
                  <c:v>74</c:v>
                </c:pt>
              </c:numCache>
            </c:numRef>
          </c:val>
        </c:ser>
        <c:ser>
          <c:idx val="16"/>
          <c:order val="16"/>
          <c:tx>
            <c:strRef>
              <c:f>InspectionsTab!$C$60</c:f>
              <c:strCache>
                <c:ptCount val="1"/>
                <c:pt idx="0">
                  <c:v>MADHAKA</c:v>
                </c:pt>
              </c:strCache>
            </c:strRef>
          </c:tx>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InspectionsTab!$D$60:$I$60</c15:sqref>
                  </c15:fullRef>
                </c:ext>
              </c:extLst>
              <c:f>InspectionsTab!$F$60</c:f>
              <c:numCache>
                <c:formatCode>0</c:formatCode>
                <c:ptCount val="1"/>
                <c:pt idx="0">
                  <c:v>66</c:v>
                </c:pt>
              </c:numCache>
            </c:numRef>
          </c:val>
        </c:ser>
        <c:ser>
          <c:idx val="17"/>
          <c:order val="17"/>
          <c:tx>
            <c:strRef>
              <c:f>InspectionsTab!$C$61</c:f>
              <c:strCache>
                <c:ptCount val="1"/>
                <c:pt idx="0">
                  <c:v>MATSVIMBO</c:v>
                </c:pt>
              </c:strCache>
            </c:strRef>
          </c:tx>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InspectionsTab!$D$61:$I$61</c15:sqref>
                  </c15:fullRef>
                </c:ext>
              </c:extLst>
              <c:f>InspectionsTab!$F$61</c:f>
              <c:numCache>
                <c:formatCode>0</c:formatCode>
                <c:ptCount val="1"/>
                <c:pt idx="0">
                  <c:v>70</c:v>
                </c:pt>
              </c:numCache>
            </c:numRef>
          </c:val>
        </c:ser>
        <c:ser>
          <c:idx val="18"/>
          <c:order val="18"/>
          <c:tx>
            <c:strRef>
              <c:f>InspectionsTab!$C$62</c:f>
              <c:strCache>
                <c:ptCount val="1"/>
                <c:pt idx="0">
                  <c:v>MAUNDO</c:v>
                </c:pt>
              </c:strCache>
            </c:strRef>
          </c:tx>
          <c:spPr>
            <a:gradFill rotWithShape="1">
              <a:gsLst>
                <a:gs pos="0">
                  <a:schemeClr val="accent1">
                    <a:lumMod val="80000"/>
                    <a:lumMod val="110000"/>
                    <a:satMod val="105000"/>
                    <a:tint val="67000"/>
                  </a:schemeClr>
                </a:gs>
                <a:gs pos="50000">
                  <a:schemeClr val="accent1">
                    <a:lumMod val="80000"/>
                    <a:lumMod val="105000"/>
                    <a:satMod val="103000"/>
                    <a:tint val="73000"/>
                  </a:schemeClr>
                </a:gs>
                <a:gs pos="100000">
                  <a:schemeClr val="accent1">
                    <a:lumMod val="80000"/>
                    <a:lumMod val="105000"/>
                    <a:satMod val="109000"/>
                    <a:tint val="81000"/>
                  </a:schemeClr>
                </a:gs>
              </a:gsLst>
              <a:lin ang="5400000" scaled="0"/>
            </a:gradFill>
            <a:ln w="9525" cap="flat" cmpd="sng" algn="ctr">
              <a:solidFill>
                <a:schemeClr val="accent1">
                  <a:lumMod val="8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InspectionsTab!$D$62:$I$62</c15:sqref>
                  </c15:fullRef>
                </c:ext>
              </c:extLst>
              <c:f>InspectionsTab!$F$62</c:f>
              <c:numCache>
                <c:formatCode>0</c:formatCode>
                <c:ptCount val="1"/>
                <c:pt idx="0">
                  <c:v>52</c:v>
                </c:pt>
              </c:numCache>
            </c:numRef>
          </c:val>
        </c:ser>
        <c:ser>
          <c:idx val="19"/>
          <c:order val="19"/>
          <c:tx>
            <c:strRef>
              <c:f>InspectionsTab!$C$63</c:f>
              <c:strCache>
                <c:ptCount val="1"/>
                <c:pt idx="0">
                  <c:v>MOYO</c:v>
                </c:pt>
              </c:strCache>
            </c:strRef>
          </c:tx>
          <c:spPr>
            <a:gradFill rotWithShape="1">
              <a:gsLst>
                <a:gs pos="0">
                  <a:schemeClr val="accent2">
                    <a:lumMod val="80000"/>
                    <a:lumMod val="110000"/>
                    <a:satMod val="105000"/>
                    <a:tint val="67000"/>
                  </a:schemeClr>
                </a:gs>
                <a:gs pos="50000">
                  <a:schemeClr val="accent2">
                    <a:lumMod val="80000"/>
                    <a:lumMod val="105000"/>
                    <a:satMod val="103000"/>
                    <a:tint val="73000"/>
                  </a:schemeClr>
                </a:gs>
                <a:gs pos="100000">
                  <a:schemeClr val="accent2">
                    <a:lumMod val="80000"/>
                    <a:lumMod val="105000"/>
                    <a:satMod val="109000"/>
                    <a:tint val="81000"/>
                  </a:schemeClr>
                </a:gs>
              </a:gsLst>
              <a:lin ang="5400000" scaled="0"/>
            </a:gradFill>
            <a:ln w="9525" cap="flat" cmpd="sng" algn="ctr">
              <a:solidFill>
                <a:schemeClr val="accent2">
                  <a:lumMod val="8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InspectionsTab!$D$63:$I$63</c15:sqref>
                  </c15:fullRef>
                </c:ext>
              </c:extLst>
              <c:f>InspectionsTab!$F$63</c:f>
              <c:numCache>
                <c:formatCode>0</c:formatCode>
                <c:ptCount val="1"/>
                <c:pt idx="0">
                  <c:v>42</c:v>
                </c:pt>
              </c:numCache>
            </c:numRef>
          </c:val>
        </c:ser>
        <c:ser>
          <c:idx val="20"/>
          <c:order val="20"/>
          <c:tx>
            <c:strRef>
              <c:f>InspectionsTab!$C$64</c:f>
              <c:strCache>
                <c:ptCount val="1"/>
                <c:pt idx="0">
                  <c:v>MTAKURAGUMBO</c:v>
                </c:pt>
              </c:strCache>
            </c:strRef>
          </c:tx>
          <c:spPr>
            <a:gradFill rotWithShape="1">
              <a:gsLst>
                <a:gs pos="0">
                  <a:schemeClr val="accent3">
                    <a:lumMod val="80000"/>
                    <a:lumMod val="110000"/>
                    <a:satMod val="105000"/>
                    <a:tint val="67000"/>
                  </a:schemeClr>
                </a:gs>
                <a:gs pos="50000">
                  <a:schemeClr val="accent3">
                    <a:lumMod val="80000"/>
                    <a:lumMod val="105000"/>
                    <a:satMod val="103000"/>
                    <a:tint val="73000"/>
                  </a:schemeClr>
                </a:gs>
                <a:gs pos="100000">
                  <a:schemeClr val="accent3">
                    <a:lumMod val="80000"/>
                    <a:lumMod val="105000"/>
                    <a:satMod val="109000"/>
                    <a:tint val="81000"/>
                  </a:schemeClr>
                </a:gs>
              </a:gsLst>
              <a:lin ang="5400000" scaled="0"/>
            </a:gradFill>
            <a:ln w="9525" cap="flat" cmpd="sng" algn="ctr">
              <a:solidFill>
                <a:schemeClr val="accent3">
                  <a:lumMod val="8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InspectionsTab!$D$64:$I$64</c15:sqref>
                  </c15:fullRef>
                </c:ext>
              </c:extLst>
              <c:f>InspectionsTab!$F$64</c:f>
              <c:numCache>
                <c:formatCode>0</c:formatCode>
                <c:ptCount val="1"/>
                <c:pt idx="0">
                  <c:v>82</c:v>
                </c:pt>
              </c:numCache>
            </c:numRef>
          </c:val>
        </c:ser>
        <c:ser>
          <c:idx val="21"/>
          <c:order val="21"/>
          <c:tx>
            <c:strRef>
              <c:f>InspectionsTab!$C$65</c:f>
              <c:strCache>
                <c:ptCount val="1"/>
                <c:pt idx="0">
                  <c:v>MUSHATA</c:v>
                </c:pt>
              </c:strCache>
            </c:strRef>
          </c:tx>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InspectionsTab!$D$65:$I$65</c15:sqref>
                  </c15:fullRef>
                </c:ext>
              </c:extLst>
              <c:f>InspectionsTab!$F$65</c:f>
              <c:numCache>
                <c:formatCode>0</c:formatCode>
                <c:ptCount val="1"/>
                <c:pt idx="0">
                  <c:v>50</c:v>
                </c:pt>
              </c:numCache>
            </c:numRef>
          </c:val>
        </c:ser>
        <c:ser>
          <c:idx val="22"/>
          <c:order val="22"/>
          <c:tx>
            <c:strRef>
              <c:f>InspectionsTab!$C$66</c:f>
              <c:strCache>
                <c:ptCount val="1"/>
                <c:pt idx="0">
                  <c:v>MUZIVANDAREVA</c:v>
                </c:pt>
              </c:strCache>
            </c:strRef>
          </c:tx>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InspectionsTab!$D$66:$I$66</c15:sqref>
                  </c15:fullRef>
                </c:ext>
              </c:extLst>
              <c:f>InspectionsTab!$F$66</c:f>
              <c:numCache>
                <c:formatCode>0</c:formatCode>
                <c:ptCount val="1"/>
                <c:pt idx="0">
                  <c:v>66</c:v>
                </c:pt>
              </c:numCache>
            </c:numRef>
          </c:val>
        </c:ser>
        <c:ser>
          <c:idx val="23"/>
          <c:order val="23"/>
          <c:tx>
            <c:strRef>
              <c:f>InspectionsTab!$C$67</c:f>
              <c:strCache>
                <c:ptCount val="1"/>
                <c:pt idx="0">
                  <c:v>NENGE</c:v>
                </c:pt>
              </c:strCache>
            </c:strRef>
          </c:tx>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InspectionsTab!$D$67:$I$67</c15:sqref>
                  </c15:fullRef>
                </c:ext>
              </c:extLst>
              <c:f>InspectionsTab!$F$67</c:f>
              <c:numCache>
                <c:formatCode>0</c:formatCode>
                <c:ptCount val="1"/>
                <c:pt idx="0">
                  <c:v>85</c:v>
                </c:pt>
              </c:numCache>
            </c:numRef>
          </c:val>
        </c:ser>
        <c:ser>
          <c:idx val="24"/>
          <c:order val="24"/>
          <c:tx>
            <c:strRef>
              <c:f>InspectionsTab!$C$68</c:f>
              <c:strCache>
                <c:ptCount val="1"/>
                <c:pt idx="0">
                  <c:v>TAFA</c:v>
                </c:pt>
              </c:strCache>
            </c:strRef>
          </c:tx>
          <c:spPr>
            <a:gradFill rotWithShape="1">
              <a:gsLst>
                <a:gs pos="0">
                  <a:schemeClr val="accent1">
                    <a:lumMod val="60000"/>
                    <a:lumOff val="40000"/>
                    <a:lumMod val="110000"/>
                    <a:satMod val="105000"/>
                    <a:tint val="67000"/>
                  </a:schemeClr>
                </a:gs>
                <a:gs pos="50000">
                  <a:schemeClr val="accent1">
                    <a:lumMod val="60000"/>
                    <a:lumOff val="40000"/>
                    <a:lumMod val="105000"/>
                    <a:satMod val="103000"/>
                    <a:tint val="73000"/>
                  </a:schemeClr>
                </a:gs>
                <a:gs pos="100000">
                  <a:schemeClr val="accent1">
                    <a:lumMod val="60000"/>
                    <a:lumOff val="40000"/>
                    <a:lumMod val="105000"/>
                    <a:satMod val="109000"/>
                    <a:tint val="81000"/>
                  </a:schemeClr>
                </a:gs>
              </a:gsLst>
              <a:lin ang="5400000" scaled="0"/>
            </a:gradFill>
            <a:ln w="9525" cap="flat" cmpd="sng" algn="ctr">
              <a:solidFill>
                <a:schemeClr val="accent1">
                  <a:lumMod val="60000"/>
                  <a:lumOff val="4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InspectionsTab!$D$68:$I$68</c15:sqref>
                  </c15:fullRef>
                </c:ext>
              </c:extLst>
              <c:f>InspectionsTab!$F$68</c:f>
              <c:numCache>
                <c:formatCode>0</c:formatCode>
                <c:ptCount val="1"/>
                <c:pt idx="0">
                  <c:v>79</c:v>
                </c:pt>
              </c:numCache>
            </c:numRef>
          </c:val>
        </c:ser>
        <c:ser>
          <c:idx val="25"/>
          <c:order val="25"/>
          <c:tx>
            <c:strRef>
              <c:f>InspectionsTab!$C$69</c:f>
              <c:strCache>
                <c:ptCount val="1"/>
                <c:pt idx="0">
                  <c:v>TAMI</c:v>
                </c:pt>
              </c:strCache>
            </c:strRef>
          </c:tx>
          <c:spPr>
            <a:gradFill rotWithShape="1">
              <a:gsLst>
                <a:gs pos="0">
                  <a:schemeClr val="accent2">
                    <a:lumMod val="60000"/>
                    <a:lumOff val="40000"/>
                    <a:lumMod val="110000"/>
                    <a:satMod val="105000"/>
                    <a:tint val="67000"/>
                  </a:schemeClr>
                </a:gs>
                <a:gs pos="50000">
                  <a:schemeClr val="accent2">
                    <a:lumMod val="60000"/>
                    <a:lumOff val="40000"/>
                    <a:lumMod val="105000"/>
                    <a:satMod val="103000"/>
                    <a:tint val="73000"/>
                  </a:schemeClr>
                </a:gs>
                <a:gs pos="100000">
                  <a:schemeClr val="accent2">
                    <a:lumMod val="60000"/>
                    <a:lumOff val="40000"/>
                    <a:lumMod val="105000"/>
                    <a:satMod val="109000"/>
                    <a:tint val="81000"/>
                  </a:schemeClr>
                </a:gs>
              </a:gsLst>
              <a:lin ang="5400000" scaled="0"/>
            </a:gradFill>
            <a:ln w="9525" cap="flat" cmpd="sng" algn="ctr">
              <a:solidFill>
                <a:schemeClr val="accent2">
                  <a:lumMod val="60000"/>
                  <a:lumOff val="4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InspectionsTab!$D$69:$I$69</c15:sqref>
                  </c15:fullRef>
                </c:ext>
              </c:extLst>
              <c:f>InspectionsTab!$F$69</c:f>
              <c:numCache>
                <c:formatCode>0</c:formatCode>
                <c:ptCount val="1"/>
                <c:pt idx="0">
                  <c:v>87</c:v>
                </c:pt>
              </c:numCache>
            </c:numRef>
          </c:val>
        </c:ser>
        <c:ser>
          <c:idx val="26"/>
          <c:order val="26"/>
          <c:tx>
            <c:strRef>
              <c:f>InspectionsTab!$C$70</c:f>
              <c:strCache>
                <c:ptCount val="1"/>
                <c:pt idx="0">
                  <c:v>TIZAUONE</c:v>
                </c:pt>
              </c:strCache>
            </c:strRef>
          </c:tx>
          <c:spPr>
            <a:gradFill rotWithShape="1">
              <a:gsLst>
                <a:gs pos="0">
                  <a:schemeClr val="accent3">
                    <a:lumMod val="60000"/>
                    <a:lumOff val="40000"/>
                    <a:lumMod val="110000"/>
                    <a:satMod val="105000"/>
                    <a:tint val="67000"/>
                  </a:schemeClr>
                </a:gs>
                <a:gs pos="50000">
                  <a:schemeClr val="accent3">
                    <a:lumMod val="60000"/>
                    <a:lumOff val="40000"/>
                    <a:lumMod val="105000"/>
                    <a:satMod val="103000"/>
                    <a:tint val="73000"/>
                  </a:schemeClr>
                </a:gs>
                <a:gs pos="100000">
                  <a:schemeClr val="accent3">
                    <a:lumMod val="60000"/>
                    <a:lumOff val="40000"/>
                    <a:lumMod val="105000"/>
                    <a:satMod val="109000"/>
                    <a:tint val="81000"/>
                  </a:schemeClr>
                </a:gs>
              </a:gsLst>
              <a:lin ang="5400000" scaled="0"/>
            </a:gradFill>
            <a:ln w="9525" cap="flat" cmpd="sng" algn="ctr">
              <a:solidFill>
                <a:schemeClr val="accent3">
                  <a:lumMod val="60000"/>
                  <a:lumOff val="4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InspectionsTab!$D$70:$I$70</c15:sqref>
                  </c15:fullRef>
                </c:ext>
              </c:extLst>
              <c:f>InspectionsTab!$F$70</c:f>
              <c:numCache>
                <c:formatCode>0</c:formatCode>
                <c:ptCount val="1"/>
                <c:pt idx="0">
                  <c:v>88</c:v>
                </c:pt>
              </c:numCache>
            </c:numRef>
          </c:val>
        </c:ser>
        <c:ser>
          <c:idx val="27"/>
          <c:order val="27"/>
          <c:tx>
            <c:strRef>
              <c:f>InspectionsTab!$C$71</c:f>
              <c:strCache>
                <c:ptCount val="1"/>
                <c:pt idx="0">
                  <c:v>ZHUWAWO</c:v>
                </c:pt>
              </c:strCache>
            </c:strRef>
          </c:tx>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InspectionsTab!$F$43</c:f>
              <c:strCache>
                <c:ptCount val="1"/>
                <c:pt idx="0">
                  <c:v>CWG (%)</c:v>
                </c:pt>
              </c:strCache>
            </c:strRef>
          </c:cat>
          <c:val>
            <c:numRef>
              <c:extLst>
                <c:ext xmlns:c15="http://schemas.microsoft.com/office/drawing/2012/chart" uri="{02D57815-91ED-43cb-92C2-25804820EDAC}">
                  <c15:fullRef>
                    <c15:sqref>InspectionsTab!$D$71:$I$71</c15:sqref>
                  </c15:fullRef>
                </c:ext>
              </c:extLst>
              <c:f>InspectionsTab!$F$71</c:f>
              <c:numCache>
                <c:formatCode>0</c:formatCode>
                <c:ptCount val="1"/>
                <c:pt idx="0">
                  <c:v>81</c:v>
                </c:pt>
              </c:numCache>
            </c:numRef>
          </c:val>
        </c:ser>
        <c:dLbls>
          <c:showLegendKey val="0"/>
          <c:showVal val="0"/>
          <c:showCatName val="0"/>
          <c:showSerName val="0"/>
          <c:showPercent val="0"/>
          <c:showBubbleSize val="0"/>
        </c:dLbls>
        <c:gapWidth val="45"/>
        <c:overlap val="-99"/>
        <c:axId val="228459384"/>
        <c:axId val="228455464"/>
      </c:barChart>
      <c:catAx>
        <c:axId val="228459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50000"/>
                    <a:lumOff val="50000"/>
                  </a:schemeClr>
                </a:solidFill>
                <a:latin typeface="+mn-lt"/>
                <a:ea typeface="+mn-ea"/>
                <a:cs typeface="+mn-cs"/>
              </a:defRPr>
            </a:pPr>
            <a:endParaRPr lang="en-US"/>
          </a:p>
        </c:txPr>
        <c:crossAx val="228455464"/>
        <c:crosses val="autoZero"/>
        <c:auto val="1"/>
        <c:lblAlgn val="ctr"/>
        <c:lblOffset val="100"/>
        <c:noMultiLvlLbl val="0"/>
      </c:catAx>
      <c:valAx>
        <c:axId val="22845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50000"/>
                    <a:lumOff val="50000"/>
                  </a:schemeClr>
                </a:solidFill>
                <a:latin typeface="+mn-lt"/>
                <a:ea typeface="+mn-ea"/>
                <a:cs typeface="+mn-cs"/>
              </a:defRPr>
            </a:pPr>
            <a:endParaRPr lang="en-US"/>
          </a:p>
        </c:txPr>
        <c:crossAx val="2284593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5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5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40" b="1" i="0" u="none" strike="noStrike" kern="1200" spc="0" baseline="0">
                <a:solidFill>
                  <a:schemeClr val="tx1"/>
                </a:solidFill>
                <a:latin typeface="Arial" panose="020B0604020202020204" pitchFamily="34" charset="0"/>
                <a:ea typeface="+mn-ea"/>
                <a:cs typeface="Arial" panose="020B0604020202020204" pitchFamily="34" charset="0"/>
              </a:defRPr>
            </a:pPr>
            <a:r>
              <a:rPr lang="en-US"/>
              <a:t>Machine Loss &amp; Waste</a:t>
            </a:r>
          </a:p>
        </c:rich>
      </c:tx>
      <c:layout/>
      <c:overlay val="0"/>
      <c:spPr>
        <a:noFill/>
        <a:ln>
          <a:noFill/>
        </a:ln>
        <a:effectLst/>
      </c:spPr>
      <c:txPr>
        <a:bodyPr rot="0" spcFirstLastPara="1" vertOverflow="ellipsis" vert="horz" wrap="square" anchor="ctr" anchorCtr="1"/>
        <a:lstStyle/>
        <a:p>
          <a:pPr>
            <a:defRPr sz="84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Program!$I$42</c:f>
              <c:strCache>
                <c:ptCount val="1"/>
                <c:pt idx="0">
                  <c:v>Blow Moulder</c:v>
                </c:pt>
              </c:strCache>
            </c:strRef>
          </c:tx>
          <c:spPr>
            <a:solidFill>
              <a:schemeClr val="accent1"/>
            </a:solidFill>
            <a:ln>
              <a:noFill/>
            </a:ln>
            <a:effectLst/>
          </c:spPr>
          <c:invertIfNegative val="0"/>
          <c:cat>
            <c:strRef>
              <c:f>Program!$J$41:$W$41</c:f>
              <c:strCache>
                <c:ptCount val="14"/>
                <c:pt idx="0">
                  <c:v>1D</c:v>
                </c:pt>
                <c:pt idx="1">
                  <c:v>1W</c:v>
                </c:pt>
                <c:pt idx="2">
                  <c:v>1M</c:v>
                </c:pt>
                <c:pt idx="3">
                  <c:v>3M</c:v>
                </c:pt>
                <c:pt idx="4">
                  <c:v>6M</c:v>
                </c:pt>
                <c:pt idx="13">
                  <c:v>1Y</c:v>
                </c:pt>
              </c:strCache>
            </c:strRef>
          </c:cat>
          <c:val>
            <c:numRef>
              <c:f>Program!$J$42:$W$42</c:f>
              <c:numCache>
                <c:formatCode>0%</c:formatCode>
                <c:ptCount val="14"/>
                <c:pt idx="0">
                  <c:v>5.8333333333333334E-2</c:v>
                </c:pt>
                <c:pt idx="1">
                  <c:v>4.4871794871794872E-2</c:v>
                </c:pt>
                <c:pt idx="2">
                  <c:v>3.2333333333333332E-2</c:v>
                </c:pt>
                <c:pt idx="3">
                  <c:v>3.833333333333333E-2</c:v>
                </c:pt>
                <c:pt idx="4">
                  <c:v>2.2222222222222223E-2</c:v>
                </c:pt>
                <c:pt idx="13">
                  <c:v>1.1388888888888889E-2</c:v>
                </c:pt>
              </c:numCache>
            </c:numRef>
          </c:val>
        </c:ser>
        <c:ser>
          <c:idx val="1"/>
          <c:order val="1"/>
          <c:tx>
            <c:strRef>
              <c:f>Program!$I$43</c:f>
              <c:strCache>
                <c:ptCount val="1"/>
                <c:pt idx="0">
                  <c:v>Filler</c:v>
                </c:pt>
              </c:strCache>
            </c:strRef>
          </c:tx>
          <c:spPr>
            <a:solidFill>
              <a:schemeClr val="accent2"/>
            </a:solidFill>
            <a:ln>
              <a:noFill/>
            </a:ln>
            <a:effectLst/>
          </c:spPr>
          <c:invertIfNegative val="0"/>
          <c:cat>
            <c:strRef>
              <c:f>Program!$J$41:$W$41</c:f>
              <c:strCache>
                <c:ptCount val="14"/>
                <c:pt idx="0">
                  <c:v>1D</c:v>
                </c:pt>
                <c:pt idx="1">
                  <c:v>1W</c:v>
                </c:pt>
                <c:pt idx="2">
                  <c:v>1M</c:v>
                </c:pt>
                <c:pt idx="3">
                  <c:v>3M</c:v>
                </c:pt>
                <c:pt idx="4">
                  <c:v>6M</c:v>
                </c:pt>
                <c:pt idx="13">
                  <c:v>1Y</c:v>
                </c:pt>
              </c:strCache>
            </c:strRef>
          </c:cat>
          <c:val>
            <c:numRef>
              <c:f>Program!$J$43:$W$43</c:f>
              <c:numCache>
                <c:formatCode>0%</c:formatCode>
                <c:ptCount val="14"/>
                <c:pt idx="0">
                  <c:v>0</c:v>
                </c:pt>
                <c:pt idx="1">
                  <c:v>7.179487179487179E-2</c:v>
                </c:pt>
                <c:pt idx="2">
                  <c:v>1.8666666666666668E-2</c:v>
                </c:pt>
                <c:pt idx="3">
                  <c:v>4.4444444444444446E-2</c:v>
                </c:pt>
                <c:pt idx="4">
                  <c:v>3.6499999999999998E-2</c:v>
                </c:pt>
                <c:pt idx="13">
                  <c:v>1.9444444444444445E-2</c:v>
                </c:pt>
              </c:numCache>
            </c:numRef>
          </c:val>
        </c:ser>
        <c:ser>
          <c:idx val="2"/>
          <c:order val="2"/>
          <c:tx>
            <c:strRef>
              <c:f>Program!$I$44</c:f>
              <c:strCache>
                <c:ptCount val="1"/>
                <c:pt idx="0">
                  <c:v>Labeller</c:v>
                </c:pt>
              </c:strCache>
            </c:strRef>
          </c:tx>
          <c:spPr>
            <a:solidFill>
              <a:schemeClr val="accent3"/>
            </a:solidFill>
            <a:ln>
              <a:noFill/>
            </a:ln>
            <a:effectLst/>
          </c:spPr>
          <c:invertIfNegative val="0"/>
          <c:cat>
            <c:strRef>
              <c:f>Program!$J$41:$W$41</c:f>
              <c:strCache>
                <c:ptCount val="14"/>
                <c:pt idx="0">
                  <c:v>1D</c:v>
                </c:pt>
                <c:pt idx="1">
                  <c:v>1W</c:v>
                </c:pt>
                <c:pt idx="2">
                  <c:v>1M</c:v>
                </c:pt>
                <c:pt idx="3">
                  <c:v>3M</c:v>
                </c:pt>
                <c:pt idx="4">
                  <c:v>6M</c:v>
                </c:pt>
                <c:pt idx="13">
                  <c:v>1Y</c:v>
                </c:pt>
              </c:strCache>
            </c:strRef>
          </c:cat>
          <c:val>
            <c:numRef>
              <c:f>Program!$J$44:$W$44</c:f>
              <c:numCache>
                <c:formatCode>0%</c:formatCode>
                <c:ptCount val="14"/>
                <c:pt idx="0">
                  <c:v>4.1666666666666664E-2</c:v>
                </c:pt>
                <c:pt idx="1">
                  <c:v>6.41025641025641E-3</c:v>
                </c:pt>
                <c:pt idx="2">
                  <c:v>0.03</c:v>
                </c:pt>
                <c:pt idx="3">
                  <c:v>2.5999999999999999E-2</c:v>
                </c:pt>
                <c:pt idx="4">
                  <c:v>1.9166666666666665E-2</c:v>
                </c:pt>
                <c:pt idx="13">
                  <c:v>8.0555555555555554E-3</c:v>
                </c:pt>
              </c:numCache>
            </c:numRef>
          </c:val>
        </c:ser>
        <c:ser>
          <c:idx val="3"/>
          <c:order val="3"/>
          <c:tx>
            <c:strRef>
              <c:f>Program!$I$45</c:f>
              <c:strCache>
                <c:ptCount val="1"/>
                <c:pt idx="0">
                  <c:v>Conveyors</c:v>
                </c:pt>
              </c:strCache>
            </c:strRef>
          </c:tx>
          <c:spPr>
            <a:solidFill>
              <a:schemeClr val="accent4"/>
            </a:solidFill>
            <a:ln>
              <a:noFill/>
            </a:ln>
            <a:effectLst/>
          </c:spPr>
          <c:invertIfNegative val="0"/>
          <c:cat>
            <c:strRef>
              <c:f>Program!$J$41:$W$41</c:f>
              <c:strCache>
                <c:ptCount val="14"/>
                <c:pt idx="0">
                  <c:v>1D</c:v>
                </c:pt>
                <c:pt idx="1">
                  <c:v>1W</c:v>
                </c:pt>
                <c:pt idx="2">
                  <c:v>1M</c:v>
                </c:pt>
                <c:pt idx="3">
                  <c:v>3M</c:v>
                </c:pt>
                <c:pt idx="4">
                  <c:v>6M</c:v>
                </c:pt>
                <c:pt idx="13">
                  <c:v>1Y</c:v>
                </c:pt>
              </c:strCache>
            </c:strRef>
          </c:cat>
          <c:val>
            <c:numRef>
              <c:f>Program!$J$45:$W$45</c:f>
              <c:numCache>
                <c:formatCode>0%</c:formatCode>
                <c:ptCount val="14"/>
                <c:pt idx="0">
                  <c:v>5.8333333333333334E-2</c:v>
                </c:pt>
                <c:pt idx="1">
                  <c:v>8.9743589743589737E-3</c:v>
                </c:pt>
                <c:pt idx="2">
                  <c:v>6.6666666666666671E-3</c:v>
                </c:pt>
                <c:pt idx="3">
                  <c:v>1.5555555555555555E-2</c:v>
                </c:pt>
                <c:pt idx="4">
                  <c:v>1.7777777777777778E-2</c:v>
                </c:pt>
                <c:pt idx="13">
                  <c:v>1.2500000000000001E-2</c:v>
                </c:pt>
              </c:numCache>
            </c:numRef>
          </c:val>
        </c:ser>
        <c:ser>
          <c:idx val="4"/>
          <c:order val="4"/>
          <c:tx>
            <c:strRef>
              <c:f>Program!$I$46</c:f>
              <c:strCache>
                <c:ptCount val="1"/>
                <c:pt idx="0">
                  <c:v>Shrink Packer</c:v>
                </c:pt>
              </c:strCache>
            </c:strRef>
          </c:tx>
          <c:spPr>
            <a:solidFill>
              <a:schemeClr val="accent5"/>
            </a:solidFill>
            <a:ln>
              <a:noFill/>
            </a:ln>
            <a:effectLst/>
          </c:spPr>
          <c:invertIfNegative val="0"/>
          <c:cat>
            <c:strRef>
              <c:f>Program!$J$41:$W$41</c:f>
              <c:strCache>
                <c:ptCount val="14"/>
                <c:pt idx="0">
                  <c:v>1D</c:v>
                </c:pt>
                <c:pt idx="1">
                  <c:v>1W</c:v>
                </c:pt>
                <c:pt idx="2">
                  <c:v>1M</c:v>
                </c:pt>
                <c:pt idx="3">
                  <c:v>3M</c:v>
                </c:pt>
                <c:pt idx="4">
                  <c:v>6M</c:v>
                </c:pt>
                <c:pt idx="13">
                  <c:v>1Y</c:v>
                </c:pt>
              </c:strCache>
            </c:strRef>
          </c:cat>
          <c:val>
            <c:numRef>
              <c:f>Program!$J$46:$W$46</c:f>
              <c:numCache>
                <c:formatCode>0%</c:formatCode>
                <c:ptCount val="14"/>
                <c:pt idx="0">
                  <c:v>0</c:v>
                </c:pt>
                <c:pt idx="1">
                  <c:v>0</c:v>
                </c:pt>
                <c:pt idx="2">
                  <c:v>1.3333333333333334E-2</c:v>
                </c:pt>
                <c:pt idx="3">
                  <c:v>3.2222222222222222E-2</c:v>
                </c:pt>
                <c:pt idx="4">
                  <c:v>1.6111111111111111E-2</c:v>
                </c:pt>
                <c:pt idx="13">
                  <c:v>1.6666666666666666E-2</c:v>
                </c:pt>
              </c:numCache>
            </c:numRef>
          </c:val>
        </c:ser>
        <c:ser>
          <c:idx val="5"/>
          <c:order val="5"/>
          <c:tx>
            <c:strRef>
              <c:f>Program!$I$47</c:f>
              <c:strCache>
                <c:ptCount val="1"/>
                <c:pt idx="0">
                  <c:v>Palletizer</c:v>
                </c:pt>
              </c:strCache>
            </c:strRef>
          </c:tx>
          <c:spPr>
            <a:solidFill>
              <a:schemeClr val="accent6"/>
            </a:solidFill>
            <a:ln>
              <a:noFill/>
            </a:ln>
            <a:effectLst/>
          </c:spPr>
          <c:invertIfNegative val="0"/>
          <c:cat>
            <c:strRef>
              <c:f>Program!$J$41:$W$41</c:f>
              <c:strCache>
                <c:ptCount val="14"/>
                <c:pt idx="0">
                  <c:v>1D</c:v>
                </c:pt>
                <c:pt idx="1">
                  <c:v>1W</c:v>
                </c:pt>
                <c:pt idx="2">
                  <c:v>1M</c:v>
                </c:pt>
                <c:pt idx="3">
                  <c:v>3M</c:v>
                </c:pt>
                <c:pt idx="4">
                  <c:v>6M</c:v>
                </c:pt>
                <c:pt idx="13">
                  <c:v>1Y</c:v>
                </c:pt>
              </c:strCache>
            </c:strRef>
          </c:cat>
          <c:val>
            <c:numRef>
              <c:f>Program!$J$47:$W$47</c:f>
              <c:numCache>
                <c:formatCode>0%</c:formatCode>
                <c:ptCount val="14"/>
                <c:pt idx="0">
                  <c:v>3.3333333333333333E-2</c:v>
                </c:pt>
                <c:pt idx="1">
                  <c:v>5.1282051282051282E-3</c:v>
                </c:pt>
                <c:pt idx="2">
                  <c:v>1.1333333333333334E-2</c:v>
                </c:pt>
                <c:pt idx="3">
                  <c:v>0.01</c:v>
                </c:pt>
                <c:pt idx="4">
                  <c:v>6.6666666666666671E-3</c:v>
                </c:pt>
                <c:pt idx="13">
                  <c:v>4.1666666666666666E-3</c:v>
                </c:pt>
              </c:numCache>
            </c:numRef>
          </c:val>
        </c:ser>
        <c:dLbls>
          <c:showLegendKey val="0"/>
          <c:showVal val="0"/>
          <c:showCatName val="0"/>
          <c:showSerName val="0"/>
          <c:showPercent val="0"/>
          <c:showBubbleSize val="0"/>
        </c:dLbls>
        <c:gapWidth val="150"/>
        <c:axId val="223278240"/>
        <c:axId val="230424640"/>
      </c:barChart>
      <c:catAx>
        <c:axId val="22327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30424640"/>
        <c:crosses val="autoZero"/>
        <c:auto val="1"/>
        <c:lblAlgn val="ctr"/>
        <c:lblOffset val="100"/>
        <c:noMultiLvlLbl val="0"/>
      </c:catAx>
      <c:valAx>
        <c:axId val="230424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23278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7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b="1">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cap="none" spc="20" baseline="0">
                <a:solidFill>
                  <a:schemeClr val="tx1">
                    <a:lumMod val="50000"/>
                    <a:lumOff val="50000"/>
                  </a:schemeClr>
                </a:solidFill>
                <a:latin typeface="+mn-lt"/>
                <a:ea typeface="+mn-ea"/>
                <a:cs typeface="+mn-cs"/>
              </a:defRPr>
            </a:pPr>
            <a:r>
              <a:rPr lang="en-US" sz="1050" b="1"/>
              <a:t>Corrective Work Generated By Artisan</a:t>
            </a:r>
          </a:p>
        </c:rich>
      </c:tx>
      <c:layout/>
      <c:overlay val="0"/>
      <c:spPr>
        <a:noFill/>
        <a:ln>
          <a:noFill/>
        </a:ln>
        <a:effectLst/>
      </c:spPr>
      <c:txPr>
        <a:bodyPr rot="0" spcFirstLastPara="1" vertOverflow="ellipsis" vert="horz" wrap="square" anchor="ctr" anchorCtr="1"/>
        <a:lstStyle/>
        <a:p>
          <a:pPr>
            <a:defRPr sz="1050" b="1"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[5]CorrectiveWO!$A$39</c:f>
              <c:strCache>
                <c:ptCount val="1"/>
                <c:pt idx="0">
                  <c:v>DENDAMERA</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extLst>
                <c:ext xmlns:c15="http://schemas.microsoft.com/office/drawing/2012/chart" uri="{02D57815-91ED-43cb-92C2-25804820EDAC}">
                  <c15:fullRef>
                    <c15:sqref>[5]CorrectiveWO!$C$38:$H$38</c15:sqref>
                  </c15:fullRef>
                </c:ext>
              </c:extLst>
              <c:f>[5]CorrectiveWO!$E$38</c:f>
              <c:strCache>
                <c:ptCount val="1"/>
                <c:pt idx="0">
                  <c:v>CWG</c:v>
                </c:pt>
              </c:strCache>
            </c:strRef>
          </c:cat>
          <c:val>
            <c:numRef>
              <c:extLst>
                <c:ext xmlns:c15="http://schemas.microsoft.com/office/drawing/2012/chart" uri="{02D57815-91ED-43cb-92C2-25804820EDAC}">
                  <c15:fullRef>
                    <c15:sqref>[5]CorrectiveWO!$C$39:$H$39</c15:sqref>
                  </c15:fullRef>
                </c:ext>
              </c:extLst>
              <c:f>[5]CorrectiveWO!$E$39</c:f>
              <c:numCache>
                <c:formatCode>0%</c:formatCode>
                <c:ptCount val="1"/>
                <c:pt idx="0">
                  <c:v>0.05</c:v>
                </c:pt>
              </c:numCache>
            </c:numRef>
          </c:val>
        </c:ser>
        <c:ser>
          <c:idx val="1"/>
          <c:order val="1"/>
          <c:tx>
            <c:strRef>
              <c:f>[5]CorrectiveWO!$A$40</c:f>
              <c:strCache>
                <c:ptCount val="1"/>
                <c:pt idx="0">
                  <c:v>CHASAUKA</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extLst>
                <c:ext xmlns:c15="http://schemas.microsoft.com/office/drawing/2012/chart" uri="{02D57815-91ED-43cb-92C2-25804820EDAC}">
                  <c15:fullRef>
                    <c15:sqref>[5]CorrectiveWO!$C$38:$H$38</c15:sqref>
                  </c15:fullRef>
                </c:ext>
              </c:extLst>
              <c:f>[5]CorrectiveWO!$E$38</c:f>
              <c:strCache>
                <c:ptCount val="1"/>
                <c:pt idx="0">
                  <c:v>CWG</c:v>
                </c:pt>
              </c:strCache>
            </c:strRef>
          </c:cat>
          <c:val>
            <c:numRef>
              <c:extLst>
                <c:ext xmlns:c15="http://schemas.microsoft.com/office/drawing/2012/chart" uri="{02D57815-91ED-43cb-92C2-25804820EDAC}">
                  <c15:fullRef>
                    <c15:sqref>[5]CorrectiveWO!$C$40:$H$40</c15:sqref>
                  </c15:fullRef>
                </c:ext>
              </c:extLst>
              <c:f>[5]CorrectiveWO!$E$40</c:f>
              <c:numCache>
                <c:formatCode>0%</c:formatCode>
                <c:ptCount val="1"/>
                <c:pt idx="0">
                  <c:v>0.12</c:v>
                </c:pt>
              </c:numCache>
            </c:numRef>
          </c:val>
        </c:ser>
        <c:ser>
          <c:idx val="2"/>
          <c:order val="2"/>
          <c:tx>
            <c:strRef>
              <c:f>[5]CorrectiveWO!$A$41</c:f>
              <c:strCache>
                <c:ptCount val="1"/>
                <c:pt idx="0">
                  <c:v>CHEMAI</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extLst>
                <c:ext xmlns:c15="http://schemas.microsoft.com/office/drawing/2012/chart" uri="{02D57815-91ED-43cb-92C2-25804820EDAC}">
                  <c15:fullRef>
                    <c15:sqref>[5]CorrectiveWO!$C$38:$H$38</c15:sqref>
                  </c15:fullRef>
                </c:ext>
              </c:extLst>
              <c:f>[5]CorrectiveWO!$E$38</c:f>
              <c:strCache>
                <c:ptCount val="1"/>
                <c:pt idx="0">
                  <c:v>CWG</c:v>
                </c:pt>
              </c:strCache>
            </c:strRef>
          </c:cat>
          <c:val>
            <c:numRef>
              <c:extLst>
                <c:ext xmlns:c15="http://schemas.microsoft.com/office/drawing/2012/chart" uri="{02D57815-91ED-43cb-92C2-25804820EDAC}">
                  <c15:fullRef>
                    <c15:sqref>[5]CorrectiveWO!$C$41:$H$41</c15:sqref>
                  </c15:fullRef>
                </c:ext>
              </c:extLst>
              <c:f>[5]CorrectiveWO!$E$41</c:f>
              <c:numCache>
                <c:formatCode>0%</c:formatCode>
                <c:ptCount val="1"/>
                <c:pt idx="0">
                  <c:v>0.14000000000000001</c:v>
                </c:pt>
              </c:numCache>
            </c:numRef>
          </c:val>
        </c:ser>
        <c:ser>
          <c:idx val="3"/>
          <c:order val="3"/>
          <c:tx>
            <c:strRef>
              <c:f>[5]CorrectiveWO!$A$42</c:f>
              <c:strCache>
                <c:ptCount val="1"/>
                <c:pt idx="0">
                  <c:v>CHIDEYA</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extLst>
                <c:ext xmlns:c15="http://schemas.microsoft.com/office/drawing/2012/chart" uri="{02D57815-91ED-43cb-92C2-25804820EDAC}">
                  <c15:fullRef>
                    <c15:sqref>[5]CorrectiveWO!$C$38:$H$38</c15:sqref>
                  </c15:fullRef>
                </c:ext>
              </c:extLst>
              <c:f>[5]CorrectiveWO!$E$38</c:f>
              <c:strCache>
                <c:ptCount val="1"/>
                <c:pt idx="0">
                  <c:v>CWG</c:v>
                </c:pt>
              </c:strCache>
            </c:strRef>
          </c:cat>
          <c:val>
            <c:numRef>
              <c:extLst>
                <c:ext xmlns:c15="http://schemas.microsoft.com/office/drawing/2012/chart" uri="{02D57815-91ED-43cb-92C2-25804820EDAC}">
                  <c15:fullRef>
                    <c15:sqref>[5]CorrectiveWO!$C$42:$H$42</c15:sqref>
                  </c15:fullRef>
                </c:ext>
              </c:extLst>
              <c:f>[5]CorrectiveWO!$E$42</c:f>
              <c:numCache>
                <c:formatCode>0%</c:formatCode>
                <c:ptCount val="1"/>
                <c:pt idx="0">
                  <c:v>0.01</c:v>
                </c:pt>
              </c:numCache>
            </c:numRef>
          </c:val>
        </c:ser>
        <c:ser>
          <c:idx val="4"/>
          <c:order val="4"/>
          <c:tx>
            <c:strRef>
              <c:f>[5]CorrectiveWO!$A$43</c:f>
              <c:strCache>
                <c:ptCount val="1"/>
                <c:pt idx="0">
                  <c:v>CHIKONHI</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extLst>
                <c:ext xmlns:c15="http://schemas.microsoft.com/office/drawing/2012/chart" uri="{02D57815-91ED-43cb-92C2-25804820EDAC}">
                  <c15:fullRef>
                    <c15:sqref>[5]CorrectiveWO!$C$38:$H$38</c15:sqref>
                  </c15:fullRef>
                </c:ext>
              </c:extLst>
              <c:f>[5]CorrectiveWO!$E$38</c:f>
              <c:strCache>
                <c:ptCount val="1"/>
                <c:pt idx="0">
                  <c:v>CWG</c:v>
                </c:pt>
              </c:strCache>
            </c:strRef>
          </c:cat>
          <c:val>
            <c:numRef>
              <c:extLst>
                <c:ext xmlns:c15="http://schemas.microsoft.com/office/drawing/2012/chart" uri="{02D57815-91ED-43cb-92C2-25804820EDAC}">
                  <c15:fullRef>
                    <c15:sqref>[5]CorrectiveWO!$C$43:$H$43</c15:sqref>
                  </c15:fullRef>
                </c:ext>
              </c:extLst>
              <c:f>[5]CorrectiveWO!$E$43</c:f>
              <c:numCache>
                <c:formatCode>0%</c:formatCode>
                <c:ptCount val="1"/>
                <c:pt idx="0" formatCode="0.00%">
                  <c:v>5.0000000000000001E-3</c:v>
                </c:pt>
              </c:numCache>
            </c:numRef>
          </c:val>
        </c:ser>
        <c:dLbls>
          <c:showLegendKey val="0"/>
          <c:showVal val="0"/>
          <c:showCatName val="0"/>
          <c:showSerName val="0"/>
          <c:showPercent val="0"/>
          <c:showBubbleSize val="0"/>
        </c:dLbls>
        <c:gapWidth val="45"/>
        <c:overlap val="-99"/>
        <c:axId val="407962672"/>
        <c:axId val="407965024"/>
      </c:barChart>
      <c:catAx>
        <c:axId val="40796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50000"/>
                    <a:lumOff val="50000"/>
                  </a:schemeClr>
                </a:solidFill>
                <a:latin typeface="+mn-lt"/>
                <a:ea typeface="+mn-ea"/>
                <a:cs typeface="+mn-cs"/>
              </a:defRPr>
            </a:pPr>
            <a:endParaRPr lang="en-US"/>
          </a:p>
        </c:txPr>
        <c:crossAx val="407965024"/>
        <c:crosses val="autoZero"/>
        <c:auto val="1"/>
        <c:lblAlgn val="ctr"/>
        <c:lblOffset val="100"/>
        <c:noMultiLvlLbl val="0"/>
      </c:catAx>
      <c:valAx>
        <c:axId val="40796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50000"/>
                    <a:lumOff val="50000"/>
                  </a:schemeClr>
                </a:solidFill>
                <a:latin typeface="+mn-lt"/>
                <a:ea typeface="+mn-ea"/>
                <a:cs typeface="+mn-cs"/>
              </a:defRPr>
            </a:pPr>
            <a:endParaRPr lang="en-US"/>
          </a:p>
        </c:txPr>
        <c:crossAx val="407962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5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500"/>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cap="none" spc="20" baseline="0">
                <a:solidFill>
                  <a:schemeClr val="tx1">
                    <a:lumMod val="50000"/>
                    <a:lumOff val="50000"/>
                  </a:schemeClr>
                </a:solidFill>
                <a:latin typeface="+mn-lt"/>
                <a:ea typeface="+mn-ea"/>
                <a:cs typeface="+mn-cs"/>
              </a:defRPr>
            </a:pPr>
            <a:r>
              <a:rPr lang="en-US" sz="1050" b="1"/>
              <a:t>Artisan Work Order Closure</a:t>
            </a:r>
          </a:p>
        </c:rich>
      </c:tx>
      <c:layout/>
      <c:overlay val="0"/>
      <c:spPr>
        <a:noFill/>
        <a:ln>
          <a:noFill/>
        </a:ln>
        <a:effectLst/>
      </c:spPr>
      <c:txPr>
        <a:bodyPr rot="0" spcFirstLastPara="1" vertOverflow="ellipsis" vert="horz" wrap="square" anchor="ctr" anchorCtr="1"/>
        <a:lstStyle/>
        <a:p>
          <a:pPr>
            <a:defRPr sz="1050" b="1"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[5]CorrectiveWO!$A$39</c:f>
              <c:strCache>
                <c:ptCount val="1"/>
                <c:pt idx="0">
                  <c:v>DENDAMERA</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extLst>
                <c:ext xmlns:c15="http://schemas.microsoft.com/office/drawing/2012/chart" uri="{02D57815-91ED-43cb-92C2-25804820EDAC}">
                  <c15:fullRef>
                    <c15:sqref>[5]CorrectiveWO!$C$38:$H$38</c15:sqref>
                  </c15:fullRef>
                </c:ext>
              </c:extLst>
              <c:f>[5]CorrectiveWO!$H$38</c:f>
              <c:strCache>
                <c:ptCount val="1"/>
                <c:pt idx="0">
                  <c:v>ActionsClosed</c:v>
                </c:pt>
              </c:strCache>
            </c:strRef>
          </c:cat>
          <c:val>
            <c:numRef>
              <c:extLst>
                <c:ext xmlns:c15="http://schemas.microsoft.com/office/drawing/2012/chart" uri="{02D57815-91ED-43cb-92C2-25804820EDAC}">
                  <c15:fullRef>
                    <c15:sqref>[5]CorrectiveWO!$C$39:$H$39</c15:sqref>
                  </c15:fullRef>
                </c:ext>
              </c:extLst>
              <c:f>[5]CorrectiveWO!$H$39</c:f>
              <c:numCache>
                <c:formatCode>0%</c:formatCode>
                <c:ptCount val="1"/>
                <c:pt idx="0">
                  <c:v>0.9</c:v>
                </c:pt>
              </c:numCache>
            </c:numRef>
          </c:val>
        </c:ser>
        <c:ser>
          <c:idx val="1"/>
          <c:order val="1"/>
          <c:tx>
            <c:strRef>
              <c:f>[5]CorrectiveWO!$A$40</c:f>
              <c:strCache>
                <c:ptCount val="1"/>
                <c:pt idx="0">
                  <c:v>CHASAUKA</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extLst>
                <c:ext xmlns:c15="http://schemas.microsoft.com/office/drawing/2012/chart" uri="{02D57815-91ED-43cb-92C2-25804820EDAC}">
                  <c15:fullRef>
                    <c15:sqref>[5]CorrectiveWO!$C$38:$H$38</c15:sqref>
                  </c15:fullRef>
                </c:ext>
              </c:extLst>
              <c:f>[5]CorrectiveWO!$H$38</c:f>
              <c:strCache>
                <c:ptCount val="1"/>
                <c:pt idx="0">
                  <c:v>ActionsClosed</c:v>
                </c:pt>
              </c:strCache>
            </c:strRef>
          </c:cat>
          <c:val>
            <c:numRef>
              <c:extLst>
                <c:ext xmlns:c15="http://schemas.microsoft.com/office/drawing/2012/chart" uri="{02D57815-91ED-43cb-92C2-25804820EDAC}">
                  <c15:fullRef>
                    <c15:sqref>[5]CorrectiveWO!$C$40:$H$40</c15:sqref>
                  </c15:fullRef>
                </c:ext>
              </c:extLst>
              <c:f>[5]CorrectiveWO!$H$40</c:f>
              <c:numCache>
                <c:formatCode>0%</c:formatCode>
                <c:ptCount val="1"/>
                <c:pt idx="0">
                  <c:v>1</c:v>
                </c:pt>
              </c:numCache>
            </c:numRef>
          </c:val>
        </c:ser>
        <c:ser>
          <c:idx val="2"/>
          <c:order val="2"/>
          <c:tx>
            <c:strRef>
              <c:f>[5]CorrectiveWO!$A$41</c:f>
              <c:strCache>
                <c:ptCount val="1"/>
                <c:pt idx="0">
                  <c:v>CHEMAI</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extLst>
                <c:ext xmlns:c15="http://schemas.microsoft.com/office/drawing/2012/chart" uri="{02D57815-91ED-43cb-92C2-25804820EDAC}">
                  <c15:fullRef>
                    <c15:sqref>[5]CorrectiveWO!$C$38:$H$38</c15:sqref>
                  </c15:fullRef>
                </c:ext>
              </c:extLst>
              <c:f>[5]CorrectiveWO!$H$38</c:f>
              <c:strCache>
                <c:ptCount val="1"/>
                <c:pt idx="0">
                  <c:v>ActionsClosed</c:v>
                </c:pt>
              </c:strCache>
            </c:strRef>
          </c:cat>
          <c:val>
            <c:numRef>
              <c:extLst>
                <c:ext xmlns:c15="http://schemas.microsoft.com/office/drawing/2012/chart" uri="{02D57815-91ED-43cb-92C2-25804820EDAC}">
                  <c15:fullRef>
                    <c15:sqref>[5]CorrectiveWO!$C$41:$H$41</c15:sqref>
                  </c15:fullRef>
                </c:ext>
              </c:extLst>
              <c:f>[5]CorrectiveWO!$H$41</c:f>
              <c:numCache>
                <c:formatCode>0%</c:formatCode>
                <c:ptCount val="1"/>
                <c:pt idx="0">
                  <c:v>0.65</c:v>
                </c:pt>
              </c:numCache>
            </c:numRef>
          </c:val>
        </c:ser>
        <c:ser>
          <c:idx val="3"/>
          <c:order val="3"/>
          <c:tx>
            <c:strRef>
              <c:f>[5]CorrectiveWO!$A$42</c:f>
              <c:strCache>
                <c:ptCount val="1"/>
                <c:pt idx="0">
                  <c:v>CHIDEYA</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extLst>
                <c:ext xmlns:c15="http://schemas.microsoft.com/office/drawing/2012/chart" uri="{02D57815-91ED-43cb-92C2-25804820EDAC}">
                  <c15:fullRef>
                    <c15:sqref>[5]CorrectiveWO!$C$38:$H$38</c15:sqref>
                  </c15:fullRef>
                </c:ext>
              </c:extLst>
              <c:f>[5]CorrectiveWO!$H$38</c:f>
              <c:strCache>
                <c:ptCount val="1"/>
                <c:pt idx="0">
                  <c:v>ActionsClosed</c:v>
                </c:pt>
              </c:strCache>
            </c:strRef>
          </c:cat>
          <c:val>
            <c:numRef>
              <c:extLst>
                <c:ext xmlns:c15="http://schemas.microsoft.com/office/drawing/2012/chart" uri="{02D57815-91ED-43cb-92C2-25804820EDAC}">
                  <c15:fullRef>
                    <c15:sqref>[5]CorrectiveWO!$C$42:$H$42</c15:sqref>
                  </c15:fullRef>
                </c:ext>
              </c:extLst>
              <c:f>[5]CorrectiveWO!$H$42</c:f>
              <c:numCache>
                <c:formatCode>0%</c:formatCode>
                <c:ptCount val="1"/>
                <c:pt idx="0">
                  <c:v>0.24</c:v>
                </c:pt>
              </c:numCache>
            </c:numRef>
          </c:val>
        </c:ser>
        <c:ser>
          <c:idx val="4"/>
          <c:order val="4"/>
          <c:tx>
            <c:strRef>
              <c:f>[5]CorrectiveWO!$A$43</c:f>
              <c:strCache>
                <c:ptCount val="1"/>
                <c:pt idx="0">
                  <c:v>CHIKONHI</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extLst>
                <c:ext xmlns:c15="http://schemas.microsoft.com/office/drawing/2012/chart" uri="{02D57815-91ED-43cb-92C2-25804820EDAC}">
                  <c15:fullRef>
                    <c15:sqref>[5]CorrectiveWO!$C$38:$H$38</c15:sqref>
                  </c15:fullRef>
                </c:ext>
              </c:extLst>
              <c:f>[5]CorrectiveWO!$H$38</c:f>
              <c:strCache>
                <c:ptCount val="1"/>
                <c:pt idx="0">
                  <c:v>ActionsClosed</c:v>
                </c:pt>
              </c:strCache>
            </c:strRef>
          </c:cat>
          <c:val>
            <c:numRef>
              <c:extLst>
                <c:ext xmlns:c15="http://schemas.microsoft.com/office/drawing/2012/chart" uri="{02D57815-91ED-43cb-92C2-25804820EDAC}">
                  <c15:fullRef>
                    <c15:sqref>[5]CorrectiveWO!$C$43:$H$43</c15:sqref>
                  </c15:fullRef>
                </c:ext>
              </c:extLst>
              <c:f>[5]CorrectiveWO!$H$43</c:f>
              <c:numCache>
                <c:formatCode>0%</c:formatCode>
                <c:ptCount val="1"/>
                <c:pt idx="0">
                  <c:v>0.15</c:v>
                </c:pt>
              </c:numCache>
            </c:numRef>
          </c:val>
        </c:ser>
        <c:dLbls>
          <c:showLegendKey val="0"/>
          <c:showVal val="0"/>
          <c:showCatName val="0"/>
          <c:showSerName val="0"/>
          <c:showPercent val="0"/>
          <c:showBubbleSize val="0"/>
        </c:dLbls>
        <c:gapWidth val="45"/>
        <c:overlap val="-99"/>
        <c:axId val="407966200"/>
        <c:axId val="407966592"/>
      </c:barChart>
      <c:catAx>
        <c:axId val="40796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50000"/>
                    <a:lumOff val="50000"/>
                  </a:schemeClr>
                </a:solidFill>
                <a:latin typeface="+mn-lt"/>
                <a:ea typeface="+mn-ea"/>
                <a:cs typeface="+mn-cs"/>
              </a:defRPr>
            </a:pPr>
            <a:endParaRPr lang="en-US"/>
          </a:p>
        </c:txPr>
        <c:crossAx val="407966592"/>
        <c:crosses val="autoZero"/>
        <c:auto val="1"/>
        <c:lblAlgn val="ctr"/>
        <c:lblOffset val="100"/>
        <c:noMultiLvlLbl val="0"/>
      </c:catAx>
      <c:valAx>
        <c:axId val="40796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50000"/>
                    <a:lumOff val="50000"/>
                  </a:schemeClr>
                </a:solidFill>
                <a:latin typeface="+mn-lt"/>
                <a:ea typeface="+mn-ea"/>
                <a:cs typeface="+mn-cs"/>
              </a:defRPr>
            </a:pPr>
            <a:endParaRPr lang="en-US"/>
          </a:p>
        </c:txPr>
        <c:crossAx val="4079662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5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50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cap="none" spc="20" baseline="0">
                <a:solidFill>
                  <a:schemeClr val="tx1">
                    <a:lumMod val="50000"/>
                    <a:lumOff val="50000"/>
                  </a:schemeClr>
                </a:solidFill>
                <a:latin typeface="+mn-lt"/>
                <a:ea typeface="+mn-ea"/>
                <a:cs typeface="+mn-cs"/>
              </a:defRPr>
            </a:pPr>
            <a:r>
              <a:rPr lang="en-US" sz="1050" b="1"/>
              <a:t>Total Tags Raised</a:t>
            </a:r>
          </a:p>
        </c:rich>
      </c:tx>
      <c:overlay val="0"/>
      <c:spPr>
        <a:noFill/>
        <a:ln>
          <a:noFill/>
        </a:ln>
        <a:effectLst/>
      </c:spPr>
      <c:txPr>
        <a:bodyPr rot="0" spcFirstLastPara="1" vertOverflow="ellipsis" vert="horz" wrap="square" anchor="ctr" anchorCtr="1"/>
        <a:lstStyle/>
        <a:p>
          <a:pPr>
            <a:defRPr sz="1050" b="1"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TagsTab!$D$38</c:f>
              <c:strCache>
                <c:ptCount val="1"/>
                <c:pt idx="0">
                  <c:v>DENDAMERA</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TagsTab!$G$37</c:f>
              <c:strCache>
                <c:ptCount val="1"/>
                <c:pt idx="0">
                  <c:v>Total Tags</c:v>
                </c:pt>
              </c:strCache>
            </c:strRef>
          </c:cat>
          <c:val>
            <c:numRef>
              <c:extLst>
                <c:ext xmlns:c15="http://schemas.microsoft.com/office/drawing/2012/chart" uri="{02D57815-91ED-43cb-92C2-25804820EDAC}">
                  <c15:fullRef>
                    <c15:sqref>TagsTab!$E$38:$H$38</c15:sqref>
                  </c15:fullRef>
                </c:ext>
              </c:extLst>
              <c:f>TagsTab!$G$38</c:f>
              <c:numCache>
                <c:formatCode>_(* #,##0_);_(* \(#,##0\);_(* "-"??_);_(@_)</c:formatCode>
                <c:ptCount val="1"/>
                <c:pt idx="0">
                  <c:v>951</c:v>
                </c:pt>
              </c:numCache>
            </c:numRef>
          </c:val>
        </c:ser>
        <c:ser>
          <c:idx val="1"/>
          <c:order val="1"/>
          <c:tx>
            <c:strRef>
              <c:f>TagsTab!$D$39</c:f>
              <c:strCache>
                <c:ptCount val="1"/>
                <c:pt idx="0">
                  <c:v>CHASAUKA</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TagsTab!$G$37</c:f>
              <c:strCache>
                <c:ptCount val="1"/>
                <c:pt idx="0">
                  <c:v>Total Tags</c:v>
                </c:pt>
              </c:strCache>
            </c:strRef>
          </c:cat>
          <c:val>
            <c:numRef>
              <c:extLst>
                <c:ext xmlns:c15="http://schemas.microsoft.com/office/drawing/2012/chart" uri="{02D57815-91ED-43cb-92C2-25804820EDAC}">
                  <c15:fullRef>
                    <c15:sqref>TagsTab!$E$39:$H$39</c15:sqref>
                  </c15:fullRef>
                </c:ext>
              </c:extLst>
              <c:f>TagsTab!$G$39</c:f>
              <c:numCache>
                <c:formatCode>_(* #,##0_);_(* \(#,##0\);_(* "-"??_);_(@_)</c:formatCode>
                <c:ptCount val="1"/>
                <c:pt idx="0">
                  <c:v>1260</c:v>
                </c:pt>
              </c:numCache>
            </c:numRef>
          </c:val>
        </c:ser>
        <c:ser>
          <c:idx val="2"/>
          <c:order val="2"/>
          <c:tx>
            <c:strRef>
              <c:f>TagsTab!$D$40</c:f>
              <c:strCache>
                <c:ptCount val="1"/>
                <c:pt idx="0">
                  <c:v>CHEMAI</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TagsTab!$G$37</c:f>
              <c:strCache>
                <c:ptCount val="1"/>
                <c:pt idx="0">
                  <c:v>Total Tags</c:v>
                </c:pt>
              </c:strCache>
            </c:strRef>
          </c:cat>
          <c:val>
            <c:numRef>
              <c:extLst>
                <c:ext xmlns:c15="http://schemas.microsoft.com/office/drawing/2012/chart" uri="{02D57815-91ED-43cb-92C2-25804820EDAC}">
                  <c15:fullRef>
                    <c15:sqref>TagsTab!$E$40:$H$40</c15:sqref>
                  </c15:fullRef>
                </c:ext>
              </c:extLst>
              <c:f>TagsTab!$G$40</c:f>
              <c:numCache>
                <c:formatCode>_(* #,##0_);_(* \(#,##0\);_(* "-"??_);_(@_)</c:formatCode>
                <c:ptCount val="1"/>
                <c:pt idx="0">
                  <c:v>552</c:v>
                </c:pt>
              </c:numCache>
            </c:numRef>
          </c:val>
        </c:ser>
        <c:ser>
          <c:idx val="3"/>
          <c:order val="3"/>
          <c:tx>
            <c:strRef>
              <c:f>TagsTab!$D$41</c:f>
              <c:strCache>
                <c:ptCount val="1"/>
                <c:pt idx="0">
                  <c:v>CHIDEYA</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TagsTab!$G$37</c:f>
              <c:strCache>
                <c:ptCount val="1"/>
                <c:pt idx="0">
                  <c:v>Total Tags</c:v>
                </c:pt>
              </c:strCache>
            </c:strRef>
          </c:cat>
          <c:val>
            <c:numRef>
              <c:extLst>
                <c:ext xmlns:c15="http://schemas.microsoft.com/office/drawing/2012/chart" uri="{02D57815-91ED-43cb-92C2-25804820EDAC}">
                  <c15:fullRef>
                    <c15:sqref>TagsTab!$E$41:$H$41</c15:sqref>
                  </c15:fullRef>
                </c:ext>
              </c:extLst>
              <c:f>TagsTab!$G$41</c:f>
              <c:numCache>
                <c:formatCode>_(* #,##0_);_(* \(#,##0\);_(* "-"??_);_(@_)</c:formatCode>
                <c:ptCount val="1"/>
                <c:pt idx="0">
                  <c:v>1082</c:v>
                </c:pt>
              </c:numCache>
            </c:numRef>
          </c:val>
        </c:ser>
        <c:ser>
          <c:idx val="4"/>
          <c:order val="4"/>
          <c:tx>
            <c:strRef>
              <c:f>TagsTab!$D$42</c:f>
              <c:strCache>
                <c:ptCount val="1"/>
                <c:pt idx="0">
                  <c:v>CHIKONHI</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TagsTab!$G$37</c:f>
              <c:strCache>
                <c:ptCount val="1"/>
                <c:pt idx="0">
                  <c:v>Total Tags</c:v>
                </c:pt>
              </c:strCache>
            </c:strRef>
          </c:cat>
          <c:val>
            <c:numRef>
              <c:extLst>
                <c:ext xmlns:c15="http://schemas.microsoft.com/office/drawing/2012/chart" uri="{02D57815-91ED-43cb-92C2-25804820EDAC}">
                  <c15:fullRef>
                    <c15:sqref>TagsTab!$E$42:$H$42</c15:sqref>
                  </c15:fullRef>
                </c:ext>
              </c:extLst>
              <c:f>TagsTab!$G$42</c:f>
              <c:numCache>
                <c:formatCode>_(* #,##0_);_(* \(#,##0\);_(* "-"??_);_(@_)</c:formatCode>
                <c:ptCount val="1"/>
                <c:pt idx="0">
                  <c:v>1196</c:v>
                </c:pt>
              </c:numCache>
            </c:numRef>
          </c:val>
        </c:ser>
        <c:ser>
          <c:idx val="5"/>
          <c:order val="5"/>
          <c:tx>
            <c:strRef>
              <c:f>TagsTab!$D$43</c:f>
              <c:strCache>
                <c:ptCount val="1"/>
                <c:pt idx="0">
                  <c:v>BHEWU</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TagsTab!$G$37</c:f>
              <c:strCache>
                <c:ptCount val="1"/>
                <c:pt idx="0">
                  <c:v>Total Tags</c:v>
                </c:pt>
              </c:strCache>
            </c:strRef>
          </c:cat>
          <c:val>
            <c:numRef>
              <c:extLst>
                <c:ext xmlns:c15="http://schemas.microsoft.com/office/drawing/2012/chart" uri="{02D57815-91ED-43cb-92C2-25804820EDAC}">
                  <c15:fullRef>
                    <c15:sqref>TagsTab!$E$43:$H$43</c15:sqref>
                  </c15:fullRef>
                </c:ext>
              </c:extLst>
              <c:f>TagsTab!$G$43</c:f>
              <c:numCache>
                <c:formatCode>_(* #,##0_);_(* \(#,##0\);_(* "-"??_);_(@_)</c:formatCode>
                <c:ptCount val="1"/>
                <c:pt idx="0">
                  <c:v>1435</c:v>
                </c:pt>
              </c:numCache>
            </c:numRef>
          </c:val>
        </c:ser>
        <c:ser>
          <c:idx val="6"/>
          <c:order val="6"/>
          <c:tx>
            <c:strRef>
              <c:f>TagsTab!$D$44</c:f>
              <c:strCache>
                <c:ptCount val="1"/>
                <c:pt idx="0">
                  <c:v>DENDAMERA</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TagsTab!$G$37</c:f>
              <c:strCache>
                <c:ptCount val="1"/>
                <c:pt idx="0">
                  <c:v>Total Tags</c:v>
                </c:pt>
              </c:strCache>
            </c:strRef>
          </c:cat>
          <c:val>
            <c:numRef>
              <c:extLst>
                <c:ext xmlns:c15="http://schemas.microsoft.com/office/drawing/2012/chart" uri="{02D57815-91ED-43cb-92C2-25804820EDAC}">
                  <c15:fullRef>
                    <c15:sqref>TagsTab!$E$44:$H$44</c15:sqref>
                  </c15:fullRef>
                </c:ext>
              </c:extLst>
              <c:f>TagsTab!$G$44</c:f>
              <c:numCache>
                <c:formatCode>_(* #,##0_);_(* \(#,##0\);_(* "-"??_);_(@_)</c:formatCode>
                <c:ptCount val="1"/>
                <c:pt idx="0">
                  <c:v>1292</c:v>
                </c:pt>
              </c:numCache>
            </c:numRef>
          </c:val>
        </c:ser>
        <c:ser>
          <c:idx val="7"/>
          <c:order val="7"/>
          <c:tx>
            <c:strRef>
              <c:f>TagsTab!$D$45</c:f>
              <c:strCache>
                <c:ptCount val="1"/>
                <c:pt idx="0">
                  <c:v>GOZO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TagsTab!$G$37</c:f>
              <c:strCache>
                <c:ptCount val="1"/>
                <c:pt idx="0">
                  <c:v>Total Tags</c:v>
                </c:pt>
              </c:strCache>
            </c:strRef>
          </c:cat>
          <c:val>
            <c:numRef>
              <c:extLst>
                <c:ext xmlns:c15="http://schemas.microsoft.com/office/drawing/2012/chart" uri="{02D57815-91ED-43cb-92C2-25804820EDAC}">
                  <c15:fullRef>
                    <c15:sqref>TagsTab!$E$45:$H$45</c15:sqref>
                  </c15:fullRef>
                </c:ext>
              </c:extLst>
              <c:f>TagsTab!$G$45</c:f>
              <c:numCache>
                <c:formatCode>_(* #,##0_);_(* \(#,##0\);_(* "-"??_);_(@_)</c:formatCode>
                <c:ptCount val="1"/>
                <c:pt idx="0">
                  <c:v>920</c:v>
                </c:pt>
              </c:numCache>
            </c:numRef>
          </c:val>
        </c:ser>
        <c:ser>
          <c:idx val="8"/>
          <c:order val="8"/>
          <c:tx>
            <c:strRef>
              <c:f>TagsTab!$D$46</c:f>
              <c:strCache>
                <c:ptCount val="1"/>
                <c:pt idx="0">
                  <c:v>JIMU</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TagsTab!$G$37</c:f>
              <c:strCache>
                <c:ptCount val="1"/>
                <c:pt idx="0">
                  <c:v>Total Tags</c:v>
                </c:pt>
              </c:strCache>
            </c:strRef>
          </c:cat>
          <c:val>
            <c:numRef>
              <c:extLst>
                <c:ext xmlns:c15="http://schemas.microsoft.com/office/drawing/2012/chart" uri="{02D57815-91ED-43cb-92C2-25804820EDAC}">
                  <c15:fullRef>
                    <c15:sqref>TagsTab!$E$46:$H$46</c15:sqref>
                  </c15:fullRef>
                </c:ext>
              </c:extLst>
              <c:f>TagsTab!$G$46</c:f>
              <c:numCache>
                <c:formatCode>_(* #,##0_);_(* \(#,##0\);_(* "-"??_);_(@_)</c:formatCode>
                <c:ptCount val="1"/>
                <c:pt idx="0">
                  <c:v>1626</c:v>
                </c:pt>
              </c:numCache>
            </c:numRef>
          </c:val>
        </c:ser>
        <c:ser>
          <c:idx val="9"/>
          <c:order val="9"/>
          <c:tx>
            <c:strRef>
              <c:f>TagsTab!$D$47</c:f>
              <c:strCache>
                <c:ptCount val="1"/>
                <c:pt idx="0">
                  <c:v>KAMBASHA</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TagsTab!$G$37</c:f>
              <c:strCache>
                <c:ptCount val="1"/>
                <c:pt idx="0">
                  <c:v>Total Tags</c:v>
                </c:pt>
              </c:strCache>
            </c:strRef>
          </c:cat>
          <c:val>
            <c:numRef>
              <c:extLst>
                <c:ext xmlns:c15="http://schemas.microsoft.com/office/drawing/2012/chart" uri="{02D57815-91ED-43cb-92C2-25804820EDAC}">
                  <c15:fullRef>
                    <c15:sqref>TagsTab!$E$47:$H$47</c15:sqref>
                  </c15:fullRef>
                </c:ext>
              </c:extLst>
              <c:f>TagsTab!$G$47</c:f>
              <c:numCache>
                <c:formatCode>_(* #,##0_);_(* \(#,##0\);_(* "-"??_);_(@_)</c:formatCode>
                <c:ptCount val="1"/>
                <c:pt idx="0">
                  <c:v>468</c:v>
                </c:pt>
              </c:numCache>
            </c:numRef>
          </c:val>
        </c:ser>
        <c:ser>
          <c:idx val="10"/>
          <c:order val="10"/>
          <c:tx>
            <c:strRef>
              <c:f>TagsTab!$D$48</c:f>
              <c:strCache>
                <c:ptCount val="1"/>
                <c:pt idx="0">
                  <c:v>KANENGONI</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TagsTab!$G$37</c:f>
              <c:strCache>
                <c:ptCount val="1"/>
                <c:pt idx="0">
                  <c:v>Total Tags</c:v>
                </c:pt>
              </c:strCache>
            </c:strRef>
          </c:cat>
          <c:val>
            <c:numRef>
              <c:extLst>
                <c:ext xmlns:c15="http://schemas.microsoft.com/office/drawing/2012/chart" uri="{02D57815-91ED-43cb-92C2-25804820EDAC}">
                  <c15:fullRef>
                    <c15:sqref>TagsTab!$E$48:$H$48</c15:sqref>
                  </c15:fullRef>
                </c:ext>
              </c:extLst>
              <c:f>TagsTab!$G$48</c:f>
              <c:numCache>
                <c:formatCode>_(* #,##0_);_(* \(#,##0\);_(* "-"??_);_(@_)</c:formatCode>
                <c:ptCount val="1"/>
                <c:pt idx="0">
                  <c:v>1101</c:v>
                </c:pt>
              </c:numCache>
            </c:numRef>
          </c:val>
        </c:ser>
        <c:ser>
          <c:idx val="11"/>
          <c:order val="11"/>
          <c:tx>
            <c:strRef>
              <c:f>TagsTab!$D$49</c:f>
              <c:strCache>
                <c:ptCount val="1"/>
                <c:pt idx="0">
                  <c:v>KAPIYO</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TagsTab!$G$37</c:f>
              <c:strCache>
                <c:ptCount val="1"/>
                <c:pt idx="0">
                  <c:v>Total Tags</c:v>
                </c:pt>
              </c:strCache>
            </c:strRef>
          </c:cat>
          <c:val>
            <c:numRef>
              <c:extLst>
                <c:ext xmlns:c15="http://schemas.microsoft.com/office/drawing/2012/chart" uri="{02D57815-91ED-43cb-92C2-25804820EDAC}">
                  <c15:fullRef>
                    <c15:sqref>TagsTab!$E$49:$H$49</c15:sqref>
                  </c15:fullRef>
                </c:ext>
              </c:extLst>
              <c:f>TagsTab!$G$49</c:f>
              <c:numCache>
                <c:formatCode>_(* #,##0_);_(* \(#,##0\);_(* "-"??_);_(@_)</c:formatCode>
                <c:ptCount val="1"/>
                <c:pt idx="0">
                  <c:v>674</c:v>
                </c:pt>
              </c:numCache>
            </c:numRef>
          </c:val>
        </c:ser>
        <c:ser>
          <c:idx val="12"/>
          <c:order val="12"/>
          <c:tx>
            <c:strRef>
              <c:f>TagsTab!$D$50</c:f>
              <c:strCache>
                <c:ptCount val="1"/>
                <c:pt idx="0">
                  <c:v>KASOROTA</c:v>
                </c:pt>
              </c:strCache>
            </c:strRef>
          </c:tx>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TagsTab!$G$37</c:f>
              <c:strCache>
                <c:ptCount val="1"/>
                <c:pt idx="0">
                  <c:v>Total Tags</c:v>
                </c:pt>
              </c:strCache>
            </c:strRef>
          </c:cat>
          <c:val>
            <c:numRef>
              <c:extLst>
                <c:ext xmlns:c15="http://schemas.microsoft.com/office/drawing/2012/chart" uri="{02D57815-91ED-43cb-92C2-25804820EDAC}">
                  <c15:fullRef>
                    <c15:sqref>TagsTab!$E$50:$H$50</c15:sqref>
                  </c15:fullRef>
                </c:ext>
              </c:extLst>
              <c:f>TagsTab!$G$50</c:f>
              <c:numCache>
                <c:formatCode>_(* #,##0_);_(* \(#,##0\);_(* "-"??_);_(@_)</c:formatCode>
                <c:ptCount val="1"/>
                <c:pt idx="0">
                  <c:v>971</c:v>
                </c:pt>
              </c:numCache>
            </c:numRef>
          </c:val>
        </c:ser>
        <c:ser>
          <c:idx val="13"/>
          <c:order val="13"/>
          <c:tx>
            <c:strRef>
              <c:f>TagsTab!$D$51</c:f>
              <c:strCache>
                <c:ptCount val="1"/>
                <c:pt idx="0">
                  <c:v>KATONHA</c:v>
                </c:pt>
              </c:strCache>
            </c:strRef>
          </c:tx>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TagsTab!$G$37</c:f>
              <c:strCache>
                <c:ptCount val="1"/>
                <c:pt idx="0">
                  <c:v>Total Tags</c:v>
                </c:pt>
              </c:strCache>
            </c:strRef>
          </c:cat>
          <c:val>
            <c:numRef>
              <c:extLst>
                <c:ext xmlns:c15="http://schemas.microsoft.com/office/drawing/2012/chart" uri="{02D57815-91ED-43cb-92C2-25804820EDAC}">
                  <c15:fullRef>
                    <c15:sqref>TagsTab!$E$51:$H$51</c15:sqref>
                  </c15:fullRef>
                </c:ext>
              </c:extLst>
              <c:f>TagsTab!$G$51</c:f>
              <c:numCache>
                <c:formatCode>_(* #,##0_);_(* \(#,##0\);_(* "-"??_);_(@_)</c:formatCode>
                <c:ptCount val="1"/>
                <c:pt idx="0">
                  <c:v>1116</c:v>
                </c:pt>
              </c:numCache>
            </c:numRef>
          </c:val>
        </c:ser>
        <c:ser>
          <c:idx val="14"/>
          <c:order val="14"/>
          <c:tx>
            <c:strRef>
              <c:f>TagsTab!$D$52</c:f>
              <c:strCache>
                <c:ptCount val="1"/>
                <c:pt idx="0">
                  <c:v>KWALI</c:v>
                </c:pt>
              </c:strCache>
            </c:strRef>
          </c:tx>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TagsTab!$G$37</c:f>
              <c:strCache>
                <c:ptCount val="1"/>
                <c:pt idx="0">
                  <c:v>Total Tags</c:v>
                </c:pt>
              </c:strCache>
            </c:strRef>
          </c:cat>
          <c:val>
            <c:numRef>
              <c:extLst>
                <c:ext xmlns:c15="http://schemas.microsoft.com/office/drawing/2012/chart" uri="{02D57815-91ED-43cb-92C2-25804820EDAC}">
                  <c15:fullRef>
                    <c15:sqref>TagsTab!$E$52:$H$52</c15:sqref>
                  </c15:fullRef>
                </c:ext>
              </c:extLst>
              <c:f>TagsTab!$G$52</c:f>
              <c:numCache>
                <c:formatCode>_(* #,##0_);_(* \(#,##0\);_(* "-"??_);_(@_)</c:formatCode>
                <c:ptCount val="1"/>
                <c:pt idx="0">
                  <c:v>733</c:v>
                </c:pt>
              </c:numCache>
            </c:numRef>
          </c:val>
        </c:ser>
        <c:ser>
          <c:idx val="15"/>
          <c:order val="15"/>
          <c:tx>
            <c:strRef>
              <c:f>TagsTab!$D$53</c:f>
              <c:strCache>
                <c:ptCount val="1"/>
                <c:pt idx="0">
                  <c:v>LAZARO</c:v>
                </c:pt>
              </c:strCache>
            </c:strRef>
          </c:tx>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TagsTab!$G$37</c:f>
              <c:strCache>
                <c:ptCount val="1"/>
                <c:pt idx="0">
                  <c:v>Total Tags</c:v>
                </c:pt>
              </c:strCache>
            </c:strRef>
          </c:cat>
          <c:val>
            <c:numRef>
              <c:extLst>
                <c:ext xmlns:c15="http://schemas.microsoft.com/office/drawing/2012/chart" uri="{02D57815-91ED-43cb-92C2-25804820EDAC}">
                  <c15:fullRef>
                    <c15:sqref>TagsTab!$E$53:$H$53</c15:sqref>
                  </c15:fullRef>
                </c:ext>
              </c:extLst>
              <c:f>TagsTab!$G$53</c:f>
              <c:numCache>
                <c:formatCode>_(* #,##0_);_(* \(#,##0\);_(* "-"??_);_(@_)</c:formatCode>
                <c:ptCount val="1"/>
                <c:pt idx="0">
                  <c:v>1267</c:v>
                </c:pt>
              </c:numCache>
            </c:numRef>
          </c:val>
        </c:ser>
        <c:ser>
          <c:idx val="16"/>
          <c:order val="16"/>
          <c:tx>
            <c:strRef>
              <c:f>TagsTab!$D$54</c:f>
              <c:strCache>
                <c:ptCount val="1"/>
                <c:pt idx="0">
                  <c:v>MADHAKA</c:v>
                </c:pt>
              </c:strCache>
            </c:strRef>
          </c:tx>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TagsTab!$G$37</c:f>
              <c:strCache>
                <c:ptCount val="1"/>
                <c:pt idx="0">
                  <c:v>Total Tags</c:v>
                </c:pt>
              </c:strCache>
            </c:strRef>
          </c:cat>
          <c:val>
            <c:numRef>
              <c:extLst>
                <c:ext xmlns:c15="http://schemas.microsoft.com/office/drawing/2012/chart" uri="{02D57815-91ED-43cb-92C2-25804820EDAC}">
                  <c15:fullRef>
                    <c15:sqref>TagsTab!$E$54:$H$54</c15:sqref>
                  </c15:fullRef>
                </c:ext>
              </c:extLst>
              <c:f>TagsTab!$G$54</c:f>
              <c:numCache>
                <c:formatCode>_(* #,##0_);_(* \(#,##0\);_(* "-"??_);_(@_)</c:formatCode>
                <c:ptCount val="1"/>
                <c:pt idx="0">
                  <c:v>1565</c:v>
                </c:pt>
              </c:numCache>
            </c:numRef>
          </c:val>
        </c:ser>
        <c:ser>
          <c:idx val="17"/>
          <c:order val="17"/>
          <c:tx>
            <c:strRef>
              <c:f>TagsTab!$D$55</c:f>
              <c:strCache>
                <c:ptCount val="1"/>
                <c:pt idx="0">
                  <c:v>MATSVIMBO</c:v>
                </c:pt>
              </c:strCache>
            </c:strRef>
          </c:tx>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TagsTab!$G$37</c:f>
              <c:strCache>
                <c:ptCount val="1"/>
                <c:pt idx="0">
                  <c:v>Total Tags</c:v>
                </c:pt>
              </c:strCache>
            </c:strRef>
          </c:cat>
          <c:val>
            <c:numRef>
              <c:extLst>
                <c:ext xmlns:c15="http://schemas.microsoft.com/office/drawing/2012/chart" uri="{02D57815-91ED-43cb-92C2-25804820EDAC}">
                  <c15:fullRef>
                    <c15:sqref>TagsTab!$E$55:$H$55</c15:sqref>
                  </c15:fullRef>
                </c:ext>
              </c:extLst>
              <c:f>TagsTab!$G$55</c:f>
              <c:numCache>
                <c:formatCode>_(* #,##0_);_(* \(#,##0\);_(* "-"??_);_(@_)</c:formatCode>
                <c:ptCount val="1"/>
                <c:pt idx="0">
                  <c:v>1178</c:v>
                </c:pt>
              </c:numCache>
            </c:numRef>
          </c:val>
        </c:ser>
        <c:ser>
          <c:idx val="18"/>
          <c:order val="18"/>
          <c:tx>
            <c:strRef>
              <c:f>TagsTab!$D$56</c:f>
              <c:strCache>
                <c:ptCount val="1"/>
                <c:pt idx="0">
                  <c:v>MAUNDO</c:v>
                </c:pt>
              </c:strCache>
            </c:strRef>
          </c:tx>
          <c:spPr>
            <a:gradFill rotWithShape="1">
              <a:gsLst>
                <a:gs pos="0">
                  <a:schemeClr val="accent1">
                    <a:lumMod val="80000"/>
                    <a:lumMod val="110000"/>
                    <a:satMod val="105000"/>
                    <a:tint val="67000"/>
                  </a:schemeClr>
                </a:gs>
                <a:gs pos="50000">
                  <a:schemeClr val="accent1">
                    <a:lumMod val="80000"/>
                    <a:lumMod val="105000"/>
                    <a:satMod val="103000"/>
                    <a:tint val="73000"/>
                  </a:schemeClr>
                </a:gs>
                <a:gs pos="100000">
                  <a:schemeClr val="accent1">
                    <a:lumMod val="80000"/>
                    <a:lumMod val="105000"/>
                    <a:satMod val="109000"/>
                    <a:tint val="81000"/>
                  </a:schemeClr>
                </a:gs>
              </a:gsLst>
              <a:lin ang="5400000" scaled="0"/>
            </a:gradFill>
            <a:ln w="9525" cap="flat" cmpd="sng" algn="ctr">
              <a:solidFill>
                <a:schemeClr val="accent1">
                  <a:lumMod val="80000"/>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TagsTab!$G$37</c:f>
              <c:strCache>
                <c:ptCount val="1"/>
                <c:pt idx="0">
                  <c:v>Total Tags</c:v>
                </c:pt>
              </c:strCache>
            </c:strRef>
          </c:cat>
          <c:val>
            <c:numRef>
              <c:extLst>
                <c:ext xmlns:c15="http://schemas.microsoft.com/office/drawing/2012/chart" uri="{02D57815-91ED-43cb-92C2-25804820EDAC}">
                  <c15:fullRef>
                    <c15:sqref>TagsTab!$E$56:$H$56</c15:sqref>
                  </c15:fullRef>
                </c:ext>
              </c:extLst>
              <c:f>TagsTab!$G$56</c:f>
              <c:numCache>
                <c:formatCode>_(* #,##0_);_(* \(#,##0\);_(* "-"??_);_(@_)</c:formatCode>
                <c:ptCount val="1"/>
                <c:pt idx="0">
                  <c:v>1220</c:v>
                </c:pt>
              </c:numCache>
            </c:numRef>
          </c:val>
        </c:ser>
        <c:dLbls>
          <c:showLegendKey val="0"/>
          <c:showVal val="0"/>
          <c:showCatName val="0"/>
          <c:showSerName val="0"/>
          <c:showPercent val="0"/>
          <c:showBubbleSize val="0"/>
        </c:dLbls>
        <c:gapWidth val="45"/>
        <c:overlap val="-99"/>
        <c:axId val="234278776"/>
        <c:axId val="234271720"/>
      </c:barChart>
      <c:catAx>
        <c:axId val="234278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50000"/>
                    <a:lumOff val="50000"/>
                  </a:schemeClr>
                </a:solidFill>
                <a:latin typeface="+mn-lt"/>
                <a:ea typeface="+mn-ea"/>
                <a:cs typeface="+mn-cs"/>
              </a:defRPr>
            </a:pPr>
            <a:endParaRPr lang="en-US"/>
          </a:p>
        </c:txPr>
        <c:crossAx val="234271720"/>
        <c:crosses val="autoZero"/>
        <c:auto val="1"/>
        <c:lblAlgn val="ctr"/>
        <c:lblOffset val="100"/>
        <c:noMultiLvlLbl val="0"/>
      </c:catAx>
      <c:valAx>
        <c:axId val="2342717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50000"/>
                    <a:lumOff val="50000"/>
                  </a:schemeClr>
                </a:solidFill>
                <a:latin typeface="+mn-lt"/>
                <a:ea typeface="+mn-ea"/>
                <a:cs typeface="+mn-cs"/>
              </a:defRPr>
            </a:pPr>
            <a:endParaRPr lang="en-US"/>
          </a:p>
        </c:txPr>
        <c:crossAx val="234278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5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50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cap="none" spc="20" baseline="0">
                <a:solidFill>
                  <a:schemeClr val="tx1">
                    <a:lumMod val="50000"/>
                    <a:lumOff val="50000"/>
                  </a:schemeClr>
                </a:solidFill>
                <a:latin typeface="+mn-lt"/>
                <a:ea typeface="+mn-ea"/>
                <a:cs typeface="+mn-cs"/>
              </a:defRPr>
            </a:pPr>
            <a:r>
              <a:rPr lang="en-US" sz="1050" b="1"/>
              <a:t>Artisan Tags Closure</a:t>
            </a:r>
          </a:p>
        </c:rich>
      </c:tx>
      <c:overlay val="0"/>
      <c:spPr>
        <a:noFill/>
        <a:ln>
          <a:noFill/>
        </a:ln>
        <a:effectLst/>
      </c:spPr>
      <c:txPr>
        <a:bodyPr rot="0" spcFirstLastPara="1" vertOverflow="ellipsis" vert="horz" wrap="square" anchor="ctr" anchorCtr="1"/>
        <a:lstStyle/>
        <a:p>
          <a:pPr>
            <a:defRPr sz="1050" b="1"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TagsTab!$D$38</c:f>
              <c:strCache>
                <c:ptCount val="1"/>
                <c:pt idx="0">
                  <c:v>DENDAMERA</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TagsTab!$H$37</c:f>
              <c:strCache>
                <c:ptCount val="1"/>
                <c:pt idx="0">
                  <c:v>Tag Closure</c:v>
                </c:pt>
              </c:strCache>
            </c:strRef>
          </c:cat>
          <c:val>
            <c:numRef>
              <c:extLst>
                <c:ext xmlns:c15="http://schemas.microsoft.com/office/drawing/2012/chart" uri="{02D57815-91ED-43cb-92C2-25804820EDAC}">
                  <c15:fullRef>
                    <c15:sqref>TagsTab!$E$38:$H$38</c15:sqref>
                  </c15:fullRef>
                </c:ext>
              </c:extLst>
              <c:f>TagsTab!$H$38</c:f>
              <c:numCache>
                <c:formatCode>_(* #,##0_);_(* \(#,##0\);_(* "-"??_);_(@_)</c:formatCode>
                <c:ptCount val="1"/>
                <c:pt idx="0" formatCode="0%">
                  <c:v>0.87066246056782337</c:v>
                </c:pt>
              </c:numCache>
            </c:numRef>
          </c:val>
        </c:ser>
        <c:ser>
          <c:idx val="1"/>
          <c:order val="1"/>
          <c:tx>
            <c:strRef>
              <c:f>TagsTab!$D$39</c:f>
              <c:strCache>
                <c:ptCount val="1"/>
                <c:pt idx="0">
                  <c:v>CHASAUKA</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TagsTab!$H$37</c:f>
              <c:strCache>
                <c:ptCount val="1"/>
                <c:pt idx="0">
                  <c:v>Tag Closure</c:v>
                </c:pt>
              </c:strCache>
            </c:strRef>
          </c:cat>
          <c:val>
            <c:numRef>
              <c:extLst>
                <c:ext xmlns:c15="http://schemas.microsoft.com/office/drawing/2012/chart" uri="{02D57815-91ED-43cb-92C2-25804820EDAC}">
                  <c15:fullRef>
                    <c15:sqref>TagsTab!$E$39:$H$39</c15:sqref>
                  </c15:fullRef>
                </c:ext>
              </c:extLst>
              <c:f>TagsTab!$H$39</c:f>
              <c:numCache>
                <c:formatCode>_(* #,##0_);_(* \(#,##0\);_(* "-"??_);_(@_)</c:formatCode>
                <c:ptCount val="1"/>
                <c:pt idx="0" formatCode="0%">
                  <c:v>0.36984126984126986</c:v>
                </c:pt>
              </c:numCache>
            </c:numRef>
          </c:val>
        </c:ser>
        <c:ser>
          <c:idx val="2"/>
          <c:order val="2"/>
          <c:tx>
            <c:strRef>
              <c:f>TagsTab!$D$40</c:f>
              <c:strCache>
                <c:ptCount val="1"/>
                <c:pt idx="0">
                  <c:v>CHEMAI</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TagsTab!$H$37</c:f>
              <c:strCache>
                <c:ptCount val="1"/>
                <c:pt idx="0">
                  <c:v>Tag Closure</c:v>
                </c:pt>
              </c:strCache>
            </c:strRef>
          </c:cat>
          <c:val>
            <c:numRef>
              <c:extLst>
                <c:ext xmlns:c15="http://schemas.microsoft.com/office/drawing/2012/chart" uri="{02D57815-91ED-43cb-92C2-25804820EDAC}">
                  <c15:fullRef>
                    <c15:sqref>TagsTab!$E$40:$H$40</c15:sqref>
                  </c15:fullRef>
                </c:ext>
              </c:extLst>
              <c:f>TagsTab!$H$40</c:f>
              <c:numCache>
                <c:formatCode>_(* #,##0_);_(* \(#,##0\);_(* "-"??_);_(@_)</c:formatCode>
                <c:ptCount val="1"/>
                <c:pt idx="0" formatCode="0%">
                  <c:v>0.30434782608695654</c:v>
                </c:pt>
              </c:numCache>
            </c:numRef>
          </c:val>
        </c:ser>
        <c:ser>
          <c:idx val="3"/>
          <c:order val="3"/>
          <c:tx>
            <c:strRef>
              <c:f>TagsTab!$D$41</c:f>
              <c:strCache>
                <c:ptCount val="1"/>
                <c:pt idx="0">
                  <c:v>CHIDEYA</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TagsTab!$H$37</c:f>
              <c:strCache>
                <c:ptCount val="1"/>
                <c:pt idx="0">
                  <c:v>Tag Closure</c:v>
                </c:pt>
              </c:strCache>
            </c:strRef>
          </c:cat>
          <c:val>
            <c:numRef>
              <c:extLst>
                <c:ext xmlns:c15="http://schemas.microsoft.com/office/drawing/2012/chart" uri="{02D57815-91ED-43cb-92C2-25804820EDAC}">
                  <c15:fullRef>
                    <c15:sqref>TagsTab!$E$41:$H$41</c15:sqref>
                  </c15:fullRef>
                </c:ext>
              </c:extLst>
              <c:f>TagsTab!$H$41</c:f>
              <c:numCache>
                <c:formatCode>_(* #,##0_);_(* \(#,##0\);_(* "-"??_);_(@_)</c:formatCode>
                <c:ptCount val="1"/>
                <c:pt idx="0" formatCode="0%">
                  <c:v>0.79852125693160814</c:v>
                </c:pt>
              </c:numCache>
            </c:numRef>
          </c:val>
        </c:ser>
        <c:ser>
          <c:idx val="4"/>
          <c:order val="4"/>
          <c:tx>
            <c:strRef>
              <c:f>TagsTab!$D$42</c:f>
              <c:strCache>
                <c:ptCount val="1"/>
                <c:pt idx="0">
                  <c:v>CHIKONHI</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TagsTab!$H$37</c:f>
              <c:strCache>
                <c:ptCount val="1"/>
                <c:pt idx="0">
                  <c:v>Tag Closure</c:v>
                </c:pt>
              </c:strCache>
            </c:strRef>
          </c:cat>
          <c:val>
            <c:numRef>
              <c:extLst>
                <c:ext xmlns:c15="http://schemas.microsoft.com/office/drawing/2012/chart" uri="{02D57815-91ED-43cb-92C2-25804820EDAC}">
                  <c15:fullRef>
                    <c15:sqref>TagsTab!$E$42:$H$42</c15:sqref>
                  </c15:fullRef>
                </c:ext>
              </c:extLst>
              <c:f>TagsTab!$H$42</c:f>
              <c:numCache>
                <c:formatCode>_(* #,##0_);_(* \(#,##0\);_(* "-"??_);_(@_)</c:formatCode>
                <c:ptCount val="1"/>
                <c:pt idx="0" formatCode="0%">
                  <c:v>0.32107023411371238</c:v>
                </c:pt>
              </c:numCache>
            </c:numRef>
          </c:val>
        </c:ser>
        <c:ser>
          <c:idx val="5"/>
          <c:order val="5"/>
          <c:tx>
            <c:strRef>
              <c:f>TagsTab!$D$43</c:f>
              <c:strCache>
                <c:ptCount val="1"/>
                <c:pt idx="0">
                  <c:v>BHEWU</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TagsTab!$H$37</c:f>
              <c:strCache>
                <c:ptCount val="1"/>
                <c:pt idx="0">
                  <c:v>Tag Closure</c:v>
                </c:pt>
              </c:strCache>
            </c:strRef>
          </c:cat>
          <c:val>
            <c:numRef>
              <c:extLst>
                <c:ext xmlns:c15="http://schemas.microsoft.com/office/drawing/2012/chart" uri="{02D57815-91ED-43cb-92C2-25804820EDAC}">
                  <c15:fullRef>
                    <c15:sqref>TagsTab!$E$43:$H$43</c15:sqref>
                  </c15:fullRef>
                </c:ext>
              </c:extLst>
              <c:f>TagsTab!$H$43</c:f>
              <c:numCache>
                <c:formatCode>_(* #,##0_);_(* \(#,##0\);_(* "-"??_);_(@_)</c:formatCode>
                <c:ptCount val="1"/>
                <c:pt idx="0" formatCode="0%">
                  <c:v>0.57282229965156795</c:v>
                </c:pt>
              </c:numCache>
            </c:numRef>
          </c:val>
        </c:ser>
        <c:ser>
          <c:idx val="6"/>
          <c:order val="6"/>
          <c:tx>
            <c:strRef>
              <c:f>TagsTab!$D$44</c:f>
              <c:strCache>
                <c:ptCount val="1"/>
                <c:pt idx="0">
                  <c:v>DENDAMERA</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TagsTab!$H$37</c:f>
              <c:strCache>
                <c:ptCount val="1"/>
                <c:pt idx="0">
                  <c:v>Tag Closure</c:v>
                </c:pt>
              </c:strCache>
            </c:strRef>
          </c:cat>
          <c:val>
            <c:numRef>
              <c:extLst>
                <c:ext xmlns:c15="http://schemas.microsoft.com/office/drawing/2012/chart" uri="{02D57815-91ED-43cb-92C2-25804820EDAC}">
                  <c15:fullRef>
                    <c15:sqref>TagsTab!$E$44:$H$44</c15:sqref>
                  </c15:fullRef>
                </c:ext>
              </c:extLst>
              <c:f>TagsTab!$H$44</c:f>
              <c:numCache>
                <c:formatCode>_(* #,##0_);_(* \(#,##0\);_(* "-"??_);_(@_)</c:formatCode>
                <c:ptCount val="1"/>
                <c:pt idx="0" formatCode="0%">
                  <c:v>0.68962848297213619</c:v>
                </c:pt>
              </c:numCache>
            </c:numRef>
          </c:val>
        </c:ser>
        <c:ser>
          <c:idx val="7"/>
          <c:order val="7"/>
          <c:tx>
            <c:strRef>
              <c:f>TagsTab!$D$45</c:f>
              <c:strCache>
                <c:ptCount val="1"/>
                <c:pt idx="0">
                  <c:v>GOZO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TagsTab!$H$37</c:f>
              <c:strCache>
                <c:ptCount val="1"/>
                <c:pt idx="0">
                  <c:v>Tag Closure</c:v>
                </c:pt>
              </c:strCache>
            </c:strRef>
          </c:cat>
          <c:val>
            <c:numRef>
              <c:extLst>
                <c:ext xmlns:c15="http://schemas.microsoft.com/office/drawing/2012/chart" uri="{02D57815-91ED-43cb-92C2-25804820EDAC}">
                  <c15:fullRef>
                    <c15:sqref>TagsTab!$E$45:$H$45</c15:sqref>
                  </c15:fullRef>
                </c:ext>
              </c:extLst>
              <c:f>TagsTab!$H$45</c:f>
              <c:numCache>
                <c:formatCode>_(* #,##0_);_(* \(#,##0\);_(* "-"??_);_(@_)</c:formatCode>
                <c:ptCount val="1"/>
                <c:pt idx="0" formatCode="0%">
                  <c:v>0.55760869565217386</c:v>
                </c:pt>
              </c:numCache>
            </c:numRef>
          </c:val>
        </c:ser>
        <c:ser>
          <c:idx val="8"/>
          <c:order val="8"/>
          <c:tx>
            <c:strRef>
              <c:f>TagsTab!$D$46</c:f>
              <c:strCache>
                <c:ptCount val="1"/>
                <c:pt idx="0">
                  <c:v>JIMU</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TagsTab!$H$37</c:f>
              <c:strCache>
                <c:ptCount val="1"/>
                <c:pt idx="0">
                  <c:v>Tag Closure</c:v>
                </c:pt>
              </c:strCache>
            </c:strRef>
          </c:cat>
          <c:val>
            <c:numRef>
              <c:extLst>
                <c:ext xmlns:c15="http://schemas.microsoft.com/office/drawing/2012/chart" uri="{02D57815-91ED-43cb-92C2-25804820EDAC}">
                  <c15:fullRef>
                    <c15:sqref>TagsTab!$E$46:$H$46</c15:sqref>
                  </c15:fullRef>
                </c:ext>
              </c:extLst>
              <c:f>TagsTab!$H$46</c:f>
              <c:numCache>
                <c:formatCode>_(* #,##0_);_(* \(#,##0\);_(* "-"??_);_(@_)</c:formatCode>
                <c:ptCount val="1"/>
                <c:pt idx="0" formatCode="0%">
                  <c:v>0.5541205412054121</c:v>
                </c:pt>
              </c:numCache>
            </c:numRef>
          </c:val>
        </c:ser>
        <c:ser>
          <c:idx val="9"/>
          <c:order val="9"/>
          <c:tx>
            <c:strRef>
              <c:f>TagsTab!$D$47</c:f>
              <c:strCache>
                <c:ptCount val="1"/>
                <c:pt idx="0">
                  <c:v>KAMBASHA</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TagsTab!$H$37</c:f>
              <c:strCache>
                <c:ptCount val="1"/>
                <c:pt idx="0">
                  <c:v>Tag Closure</c:v>
                </c:pt>
              </c:strCache>
            </c:strRef>
          </c:cat>
          <c:val>
            <c:numRef>
              <c:extLst>
                <c:ext xmlns:c15="http://schemas.microsoft.com/office/drawing/2012/chart" uri="{02D57815-91ED-43cb-92C2-25804820EDAC}">
                  <c15:fullRef>
                    <c15:sqref>TagsTab!$E$47:$H$47</c15:sqref>
                  </c15:fullRef>
                </c:ext>
              </c:extLst>
              <c:f>TagsTab!$H$47</c:f>
              <c:numCache>
                <c:formatCode>_(* #,##0_);_(* \(#,##0\);_(* "-"??_);_(@_)</c:formatCode>
                <c:ptCount val="1"/>
                <c:pt idx="0" formatCode="0%">
                  <c:v>0.38461538461538464</c:v>
                </c:pt>
              </c:numCache>
            </c:numRef>
          </c:val>
        </c:ser>
        <c:ser>
          <c:idx val="10"/>
          <c:order val="10"/>
          <c:tx>
            <c:strRef>
              <c:f>TagsTab!$D$48</c:f>
              <c:strCache>
                <c:ptCount val="1"/>
                <c:pt idx="0">
                  <c:v>KANENGONI</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cat>
            <c:strRef>
              <c:extLst>
                <c:ext xmlns:c15="http://schemas.microsoft.com/office/drawing/2012/chart" uri="{02D57815-91ED-43cb-92C2-25804820EDAC}">
                  <c15:fullRef>
                    <c15:sqref>TagsTab!$E$37:$H$37</c15:sqref>
                  </c15:fullRef>
                </c:ext>
              </c:extLst>
              <c:f>TagsTab!$H$37</c:f>
              <c:strCache>
                <c:ptCount val="1"/>
                <c:pt idx="0">
                  <c:v>Tag Closure</c:v>
                </c:pt>
              </c:strCache>
            </c:strRef>
          </c:cat>
          <c:val>
            <c:numRef>
              <c:extLst>
                <c:ext xmlns:c15="http://schemas.microsoft.com/office/drawing/2012/chart" uri="{02D57815-91ED-43cb-92C2-25804820EDAC}">
                  <c15:fullRef>
                    <c15:sqref>TagsTab!$E$48:$H$48</c15:sqref>
                  </c15:fullRef>
                </c:ext>
              </c:extLst>
              <c:f>TagsTab!$H$48</c:f>
              <c:numCache>
                <c:formatCode>_(* #,##0_);_(* \(#,##0\);_(* "-"??_);_(@_)</c:formatCode>
                <c:ptCount val="1"/>
                <c:pt idx="0" formatCode="0%">
                  <c:v>0.37511353315168028</c:v>
                </c:pt>
              </c:numCache>
            </c:numRef>
          </c:val>
        </c:ser>
        <c:dLbls>
          <c:showLegendKey val="0"/>
          <c:showVal val="0"/>
          <c:showCatName val="0"/>
          <c:showSerName val="0"/>
          <c:showPercent val="0"/>
          <c:showBubbleSize val="0"/>
        </c:dLbls>
        <c:gapWidth val="45"/>
        <c:overlap val="-99"/>
        <c:axId val="234279168"/>
        <c:axId val="234278384"/>
      </c:barChart>
      <c:catAx>
        <c:axId val="23427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50000"/>
                    <a:lumOff val="50000"/>
                  </a:schemeClr>
                </a:solidFill>
                <a:latin typeface="+mn-lt"/>
                <a:ea typeface="+mn-ea"/>
                <a:cs typeface="+mn-cs"/>
              </a:defRPr>
            </a:pPr>
            <a:endParaRPr lang="en-US"/>
          </a:p>
        </c:txPr>
        <c:crossAx val="234278384"/>
        <c:crosses val="autoZero"/>
        <c:auto val="1"/>
        <c:lblAlgn val="ctr"/>
        <c:lblOffset val="100"/>
        <c:noMultiLvlLbl val="0"/>
      </c:catAx>
      <c:valAx>
        <c:axId val="23427838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50000"/>
                    <a:lumOff val="50000"/>
                  </a:schemeClr>
                </a:solidFill>
                <a:latin typeface="+mn-lt"/>
                <a:ea typeface="+mn-ea"/>
                <a:cs typeface="+mn-cs"/>
              </a:defRPr>
            </a:pPr>
            <a:endParaRPr lang="en-US"/>
          </a:p>
        </c:txPr>
        <c:crossAx val="234279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5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500"/>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t>Daily Trends (20 June 20)</a:t>
            </a:r>
          </a:p>
        </c:rich>
      </c:tx>
      <c:overlay val="0"/>
      <c:spPr>
        <a:noFill/>
        <a:ln>
          <a:noFill/>
        </a:ln>
        <a:effectLst/>
      </c:spPr>
      <c:txPr>
        <a:bodyPr rot="0" spcFirstLastPara="1" vertOverflow="ellipsis" vert="horz" wrap="square" anchor="ctr" anchorCtr="1"/>
        <a:lstStyle/>
        <a:p>
          <a:pPr>
            <a:defRPr sz="96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Program!$I$7</c:f>
              <c:strCache>
                <c:ptCount val="1"/>
                <c:pt idx="0">
                  <c:v>MouldNotLocked_Err</c:v>
                </c:pt>
              </c:strCache>
            </c:strRef>
          </c:tx>
          <c:spPr>
            <a:solidFill>
              <a:schemeClr val="accent1"/>
            </a:solidFill>
            <a:ln>
              <a:noFill/>
            </a:ln>
            <a:effectLst/>
          </c:spPr>
          <c:invertIfNegative val="0"/>
          <c:cat>
            <c:strRef>
              <c:extLst>
                <c:ext xmlns:c15="http://schemas.microsoft.com/office/drawing/2012/chart" uri="{02D57815-91ED-43cb-92C2-25804820EDAC}">
                  <c15:fullRef>
                    <c15:sqref>Program!$J$6:$AC$6</c15:sqref>
                  </c15:fullRef>
                </c:ext>
              </c:extLst>
              <c:f>Program!$J$6:$L$6</c:f>
              <c:strCache>
                <c:ptCount val="3"/>
                <c:pt idx="0">
                  <c:v>9am</c:v>
                </c:pt>
                <c:pt idx="1">
                  <c:v>10am</c:v>
                </c:pt>
                <c:pt idx="2">
                  <c:v>11am</c:v>
                </c:pt>
              </c:strCache>
            </c:strRef>
          </c:cat>
          <c:val>
            <c:numRef>
              <c:extLst>
                <c:ext xmlns:c15="http://schemas.microsoft.com/office/drawing/2012/chart" uri="{02D57815-91ED-43cb-92C2-25804820EDAC}">
                  <c15:fullRef>
                    <c15:sqref>Program!$J$7:$AC$7</c15:sqref>
                  </c15:fullRef>
                </c:ext>
              </c:extLst>
              <c:f>Program!$J$7:$L$7</c:f>
              <c:numCache>
                <c:formatCode>General</c:formatCode>
                <c:ptCount val="3"/>
                <c:pt idx="0">
                  <c:v>10</c:v>
                </c:pt>
                <c:pt idx="1">
                  <c:v>5</c:v>
                </c:pt>
                <c:pt idx="2">
                  <c:v>2</c:v>
                </c:pt>
              </c:numCache>
            </c:numRef>
          </c:val>
        </c:ser>
        <c:ser>
          <c:idx val="1"/>
          <c:order val="1"/>
          <c:tx>
            <c:strRef>
              <c:f>Program!$I$8</c:f>
              <c:strCache>
                <c:ptCount val="1"/>
                <c:pt idx="0">
                  <c:v>JamInMould_Err</c:v>
                </c:pt>
              </c:strCache>
            </c:strRef>
          </c:tx>
          <c:spPr>
            <a:solidFill>
              <a:schemeClr val="accent2"/>
            </a:solidFill>
            <a:ln>
              <a:noFill/>
            </a:ln>
            <a:effectLst/>
          </c:spPr>
          <c:invertIfNegative val="0"/>
          <c:cat>
            <c:strRef>
              <c:extLst>
                <c:ext xmlns:c15="http://schemas.microsoft.com/office/drawing/2012/chart" uri="{02D57815-91ED-43cb-92C2-25804820EDAC}">
                  <c15:fullRef>
                    <c15:sqref>Program!$J$6:$AC$6</c15:sqref>
                  </c15:fullRef>
                </c:ext>
              </c:extLst>
              <c:f>Program!$J$6:$L$6</c:f>
              <c:strCache>
                <c:ptCount val="3"/>
                <c:pt idx="0">
                  <c:v>9am</c:v>
                </c:pt>
                <c:pt idx="1">
                  <c:v>10am</c:v>
                </c:pt>
                <c:pt idx="2">
                  <c:v>11am</c:v>
                </c:pt>
              </c:strCache>
            </c:strRef>
          </c:cat>
          <c:val>
            <c:numRef>
              <c:extLst>
                <c:ext xmlns:c15="http://schemas.microsoft.com/office/drawing/2012/chart" uri="{02D57815-91ED-43cb-92C2-25804820EDAC}">
                  <c15:fullRef>
                    <c15:sqref>Program!$J$8:$AC$8</c15:sqref>
                  </c15:fullRef>
                </c:ext>
              </c:extLst>
              <c:f>Program!$J$8:$L$8</c:f>
              <c:numCache>
                <c:formatCode>General</c:formatCode>
                <c:ptCount val="3"/>
                <c:pt idx="0">
                  <c:v>5</c:v>
                </c:pt>
                <c:pt idx="1">
                  <c:v>2.5</c:v>
                </c:pt>
                <c:pt idx="2">
                  <c:v>1</c:v>
                </c:pt>
              </c:numCache>
            </c:numRef>
          </c:val>
        </c:ser>
        <c:ser>
          <c:idx val="2"/>
          <c:order val="2"/>
          <c:tx>
            <c:strRef>
              <c:f>Program!$I$9</c:f>
              <c:strCache>
                <c:ptCount val="1"/>
                <c:pt idx="0">
                  <c:v>FaultyBlowing_Err</c:v>
                </c:pt>
              </c:strCache>
            </c:strRef>
          </c:tx>
          <c:spPr>
            <a:solidFill>
              <a:schemeClr val="accent3"/>
            </a:solidFill>
            <a:ln>
              <a:noFill/>
            </a:ln>
            <a:effectLst/>
          </c:spPr>
          <c:invertIfNegative val="0"/>
          <c:cat>
            <c:strRef>
              <c:extLst>
                <c:ext xmlns:c15="http://schemas.microsoft.com/office/drawing/2012/chart" uri="{02D57815-91ED-43cb-92C2-25804820EDAC}">
                  <c15:fullRef>
                    <c15:sqref>Program!$J$6:$AC$6</c15:sqref>
                  </c15:fullRef>
                </c:ext>
              </c:extLst>
              <c:f>Program!$J$6:$L$6</c:f>
              <c:strCache>
                <c:ptCount val="3"/>
                <c:pt idx="0">
                  <c:v>9am</c:v>
                </c:pt>
                <c:pt idx="1">
                  <c:v>10am</c:v>
                </c:pt>
                <c:pt idx="2">
                  <c:v>11am</c:v>
                </c:pt>
              </c:strCache>
            </c:strRef>
          </c:cat>
          <c:val>
            <c:numRef>
              <c:extLst>
                <c:ext xmlns:c15="http://schemas.microsoft.com/office/drawing/2012/chart" uri="{02D57815-91ED-43cb-92C2-25804820EDAC}">
                  <c15:fullRef>
                    <c15:sqref>Program!$J$9:$AC$9</c15:sqref>
                  </c15:fullRef>
                </c:ext>
              </c:extLst>
              <c:f>Program!$J$9:$L$9</c:f>
              <c:numCache>
                <c:formatCode>General</c:formatCode>
                <c:ptCount val="3"/>
                <c:pt idx="0">
                  <c:v>2.5</c:v>
                </c:pt>
                <c:pt idx="1">
                  <c:v>1.25</c:v>
                </c:pt>
                <c:pt idx="2">
                  <c:v>0.5</c:v>
                </c:pt>
              </c:numCache>
            </c:numRef>
          </c:val>
        </c:ser>
        <c:ser>
          <c:idx val="3"/>
          <c:order val="3"/>
          <c:tx>
            <c:strRef>
              <c:f>Program!$I$10</c:f>
              <c:strCache>
                <c:ptCount val="1"/>
                <c:pt idx="0">
                  <c:v>UnderfillValve_Malf</c:v>
                </c:pt>
              </c:strCache>
            </c:strRef>
          </c:tx>
          <c:spPr>
            <a:solidFill>
              <a:schemeClr val="accent4"/>
            </a:solidFill>
            <a:ln>
              <a:noFill/>
            </a:ln>
            <a:effectLst/>
          </c:spPr>
          <c:invertIfNegative val="0"/>
          <c:cat>
            <c:strRef>
              <c:extLst>
                <c:ext xmlns:c15="http://schemas.microsoft.com/office/drawing/2012/chart" uri="{02D57815-91ED-43cb-92C2-25804820EDAC}">
                  <c15:fullRef>
                    <c15:sqref>Program!$J$6:$AC$6</c15:sqref>
                  </c15:fullRef>
                </c:ext>
              </c:extLst>
              <c:f>Program!$J$6:$L$6</c:f>
              <c:strCache>
                <c:ptCount val="3"/>
                <c:pt idx="0">
                  <c:v>9am</c:v>
                </c:pt>
                <c:pt idx="1">
                  <c:v>10am</c:v>
                </c:pt>
                <c:pt idx="2">
                  <c:v>11am</c:v>
                </c:pt>
              </c:strCache>
            </c:strRef>
          </c:cat>
          <c:val>
            <c:numRef>
              <c:extLst>
                <c:ext xmlns:c15="http://schemas.microsoft.com/office/drawing/2012/chart" uri="{02D57815-91ED-43cb-92C2-25804820EDAC}">
                  <c15:fullRef>
                    <c15:sqref>Program!$J$10:$AC$10</c15:sqref>
                  </c15:fullRef>
                </c:ext>
              </c:extLst>
              <c:f>Program!$J$10:$L$10</c:f>
              <c:numCache>
                <c:formatCode>General</c:formatCode>
                <c:ptCount val="3"/>
                <c:pt idx="0">
                  <c:v>1.25</c:v>
                </c:pt>
                <c:pt idx="1">
                  <c:v>0.625</c:v>
                </c:pt>
                <c:pt idx="2">
                  <c:v>0.25</c:v>
                </c:pt>
              </c:numCache>
            </c:numRef>
          </c:val>
        </c:ser>
        <c:ser>
          <c:idx val="4"/>
          <c:order val="4"/>
          <c:tx>
            <c:strRef>
              <c:f>Program!$I$11</c:f>
              <c:strCache>
                <c:ptCount val="1"/>
                <c:pt idx="0">
                  <c:v>FoamingValve_Malf</c:v>
                </c:pt>
              </c:strCache>
            </c:strRef>
          </c:tx>
          <c:spPr>
            <a:solidFill>
              <a:schemeClr val="accent5"/>
            </a:solidFill>
            <a:ln>
              <a:noFill/>
            </a:ln>
            <a:effectLst/>
          </c:spPr>
          <c:invertIfNegative val="0"/>
          <c:cat>
            <c:strRef>
              <c:extLst>
                <c:ext xmlns:c15="http://schemas.microsoft.com/office/drawing/2012/chart" uri="{02D57815-91ED-43cb-92C2-25804820EDAC}">
                  <c15:fullRef>
                    <c15:sqref>Program!$J$6:$AC$6</c15:sqref>
                  </c15:fullRef>
                </c:ext>
              </c:extLst>
              <c:f>Program!$J$6:$L$6</c:f>
              <c:strCache>
                <c:ptCount val="3"/>
                <c:pt idx="0">
                  <c:v>9am</c:v>
                </c:pt>
                <c:pt idx="1">
                  <c:v>10am</c:v>
                </c:pt>
                <c:pt idx="2">
                  <c:v>11am</c:v>
                </c:pt>
              </c:strCache>
            </c:strRef>
          </c:cat>
          <c:val>
            <c:numRef>
              <c:extLst>
                <c:ext xmlns:c15="http://schemas.microsoft.com/office/drawing/2012/chart" uri="{02D57815-91ED-43cb-92C2-25804820EDAC}">
                  <c15:fullRef>
                    <c15:sqref>Program!$J$11:$AC$11</c15:sqref>
                  </c15:fullRef>
                </c:ext>
              </c:extLst>
              <c:f>Program!$J$11:$L$11</c:f>
              <c:numCache>
                <c:formatCode>General</c:formatCode>
                <c:ptCount val="3"/>
                <c:pt idx="0">
                  <c:v>0.625</c:v>
                </c:pt>
                <c:pt idx="1">
                  <c:v>0.3125</c:v>
                </c:pt>
                <c:pt idx="2">
                  <c:v>0.125</c:v>
                </c:pt>
              </c:numCache>
            </c:numRef>
          </c:val>
        </c:ser>
        <c:ser>
          <c:idx val="5"/>
          <c:order val="5"/>
          <c:tx>
            <c:strRef>
              <c:f>Program!$I$12</c:f>
              <c:strCache>
                <c:ptCount val="1"/>
                <c:pt idx="0">
                  <c:v>BottleTransf_Malf</c:v>
                </c:pt>
              </c:strCache>
            </c:strRef>
          </c:tx>
          <c:spPr>
            <a:solidFill>
              <a:schemeClr val="accent6"/>
            </a:solidFill>
            <a:ln>
              <a:noFill/>
            </a:ln>
            <a:effectLst/>
          </c:spPr>
          <c:invertIfNegative val="0"/>
          <c:cat>
            <c:strRef>
              <c:extLst>
                <c:ext xmlns:c15="http://schemas.microsoft.com/office/drawing/2012/chart" uri="{02D57815-91ED-43cb-92C2-25804820EDAC}">
                  <c15:fullRef>
                    <c15:sqref>Program!$J$6:$AC$6</c15:sqref>
                  </c15:fullRef>
                </c:ext>
              </c:extLst>
              <c:f>Program!$J$6:$L$6</c:f>
              <c:strCache>
                <c:ptCount val="3"/>
                <c:pt idx="0">
                  <c:v>9am</c:v>
                </c:pt>
                <c:pt idx="1">
                  <c:v>10am</c:v>
                </c:pt>
                <c:pt idx="2">
                  <c:v>11am</c:v>
                </c:pt>
              </c:strCache>
            </c:strRef>
          </c:cat>
          <c:val>
            <c:numRef>
              <c:extLst>
                <c:ext xmlns:c15="http://schemas.microsoft.com/office/drawing/2012/chart" uri="{02D57815-91ED-43cb-92C2-25804820EDAC}">
                  <c15:fullRef>
                    <c15:sqref>Program!$J$12:$AC$12</c15:sqref>
                  </c15:fullRef>
                </c:ext>
              </c:extLst>
              <c:f>Program!$J$12:$L$12</c:f>
              <c:numCache>
                <c:formatCode>General</c:formatCode>
                <c:ptCount val="3"/>
                <c:pt idx="0">
                  <c:v>0.3125</c:v>
                </c:pt>
                <c:pt idx="1">
                  <c:v>0.15625</c:v>
                </c:pt>
                <c:pt idx="2">
                  <c:v>6.25E-2</c:v>
                </c:pt>
              </c:numCache>
            </c:numRef>
          </c:val>
        </c:ser>
        <c:dLbls>
          <c:showLegendKey val="0"/>
          <c:showVal val="0"/>
          <c:showCatName val="0"/>
          <c:showSerName val="0"/>
          <c:showPercent val="0"/>
          <c:showBubbleSize val="0"/>
        </c:dLbls>
        <c:gapWidth val="150"/>
        <c:axId val="234282304"/>
        <c:axId val="234272112"/>
      </c:barChart>
      <c:catAx>
        <c:axId val="2342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34272112"/>
        <c:crosses val="autoZero"/>
        <c:auto val="1"/>
        <c:lblAlgn val="ctr"/>
        <c:lblOffset val="100"/>
        <c:noMultiLvlLbl val="0"/>
      </c:catAx>
      <c:valAx>
        <c:axId val="234272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US"/>
                  <a:t>(min)</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34282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b="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1" i="0" u="none" strike="noStrike" kern="1200" baseline="0">
                <a:solidFill>
                  <a:schemeClr val="tx1"/>
                </a:solidFill>
                <a:latin typeface="Arial" panose="020B0604020202020204" pitchFamily="34" charset="0"/>
                <a:ea typeface="+mn-ea"/>
                <a:cs typeface="Arial" panose="020B0604020202020204" pitchFamily="34" charset="0"/>
              </a:defRPr>
            </a:pPr>
            <a:r>
              <a:rPr lang="en-US"/>
              <a:t>Blow Moulder Stoppages</a:t>
            </a:r>
          </a:p>
          <a:p>
            <a:pPr>
              <a:defRPr/>
            </a:pPr>
            <a:r>
              <a:rPr lang="en-US"/>
              <a:t>June F21</a:t>
            </a:r>
          </a:p>
        </c:rich>
      </c:tx>
      <c:overlay val="0"/>
      <c:spPr>
        <a:noFill/>
        <a:ln>
          <a:noFill/>
        </a:ln>
        <a:effectLst/>
      </c:spPr>
      <c:txPr>
        <a:bodyPr rot="0" spcFirstLastPara="1" vertOverflow="ellipsis" vert="horz" wrap="square" anchor="ctr" anchorCtr="1"/>
        <a:lstStyle/>
        <a:p>
          <a:pPr>
            <a:defRPr sz="96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Program!$R$18:$R$22</c:f>
              <c:strCache>
                <c:ptCount val="5"/>
                <c:pt idx="0">
                  <c:v>MouldNotLocked_Err</c:v>
                </c:pt>
                <c:pt idx="1">
                  <c:v>JamInMould_Err</c:v>
                </c:pt>
                <c:pt idx="2">
                  <c:v>FaultyBlowing_Err</c:v>
                </c:pt>
                <c:pt idx="3">
                  <c:v>PreformJamRailErr</c:v>
                </c:pt>
                <c:pt idx="4">
                  <c:v>LampMalf</c:v>
                </c:pt>
              </c:strCache>
            </c:strRef>
          </c:cat>
          <c:val>
            <c:numRef>
              <c:f>Program!$S$18:$S$22</c:f>
              <c:numCache>
                <c:formatCode>General</c:formatCode>
                <c:ptCount val="5"/>
                <c:pt idx="0">
                  <c:v>67</c:v>
                </c:pt>
                <c:pt idx="1">
                  <c:v>95</c:v>
                </c:pt>
                <c:pt idx="2">
                  <c:v>120</c:v>
                </c:pt>
                <c:pt idx="3">
                  <c:v>17</c:v>
                </c:pt>
                <c:pt idx="4">
                  <c:v>10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8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960" b="1" i="0" u="none" strike="noStrike" kern="1200" cap="none" spc="0" normalizeH="0" baseline="0">
              <a:solidFill>
                <a:schemeClr val="tx1"/>
              </a:solidFill>
              <a:latin typeface="Arial" panose="020B0604020202020204" pitchFamily="34" charset="0"/>
              <a:ea typeface="+mj-ea"/>
              <a:cs typeface="Arial" panose="020B0604020202020204" pitchFamily="34" charset="0"/>
            </a:defRPr>
          </a:pPr>
          <a:endParaRPr lang="en-US"/>
        </a:p>
      </c:txPr>
    </c:title>
    <c:autoTitleDeleted val="0"/>
    <c:plotArea>
      <c:layout/>
      <c:barChart>
        <c:barDir val="col"/>
        <c:grouping val="clustered"/>
        <c:varyColors val="0"/>
        <c:ser>
          <c:idx val="6"/>
          <c:order val="6"/>
          <c:tx>
            <c:strRef>
              <c:f>Program!$I$13</c:f>
              <c:strCache>
                <c:ptCount val="1"/>
                <c:pt idx="0">
                  <c:v>Downtime Cost</c:v>
                </c:pt>
              </c:strCache>
            </c:strRef>
          </c:tx>
          <c:spPr>
            <a:solidFill>
              <a:schemeClr val="accent1">
                <a:lumMod val="60000"/>
              </a:schemeClr>
            </a:solidFill>
            <a:ln>
              <a:noFill/>
            </a:ln>
            <a:effectLst/>
          </c:spPr>
          <c:invertIfNegative val="0"/>
          <c:cat>
            <c:strRef>
              <c:f>Program!$J$6:$L$6</c:f>
              <c:strCache>
                <c:ptCount val="3"/>
                <c:pt idx="0">
                  <c:v>9am</c:v>
                </c:pt>
                <c:pt idx="1">
                  <c:v>10am</c:v>
                </c:pt>
                <c:pt idx="2">
                  <c:v>11am</c:v>
                </c:pt>
              </c:strCache>
            </c:strRef>
          </c:cat>
          <c:val>
            <c:numRef>
              <c:f>Program!$J$13:$L$13</c:f>
              <c:numCache>
                <c:formatCode>_("$"* #,##0.00_);_("$"* \(#,##0.00\);_("$"* "-"??_);_(@_)</c:formatCode>
                <c:ptCount val="3"/>
                <c:pt idx="0">
                  <c:v>500</c:v>
                </c:pt>
                <c:pt idx="1">
                  <c:v>250</c:v>
                </c:pt>
                <c:pt idx="2">
                  <c:v>100</c:v>
                </c:pt>
              </c:numCache>
            </c:numRef>
          </c:val>
        </c:ser>
        <c:ser>
          <c:idx val="7"/>
          <c:order val="7"/>
          <c:tx>
            <c:strRef>
              <c:f>Program!$I$14</c:f>
              <c:strCache>
                <c:ptCount val="1"/>
                <c:pt idx="0">
                  <c:v>Preform loss Cost</c:v>
                </c:pt>
              </c:strCache>
            </c:strRef>
          </c:tx>
          <c:spPr>
            <a:solidFill>
              <a:schemeClr val="accent2">
                <a:lumMod val="60000"/>
              </a:schemeClr>
            </a:solidFill>
            <a:ln>
              <a:noFill/>
            </a:ln>
            <a:effectLst/>
          </c:spPr>
          <c:invertIfNegative val="0"/>
          <c:cat>
            <c:strRef>
              <c:f>Program!$J$6:$L$6</c:f>
              <c:strCache>
                <c:ptCount val="3"/>
                <c:pt idx="0">
                  <c:v>9am</c:v>
                </c:pt>
                <c:pt idx="1">
                  <c:v>10am</c:v>
                </c:pt>
                <c:pt idx="2">
                  <c:v>11am</c:v>
                </c:pt>
              </c:strCache>
            </c:strRef>
          </c:cat>
          <c:val>
            <c:numRef>
              <c:f>Program!$J$14:$L$14</c:f>
              <c:numCache>
                <c:formatCode>_("$"* #,##0.00_);_("$"* \(#,##0.00\);_("$"* "-"??_);_(@_)</c:formatCode>
                <c:ptCount val="3"/>
                <c:pt idx="0">
                  <c:v>20</c:v>
                </c:pt>
                <c:pt idx="1">
                  <c:v>25</c:v>
                </c:pt>
                <c:pt idx="2">
                  <c:v>10</c:v>
                </c:pt>
              </c:numCache>
            </c:numRef>
          </c:val>
        </c:ser>
        <c:ser>
          <c:idx val="8"/>
          <c:order val="8"/>
          <c:tx>
            <c:strRef>
              <c:f>Program!$I$15</c:f>
              <c:strCache>
                <c:ptCount val="1"/>
                <c:pt idx="0">
                  <c:v>TOTAL COST</c:v>
                </c:pt>
              </c:strCache>
            </c:strRef>
          </c:tx>
          <c:spPr>
            <a:solidFill>
              <a:schemeClr val="accent3">
                <a:lumMod val="60000"/>
              </a:schemeClr>
            </a:solidFill>
            <a:ln>
              <a:noFill/>
            </a:ln>
            <a:effectLst/>
          </c:spPr>
          <c:invertIfNegative val="0"/>
          <c:cat>
            <c:strRef>
              <c:f>Program!$J$6:$L$6</c:f>
              <c:strCache>
                <c:ptCount val="3"/>
                <c:pt idx="0">
                  <c:v>9am</c:v>
                </c:pt>
                <c:pt idx="1">
                  <c:v>10am</c:v>
                </c:pt>
                <c:pt idx="2">
                  <c:v>11am</c:v>
                </c:pt>
              </c:strCache>
            </c:strRef>
          </c:cat>
          <c:val>
            <c:numRef>
              <c:f>Program!$J$15:$L$15</c:f>
              <c:numCache>
                <c:formatCode>_("$"* #,##0.00_);_("$"* \(#,##0.00\);_("$"* "-"??_);_(@_)</c:formatCode>
                <c:ptCount val="3"/>
                <c:pt idx="0">
                  <c:v>520</c:v>
                </c:pt>
                <c:pt idx="1">
                  <c:v>275</c:v>
                </c:pt>
                <c:pt idx="2">
                  <c:v>110</c:v>
                </c:pt>
              </c:numCache>
            </c:numRef>
          </c:val>
        </c:ser>
        <c:dLbls>
          <c:showLegendKey val="0"/>
          <c:showVal val="0"/>
          <c:showCatName val="0"/>
          <c:showSerName val="0"/>
          <c:showPercent val="0"/>
          <c:showBubbleSize val="0"/>
        </c:dLbls>
        <c:gapWidth val="150"/>
        <c:axId val="234283480"/>
        <c:axId val="234279560"/>
        <c:extLst>
          <c:ext xmlns:c15="http://schemas.microsoft.com/office/drawing/2012/chart" uri="{02D57815-91ED-43cb-92C2-25804820EDAC}">
            <c15:filteredBarSeries>
              <c15:ser>
                <c:idx val="1"/>
                <c:order val="1"/>
                <c:tx>
                  <c:strRef>
                    <c:extLst>
                      <c:ext uri="{02D57815-91ED-43cb-92C2-25804820EDAC}">
                        <c15:formulaRef>
                          <c15:sqref>Program!$I$8</c15:sqref>
                        </c15:formulaRef>
                      </c:ext>
                    </c:extLst>
                    <c:strCache>
                      <c:ptCount val="1"/>
                      <c:pt idx="0">
                        <c:v>JamInMould_Err</c:v>
                      </c:pt>
                    </c:strCache>
                  </c:strRef>
                </c:tx>
                <c:spPr>
                  <a:solidFill>
                    <a:schemeClr val="accent2"/>
                  </a:solidFill>
                  <a:ln>
                    <a:noFill/>
                  </a:ln>
                  <a:effectLst/>
                </c:spPr>
                <c:invertIfNegative val="0"/>
                <c:cat>
                  <c:strRef>
                    <c:extLst>
                      <c:ext uri="{02D57815-91ED-43cb-92C2-25804820EDAC}">
                        <c15:formulaRef>
                          <c15:sqref>Program!$J$6:$L$6</c15:sqref>
                        </c15:formulaRef>
                      </c:ext>
                    </c:extLst>
                    <c:strCache>
                      <c:ptCount val="3"/>
                      <c:pt idx="0">
                        <c:v>9am</c:v>
                      </c:pt>
                      <c:pt idx="1">
                        <c:v>10am</c:v>
                      </c:pt>
                      <c:pt idx="2">
                        <c:v>11am</c:v>
                      </c:pt>
                    </c:strCache>
                  </c:strRef>
                </c:cat>
                <c:val>
                  <c:numRef>
                    <c:extLst>
                      <c:ext uri="{02D57815-91ED-43cb-92C2-25804820EDAC}">
                        <c15:formulaRef>
                          <c15:sqref>Program!$J$8:$L$8</c15:sqref>
                        </c15:formulaRef>
                      </c:ext>
                    </c:extLst>
                    <c:numCache>
                      <c:formatCode>General</c:formatCode>
                      <c:ptCount val="3"/>
                      <c:pt idx="0">
                        <c:v>5</c:v>
                      </c:pt>
                      <c:pt idx="1">
                        <c:v>2.5</c:v>
                      </c:pt>
                      <c:pt idx="2">
                        <c:v>1</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Program!$I$9</c15:sqref>
                        </c15:formulaRef>
                      </c:ext>
                    </c:extLst>
                    <c:strCache>
                      <c:ptCount val="1"/>
                      <c:pt idx="0">
                        <c:v>FaultyBlowing_Err</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Program!$J$6:$L$6</c15:sqref>
                        </c15:formulaRef>
                      </c:ext>
                    </c:extLst>
                    <c:strCache>
                      <c:ptCount val="3"/>
                      <c:pt idx="0">
                        <c:v>9am</c:v>
                      </c:pt>
                      <c:pt idx="1">
                        <c:v>10am</c:v>
                      </c:pt>
                      <c:pt idx="2">
                        <c:v>11am</c:v>
                      </c:pt>
                    </c:strCache>
                  </c:strRef>
                </c:cat>
                <c:val>
                  <c:numRef>
                    <c:extLst xmlns:c15="http://schemas.microsoft.com/office/drawing/2012/chart">
                      <c:ext xmlns:c15="http://schemas.microsoft.com/office/drawing/2012/chart" uri="{02D57815-91ED-43cb-92C2-25804820EDAC}">
                        <c15:formulaRef>
                          <c15:sqref>Program!$J$9:$L$9</c15:sqref>
                        </c15:formulaRef>
                      </c:ext>
                    </c:extLst>
                    <c:numCache>
                      <c:formatCode>General</c:formatCode>
                      <c:ptCount val="3"/>
                      <c:pt idx="0">
                        <c:v>2.5</c:v>
                      </c:pt>
                      <c:pt idx="1">
                        <c:v>1.25</c:v>
                      </c:pt>
                      <c:pt idx="2">
                        <c:v>0.5</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Program!$I$10</c15:sqref>
                        </c15:formulaRef>
                      </c:ext>
                    </c:extLst>
                    <c:strCache>
                      <c:ptCount val="1"/>
                      <c:pt idx="0">
                        <c:v>UnderfillValve_Malf</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Program!$J$6:$L$6</c15:sqref>
                        </c15:formulaRef>
                      </c:ext>
                    </c:extLst>
                    <c:strCache>
                      <c:ptCount val="3"/>
                      <c:pt idx="0">
                        <c:v>9am</c:v>
                      </c:pt>
                      <c:pt idx="1">
                        <c:v>10am</c:v>
                      </c:pt>
                      <c:pt idx="2">
                        <c:v>11am</c:v>
                      </c:pt>
                    </c:strCache>
                  </c:strRef>
                </c:cat>
                <c:val>
                  <c:numRef>
                    <c:extLst xmlns:c15="http://schemas.microsoft.com/office/drawing/2012/chart">
                      <c:ext xmlns:c15="http://schemas.microsoft.com/office/drawing/2012/chart" uri="{02D57815-91ED-43cb-92C2-25804820EDAC}">
                        <c15:formulaRef>
                          <c15:sqref>Program!$J$10:$L$10</c15:sqref>
                        </c15:formulaRef>
                      </c:ext>
                    </c:extLst>
                    <c:numCache>
                      <c:formatCode>General</c:formatCode>
                      <c:ptCount val="3"/>
                      <c:pt idx="0">
                        <c:v>1.25</c:v>
                      </c:pt>
                      <c:pt idx="1">
                        <c:v>0.625</c:v>
                      </c:pt>
                      <c:pt idx="2">
                        <c:v>0.25</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Program!$I$11</c15:sqref>
                        </c15:formulaRef>
                      </c:ext>
                    </c:extLst>
                    <c:strCache>
                      <c:ptCount val="1"/>
                      <c:pt idx="0">
                        <c:v>FoamingValve_Malf</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Program!$J$6:$L$6</c15:sqref>
                        </c15:formulaRef>
                      </c:ext>
                    </c:extLst>
                    <c:strCache>
                      <c:ptCount val="3"/>
                      <c:pt idx="0">
                        <c:v>9am</c:v>
                      </c:pt>
                      <c:pt idx="1">
                        <c:v>10am</c:v>
                      </c:pt>
                      <c:pt idx="2">
                        <c:v>11am</c:v>
                      </c:pt>
                    </c:strCache>
                  </c:strRef>
                </c:cat>
                <c:val>
                  <c:numRef>
                    <c:extLst xmlns:c15="http://schemas.microsoft.com/office/drawing/2012/chart">
                      <c:ext xmlns:c15="http://schemas.microsoft.com/office/drawing/2012/chart" uri="{02D57815-91ED-43cb-92C2-25804820EDAC}">
                        <c15:formulaRef>
                          <c15:sqref>Program!$J$11:$L$11</c15:sqref>
                        </c15:formulaRef>
                      </c:ext>
                    </c:extLst>
                    <c:numCache>
                      <c:formatCode>General</c:formatCode>
                      <c:ptCount val="3"/>
                      <c:pt idx="0">
                        <c:v>0.625</c:v>
                      </c:pt>
                      <c:pt idx="1">
                        <c:v>0.3125</c:v>
                      </c:pt>
                      <c:pt idx="2">
                        <c:v>0.125</c:v>
                      </c:pt>
                    </c:numCache>
                  </c:numRef>
                </c:val>
              </c15:ser>
            </c15:filteredBarSeries>
            <c15:filteredBarSeries>
              <c15:ser>
                <c:idx val="5"/>
                <c:order val="5"/>
                <c:tx>
                  <c:strRef>
                    <c:extLst xmlns:c15="http://schemas.microsoft.com/office/drawing/2012/chart">
                      <c:ext xmlns:c15="http://schemas.microsoft.com/office/drawing/2012/chart" uri="{02D57815-91ED-43cb-92C2-25804820EDAC}">
                        <c15:formulaRef>
                          <c15:sqref>Program!$I$12</c15:sqref>
                        </c15:formulaRef>
                      </c:ext>
                    </c:extLst>
                    <c:strCache>
                      <c:ptCount val="1"/>
                      <c:pt idx="0">
                        <c:v>BottleTransf_Malf</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Program!$J$6:$L$6</c15:sqref>
                        </c15:formulaRef>
                      </c:ext>
                    </c:extLst>
                    <c:strCache>
                      <c:ptCount val="3"/>
                      <c:pt idx="0">
                        <c:v>9am</c:v>
                      </c:pt>
                      <c:pt idx="1">
                        <c:v>10am</c:v>
                      </c:pt>
                      <c:pt idx="2">
                        <c:v>11am</c:v>
                      </c:pt>
                    </c:strCache>
                  </c:strRef>
                </c:cat>
                <c:val>
                  <c:numRef>
                    <c:extLst xmlns:c15="http://schemas.microsoft.com/office/drawing/2012/chart">
                      <c:ext xmlns:c15="http://schemas.microsoft.com/office/drawing/2012/chart" uri="{02D57815-91ED-43cb-92C2-25804820EDAC}">
                        <c15:formulaRef>
                          <c15:sqref>Program!$J$12:$L$12</c15:sqref>
                        </c15:formulaRef>
                      </c:ext>
                    </c:extLst>
                    <c:numCache>
                      <c:formatCode>General</c:formatCode>
                      <c:ptCount val="3"/>
                      <c:pt idx="0">
                        <c:v>0.3125</c:v>
                      </c:pt>
                      <c:pt idx="1">
                        <c:v>0.15625</c:v>
                      </c:pt>
                      <c:pt idx="2">
                        <c:v>6.25E-2</c:v>
                      </c:pt>
                    </c:numCache>
                  </c:numRef>
                </c:val>
              </c15:ser>
            </c15:filteredBarSeries>
          </c:ext>
        </c:extLst>
      </c:barChart>
      <c:lineChart>
        <c:grouping val="standard"/>
        <c:varyColors val="0"/>
        <c:ser>
          <c:idx val="0"/>
          <c:order val="0"/>
          <c:tx>
            <c:strRef>
              <c:f>Program!$I$7</c:f>
              <c:strCache>
                <c:ptCount val="1"/>
                <c:pt idx="0">
                  <c:v>MouldNotLocked_Err</c:v>
                </c:pt>
              </c:strCache>
            </c:strRef>
          </c:tx>
          <c:spPr>
            <a:ln w="22225" cap="rnd">
              <a:solidFill>
                <a:schemeClr val="accent1"/>
              </a:solidFill>
              <a:round/>
            </a:ln>
            <a:effectLst/>
          </c:spPr>
          <c:marker>
            <c:symbol val="none"/>
          </c:marker>
          <c:cat>
            <c:strRef>
              <c:f>Program!$J$6:$L$6</c:f>
              <c:strCache>
                <c:ptCount val="3"/>
                <c:pt idx="0">
                  <c:v>9am</c:v>
                </c:pt>
                <c:pt idx="1">
                  <c:v>10am</c:v>
                </c:pt>
                <c:pt idx="2">
                  <c:v>11am</c:v>
                </c:pt>
              </c:strCache>
            </c:strRef>
          </c:cat>
          <c:val>
            <c:numRef>
              <c:f>Program!$J$7:$L$7</c:f>
              <c:numCache>
                <c:formatCode>General</c:formatCode>
                <c:ptCount val="3"/>
                <c:pt idx="0">
                  <c:v>10</c:v>
                </c:pt>
                <c:pt idx="1">
                  <c:v>5</c:v>
                </c:pt>
                <c:pt idx="2">
                  <c:v>2</c:v>
                </c:pt>
              </c:numCache>
            </c:numRef>
          </c:val>
          <c:smooth val="0"/>
        </c:ser>
        <c:dLbls>
          <c:showLegendKey val="0"/>
          <c:showVal val="0"/>
          <c:showCatName val="0"/>
          <c:showSerName val="0"/>
          <c:showPercent val="0"/>
          <c:showBubbleSize val="0"/>
        </c:dLbls>
        <c:marker val="1"/>
        <c:smooth val="0"/>
        <c:axId val="234274464"/>
        <c:axId val="234281520"/>
      </c:lineChart>
      <c:catAx>
        <c:axId val="2342834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cap="none" spc="0" normalizeH="0" baseline="0">
                <a:solidFill>
                  <a:schemeClr val="tx1"/>
                </a:solidFill>
                <a:latin typeface="Arial" panose="020B0604020202020204" pitchFamily="34" charset="0"/>
                <a:ea typeface="+mn-ea"/>
                <a:cs typeface="Arial" panose="020B0604020202020204" pitchFamily="34" charset="0"/>
              </a:defRPr>
            </a:pPr>
            <a:endParaRPr lang="en-US"/>
          </a:p>
        </c:txPr>
        <c:crossAx val="234279560"/>
        <c:crosses val="autoZero"/>
        <c:auto val="1"/>
        <c:lblAlgn val="ctr"/>
        <c:lblOffset val="100"/>
        <c:noMultiLvlLbl val="0"/>
      </c:catAx>
      <c:valAx>
        <c:axId val="234279560"/>
        <c:scaling>
          <c:orientation val="minMax"/>
        </c:scaling>
        <c:delete val="0"/>
        <c:axPos val="l"/>
        <c:majorGridlines>
          <c:spPr>
            <a:ln w="9525" cap="flat" cmpd="sng" algn="ctr">
              <a:solidFill>
                <a:schemeClr val="dk1">
                  <a:lumMod val="15000"/>
                  <a:lumOff val="85000"/>
                  <a:alpha val="54000"/>
                </a:schemeClr>
              </a:solidFill>
              <a:round/>
            </a:ln>
            <a:effectLst/>
          </c:spPr>
        </c:majorGridlines>
        <c:title>
          <c:overlay val="0"/>
          <c:spPr>
            <a:noFill/>
            <a:ln>
              <a:noFill/>
            </a:ln>
            <a:effectLst/>
          </c:spPr>
          <c:txPr>
            <a:bodyPr rot="-5400000" spcFirstLastPara="1" vertOverflow="ellipsis" vert="horz" wrap="square" anchor="ctr" anchorCtr="1"/>
            <a:lstStyle/>
            <a:p>
              <a:pPr>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34283480"/>
        <c:crosses val="autoZero"/>
        <c:crossBetween val="between"/>
      </c:valAx>
      <c:valAx>
        <c:axId val="2342815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34274464"/>
        <c:crosses val="max"/>
        <c:crossBetween val="between"/>
      </c:valAx>
      <c:catAx>
        <c:axId val="234274464"/>
        <c:scaling>
          <c:orientation val="minMax"/>
        </c:scaling>
        <c:delete val="1"/>
        <c:axPos val="b"/>
        <c:numFmt formatCode="General" sourceLinked="1"/>
        <c:majorTickMark val="out"/>
        <c:minorTickMark val="none"/>
        <c:tickLblPos val="nextTo"/>
        <c:crossAx val="234281520"/>
        <c:crosses val="autoZero"/>
        <c:auto val="1"/>
        <c:lblAlgn val="ctr"/>
        <c:lblOffset val="100"/>
        <c:noMultiLvlLbl val="0"/>
      </c:cat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sz="8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Overall Downtime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Program!$I$26</c:f>
              <c:strCache>
                <c:ptCount val="1"/>
                <c:pt idx="0">
                  <c:v>Machine Downtime</c:v>
                </c:pt>
              </c:strCache>
            </c:strRef>
          </c:tx>
          <c:spPr>
            <a:solidFill>
              <a:schemeClr val="accent1"/>
            </a:solidFill>
            <a:ln>
              <a:noFill/>
            </a:ln>
            <a:effectLst/>
          </c:spPr>
          <c:invertIfNegative val="0"/>
          <c:cat>
            <c:strRef>
              <c:f>Program!$J$25:$O$25</c:f>
              <c:strCache>
                <c:ptCount val="6"/>
                <c:pt idx="0">
                  <c:v>1D</c:v>
                </c:pt>
                <c:pt idx="1">
                  <c:v>1W</c:v>
                </c:pt>
                <c:pt idx="2">
                  <c:v>1M</c:v>
                </c:pt>
                <c:pt idx="3">
                  <c:v>3M</c:v>
                </c:pt>
                <c:pt idx="4">
                  <c:v>6M</c:v>
                </c:pt>
                <c:pt idx="5">
                  <c:v>1Y</c:v>
                </c:pt>
              </c:strCache>
            </c:strRef>
          </c:cat>
          <c:val>
            <c:numRef>
              <c:f>Program!$J$26:$O$26</c:f>
              <c:numCache>
                <c:formatCode>0%</c:formatCode>
                <c:ptCount val="6"/>
                <c:pt idx="0">
                  <c:v>0.1</c:v>
                </c:pt>
                <c:pt idx="1">
                  <c:v>4.4871794871794872E-2</c:v>
                </c:pt>
                <c:pt idx="2">
                  <c:v>7.9000000000000001E-2</c:v>
                </c:pt>
                <c:pt idx="3">
                  <c:v>3.833333333333333E-2</c:v>
                </c:pt>
                <c:pt idx="4">
                  <c:v>2.2222222222222223E-2</c:v>
                </c:pt>
                <c:pt idx="5">
                  <c:v>2.2222222222222223E-2</c:v>
                </c:pt>
              </c:numCache>
            </c:numRef>
          </c:val>
        </c:ser>
        <c:ser>
          <c:idx val="1"/>
          <c:order val="1"/>
          <c:tx>
            <c:strRef>
              <c:f>Program!$I$27</c:f>
              <c:strCache>
                <c:ptCount val="1"/>
                <c:pt idx="0">
                  <c:v>Service Stoppages</c:v>
                </c:pt>
              </c:strCache>
            </c:strRef>
          </c:tx>
          <c:spPr>
            <a:solidFill>
              <a:schemeClr val="accent2"/>
            </a:solidFill>
            <a:ln>
              <a:noFill/>
            </a:ln>
            <a:effectLst/>
          </c:spPr>
          <c:invertIfNegative val="0"/>
          <c:cat>
            <c:strRef>
              <c:f>Program!$J$25:$O$25</c:f>
              <c:strCache>
                <c:ptCount val="6"/>
                <c:pt idx="0">
                  <c:v>1D</c:v>
                </c:pt>
                <c:pt idx="1">
                  <c:v>1W</c:v>
                </c:pt>
                <c:pt idx="2">
                  <c:v>1M</c:v>
                </c:pt>
                <c:pt idx="3">
                  <c:v>3M</c:v>
                </c:pt>
                <c:pt idx="4">
                  <c:v>6M</c:v>
                </c:pt>
                <c:pt idx="5">
                  <c:v>1Y</c:v>
                </c:pt>
              </c:strCache>
            </c:strRef>
          </c:cat>
          <c:val>
            <c:numRef>
              <c:f>Program!$J$27:$O$27</c:f>
              <c:numCache>
                <c:formatCode>0%</c:formatCode>
                <c:ptCount val="6"/>
                <c:pt idx="0">
                  <c:v>0.11666666666666667</c:v>
                </c:pt>
                <c:pt idx="1">
                  <c:v>7.179487179487179E-2</c:v>
                </c:pt>
                <c:pt idx="2">
                  <c:v>7.8333333333333338E-2</c:v>
                </c:pt>
                <c:pt idx="3">
                  <c:v>4.4444444444444446E-2</c:v>
                </c:pt>
                <c:pt idx="4">
                  <c:v>3.6499999999999998E-2</c:v>
                </c:pt>
                <c:pt idx="5">
                  <c:v>3.3333333333333333E-2</c:v>
                </c:pt>
              </c:numCache>
            </c:numRef>
          </c:val>
        </c:ser>
        <c:ser>
          <c:idx val="2"/>
          <c:order val="2"/>
          <c:tx>
            <c:strRef>
              <c:f>Program!$I$28</c:f>
              <c:strCache>
                <c:ptCount val="1"/>
                <c:pt idx="0">
                  <c:v>Allowed Stoppages</c:v>
                </c:pt>
              </c:strCache>
            </c:strRef>
          </c:tx>
          <c:spPr>
            <a:solidFill>
              <a:schemeClr val="accent3"/>
            </a:solidFill>
            <a:ln>
              <a:noFill/>
            </a:ln>
            <a:effectLst/>
          </c:spPr>
          <c:invertIfNegative val="0"/>
          <c:cat>
            <c:strRef>
              <c:f>Program!$J$25:$O$25</c:f>
              <c:strCache>
                <c:ptCount val="6"/>
                <c:pt idx="0">
                  <c:v>1D</c:v>
                </c:pt>
                <c:pt idx="1">
                  <c:v>1W</c:v>
                </c:pt>
                <c:pt idx="2">
                  <c:v>1M</c:v>
                </c:pt>
                <c:pt idx="3">
                  <c:v>3M</c:v>
                </c:pt>
                <c:pt idx="4">
                  <c:v>6M</c:v>
                </c:pt>
                <c:pt idx="5">
                  <c:v>1Y</c:v>
                </c:pt>
              </c:strCache>
            </c:strRef>
          </c:cat>
          <c:val>
            <c:numRef>
              <c:f>Program!$J$28:$O$28</c:f>
              <c:numCache>
                <c:formatCode>0%</c:formatCode>
                <c:ptCount val="6"/>
                <c:pt idx="0">
                  <c:v>4.1666666666666664E-2</c:v>
                </c:pt>
                <c:pt idx="1">
                  <c:v>3.2051282051282048E-2</c:v>
                </c:pt>
                <c:pt idx="2">
                  <c:v>4.5666666666666668E-2</c:v>
                </c:pt>
                <c:pt idx="3">
                  <c:v>2.5999999999999999E-2</c:v>
                </c:pt>
                <c:pt idx="4">
                  <c:v>1.9166666666666665E-2</c:v>
                </c:pt>
                <c:pt idx="5">
                  <c:v>1.9444444444444445E-2</c:v>
                </c:pt>
              </c:numCache>
            </c:numRef>
          </c:val>
        </c:ser>
        <c:ser>
          <c:idx val="3"/>
          <c:order val="3"/>
          <c:tx>
            <c:strRef>
              <c:f>Program!$I$29</c:f>
              <c:strCache>
                <c:ptCount val="1"/>
                <c:pt idx="0">
                  <c:v>M&amp;C</c:v>
                </c:pt>
              </c:strCache>
            </c:strRef>
          </c:tx>
          <c:spPr>
            <a:solidFill>
              <a:schemeClr val="accent4"/>
            </a:solidFill>
            <a:ln>
              <a:noFill/>
            </a:ln>
            <a:effectLst/>
          </c:spPr>
          <c:invertIfNegative val="0"/>
          <c:cat>
            <c:strRef>
              <c:f>Program!$J$25:$O$25</c:f>
              <c:strCache>
                <c:ptCount val="6"/>
                <c:pt idx="0">
                  <c:v>1D</c:v>
                </c:pt>
                <c:pt idx="1">
                  <c:v>1W</c:v>
                </c:pt>
                <c:pt idx="2">
                  <c:v>1M</c:v>
                </c:pt>
                <c:pt idx="3">
                  <c:v>3M</c:v>
                </c:pt>
                <c:pt idx="4">
                  <c:v>6M</c:v>
                </c:pt>
                <c:pt idx="5">
                  <c:v>1Y</c:v>
                </c:pt>
              </c:strCache>
            </c:strRef>
          </c:cat>
          <c:val>
            <c:numRef>
              <c:f>Program!$J$29:$O$29</c:f>
              <c:numCache>
                <c:formatCode>0%</c:formatCode>
                <c:ptCount val="6"/>
                <c:pt idx="0">
                  <c:v>0.11666666666666667</c:v>
                </c:pt>
                <c:pt idx="1">
                  <c:v>9.7435897435897437E-2</c:v>
                </c:pt>
                <c:pt idx="2">
                  <c:v>0.1</c:v>
                </c:pt>
                <c:pt idx="3">
                  <c:v>0.1</c:v>
                </c:pt>
                <c:pt idx="4">
                  <c:v>1.7777777777777778E-2</c:v>
                </c:pt>
                <c:pt idx="5">
                  <c:v>1.2500000000000001E-2</c:v>
                </c:pt>
              </c:numCache>
            </c:numRef>
          </c:val>
        </c:ser>
        <c:ser>
          <c:idx val="4"/>
          <c:order val="4"/>
          <c:tx>
            <c:strRef>
              <c:f>Program!$I$30</c:f>
              <c:strCache>
                <c:ptCount val="1"/>
                <c:pt idx="0">
                  <c:v>Service Adjustements</c:v>
                </c:pt>
              </c:strCache>
            </c:strRef>
          </c:tx>
          <c:spPr>
            <a:solidFill>
              <a:schemeClr val="accent5"/>
            </a:solidFill>
            <a:ln>
              <a:noFill/>
            </a:ln>
            <a:effectLst/>
          </c:spPr>
          <c:invertIfNegative val="0"/>
          <c:cat>
            <c:strRef>
              <c:f>Program!$J$25:$O$25</c:f>
              <c:strCache>
                <c:ptCount val="6"/>
                <c:pt idx="0">
                  <c:v>1D</c:v>
                </c:pt>
                <c:pt idx="1">
                  <c:v>1W</c:v>
                </c:pt>
                <c:pt idx="2">
                  <c:v>1M</c:v>
                </c:pt>
                <c:pt idx="3">
                  <c:v>3M</c:v>
                </c:pt>
                <c:pt idx="4">
                  <c:v>6M</c:v>
                </c:pt>
                <c:pt idx="5">
                  <c:v>1Y</c:v>
                </c:pt>
              </c:strCache>
            </c:strRef>
          </c:cat>
          <c:val>
            <c:numRef>
              <c:f>Program!$J$30:$O$30</c:f>
              <c:numCache>
                <c:formatCode>0%</c:formatCode>
                <c:ptCount val="6"/>
                <c:pt idx="0">
                  <c:v>0.20833333333333334</c:v>
                </c:pt>
                <c:pt idx="1">
                  <c:v>0.1141025641025641</c:v>
                </c:pt>
                <c:pt idx="2">
                  <c:v>7.8E-2</c:v>
                </c:pt>
                <c:pt idx="3">
                  <c:v>3.2222222222222222E-2</c:v>
                </c:pt>
                <c:pt idx="4">
                  <c:v>1.9166666666666665E-2</c:v>
                </c:pt>
                <c:pt idx="5">
                  <c:v>2.5555555555555557E-2</c:v>
                </c:pt>
              </c:numCache>
            </c:numRef>
          </c:val>
        </c:ser>
        <c:dLbls>
          <c:showLegendKey val="0"/>
          <c:showVal val="0"/>
          <c:showCatName val="0"/>
          <c:showSerName val="0"/>
          <c:showPercent val="0"/>
          <c:showBubbleSize val="0"/>
        </c:dLbls>
        <c:gapWidth val="150"/>
        <c:axId val="234272504"/>
        <c:axId val="234272896"/>
      </c:barChart>
      <c:catAx>
        <c:axId val="234272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72896"/>
        <c:crosses val="autoZero"/>
        <c:auto val="1"/>
        <c:lblAlgn val="ctr"/>
        <c:lblOffset val="100"/>
        <c:noMultiLvlLbl val="0"/>
      </c:catAx>
      <c:valAx>
        <c:axId val="234272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72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40" b="1" i="0" u="none" strike="noStrike" kern="1200" spc="0" baseline="0">
                <a:solidFill>
                  <a:schemeClr val="tx1"/>
                </a:solidFill>
                <a:latin typeface="Arial" panose="020B0604020202020204" pitchFamily="34" charset="0"/>
                <a:ea typeface="+mn-ea"/>
                <a:cs typeface="Arial" panose="020B0604020202020204" pitchFamily="34" charset="0"/>
              </a:defRPr>
            </a:pPr>
            <a:r>
              <a:rPr lang="en-US"/>
              <a:t>Machine Loss &amp; Waste</a:t>
            </a:r>
          </a:p>
        </c:rich>
      </c:tx>
      <c:overlay val="0"/>
      <c:spPr>
        <a:noFill/>
        <a:ln>
          <a:noFill/>
        </a:ln>
        <a:effectLst/>
      </c:spPr>
      <c:txPr>
        <a:bodyPr rot="0" spcFirstLastPara="1" vertOverflow="ellipsis" vert="horz" wrap="square" anchor="ctr" anchorCtr="1"/>
        <a:lstStyle/>
        <a:p>
          <a:pPr>
            <a:defRPr sz="84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Program!$I$42</c:f>
              <c:strCache>
                <c:ptCount val="1"/>
                <c:pt idx="0">
                  <c:v>Blow Moulder</c:v>
                </c:pt>
              </c:strCache>
            </c:strRef>
          </c:tx>
          <c:spPr>
            <a:solidFill>
              <a:schemeClr val="accent1"/>
            </a:solidFill>
            <a:ln>
              <a:noFill/>
            </a:ln>
            <a:effectLst/>
          </c:spPr>
          <c:invertIfNegative val="0"/>
          <c:cat>
            <c:strRef>
              <c:f>Program!$J$41:$W$41</c:f>
              <c:strCache>
                <c:ptCount val="14"/>
                <c:pt idx="0">
                  <c:v>1D</c:v>
                </c:pt>
                <c:pt idx="1">
                  <c:v>1W</c:v>
                </c:pt>
                <c:pt idx="2">
                  <c:v>1M</c:v>
                </c:pt>
                <c:pt idx="3">
                  <c:v>3M</c:v>
                </c:pt>
                <c:pt idx="4">
                  <c:v>6M</c:v>
                </c:pt>
                <c:pt idx="13">
                  <c:v>1Y</c:v>
                </c:pt>
              </c:strCache>
            </c:strRef>
          </c:cat>
          <c:val>
            <c:numRef>
              <c:f>Program!$J$42:$W$42</c:f>
              <c:numCache>
                <c:formatCode>0%</c:formatCode>
                <c:ptCount val="14"/>
                <c:pt idx="0">
                  <c:v>5.8333333333333334E-2</c:v>
                </c:pt>
                <c:pt idx="1">
                  <c:v>4.4871794871794872E-2</c:v>
                </c:pt>
                <c:pt idx="2">
                  <c:v>3.2333333333333332E-2</c:v>
                </c:pt>
                <c:pt idx="3">
                  <c:v>3.833333333333333E-2</c:v>
                </c:pt>
                <c:pt idx="4">
                  <c:v>2.2222222222222223E-2</c:v>
                </c:pt>
                <c:pt idx="13">
                  <c:v>1.1388888888888889E-2</c:v>
                </c:pt>
              </c:numCache>
            </c:numRef>
          </c:val>
        </c:ser>
        <c:ser>
          <c:idx val="1"/>
          <c:order val="1"/>
          <c:tx>
            <c:strRef>
              <c:f>Program!$I$43</c:f>
              <c:strCache>
                <c:ptCount val="1"/>
                <c:pt idx="0">
                  <c:v>Filler</c:v>
                </c:pt>
              </c:strCache>
            </c:strRef>
          </c:tx>
          <c:spPr>
            <a:solidFill>
              <a:schemeClr val="accent2"/>
            </a:solidFill>
            <a:ln>
              <a:noFill/>
            </a:ln>
            <a:effectLst/>
          </c:spPr>
          <c:invertIfNegative val="0"/>
          <c:cat>
            <c:strRef>
              <c:f>Program!$J$41:$W$41</c:f>
              <c:strCache>
                <c:ptCount val="14"/>
                <c:pt idx="0">
                  <c:v>1D</c:v>
                </c:pt>
                <c:pt idx="1">
                  <c:v>1W</c:v>
                </c:pt>
                <c:pt idx="2">
                  <c:v>1M</c:v>
                </c:pt>
                <c:pt idx="3">
                  <c:v>3M</c:v>
                </c:pt>
                <c:pt idx="4">
                  <c:v>6M</c:v>
                </c:pt>
                <c:pt idx="13">
                  <c:v>1Y</c:v>
                </c:pt>
              </c:strCache>
            </c:strRef>
          </c:cat>
          <c:val>
            <c:numRef>
              <c:f>Program!$J$43:$W$43</c:f>
              <c:numCache>
                <c:formatCode>0%</c:formatCode>
                <c:ptCount val="14"/>
                <c:pt idx="0">
                  <c:v>0</c:v>
                </c:pt>
                <c:pt idx="1">
                  <c:v>7.179487179487179E-2</c:v>
                </c:pt>
                <c:pt idx="2">
                  <c:v>1.8666666666666668E-2</c:v>
                </c:pt>
                <c:pt idx="3">
                  <c:v>4.4444444444444446E-2</c:v>
                </c:pt>
                <c:pt idx="4">
                  <c:v>3.6499999999999998E-2</c:v>
                </c:pt>
                <c:pt idx="13">
                  <c:v>1.9444444444444445E-2</c:v>
                </c:pt>
              </c:numCache>
            </c:numRef>
          </c:val>
        </c:ser>
        <c:ser>
          <c:idx val="2"/>
          <c:order val="2"/>
          <c:tx>
            <c:strRef>
              <c:f>Program!$I$44</c:f>
              <c:strCache>
                <c:ptCount val="1"/>
                <c:pt idx="0">
                  <c:v>Labeller</c:v>
                </c:pt>
              </c:strCache>
            </c:strRef>
          </c:tx>
          <c:spPr>
            <a:solidFill>
              <a:schemeClr val="accent3"/>
            </a:solidFill>
            <a:ln>
              <a:noFill/>
            </a:ln>
            <a:effectLst/>
          </c:spPr>
          <c:invertIfNegative val="0"/>
          <c:cat>
            <c:strRef>
              <c:f>Program!$J$41:$W$41</c:f>
              <c:strCache>
                <c:ptCount val="14"/>
                <c:pt idx="0">
                  <c:v>1D</c:v>
                </c:pt>
                <c:pt idx="1">
                  <c:v>1W</c:v>
                </c:pt>
                <c:pt idx="2">
                  <c:v>1M</c:v>
                </c:pt>
                <c:pt idx="3">
                  <c:v>3M</c:v>
                </c:pt>
                <c:pt idx="4">
                  <c:v>6M</c:v>
                </c:pt>
                <c:pt idx="13">
                  <c:v>1Y</c:v>
                </c:pt>
              </c:strCache>
            </c:strRef>
          </c:cat>
          <c:val>
            <c:numRef>
              <c:f>Program!$J$44:$W$44</c:f>
              <c:numCache>
                <c:formatCode>0%</c:formatCode>
                <c:ptCount val="14"/>
                <c:pt idx="0">
                  <c:v>4.1666666666666664E-2</c:v>
                </c:pt>
                <c:pt idx="1">
                  <c:v>6.41025641025641E-3</c:v>
                </c:pt>
                <c:pt idx="2">
                  <c:v>0.03</c:v>
                </c:pt>
                <c:pt idx="3">
                  <c:v>2.5999999999999999E-2</c:v>
                </c:pt>
                <c:pt idx="4">
                  <c:v>1.9166666666666665E-2</c:v>
                </c:pt>
                <c:pt idx="13">
                  <c:v>8.0555555555555554E-3</c:v>
                </c:pt>
              </c:numCache>
            </c:numRef>
          </c:val>
        </c:ser>
        <c:ser>
          <c:idx val="3"/>
          <c:order val="3"/>
          <c:tx>
            <c:strRef>
              <c:f>Program!$I$45</c:f>
              <c:strCache>
                <c:ptCount val="1"/>
                <c:pt idx="0">
                  <c:v>Conveyors</c:v>
                </c:pt>
              </c:strCache>
            </c:strRef>
          </c:tx>
          <c:spPr>
            <a:solidFill>
              <a:schemeClr val="accent4"/>
            </a:solidFill>
            <a:ln>
              <a:noFill/>
            </a:ln>
            <a:effectLst/>
          </c:spPr>
          <c:invertIfNegative val="0"/>
          <c:cat>
            <c:strRef>
              <c:f>Program!$J$41:$W$41</c:f>
              <c:strCache>
                <c:ptCount val="14"/>
                <c:pt idx="0">
                  <c:v>1D</c:v>
                </c:pt>
                <c:pt idx="1">
                  <c:v>1W</c:v>
                </c:pt>
                <c:pt idx="2">
                  <c:v>1M</c:v>
                </c:pt>
                <c:pt idx="3">
                  <c:v>3M</c:v>
                </c:pt>
                <c:pt idx="4">
                  <c:v>6M</c:v>
                </c:pt>
                <c:pt idx="13">
                  <c:v>1Y</c:v>
                </c:pt>
              </c:strCache>
            </c:strRef>
          </c:cat>
          <c:val>
            <c:numRef>
              <c:f>Program!$J$45:$W$45</c:f>
              <c:numCache>
                <c:formatCode>0%</c:formatCode>
                <c:ptCount val="14"/>
                <c:pt idx="0">
                  <c:v>5.8333333333333334E-2</c:v>
                </c:pt>
                <c:pt idx="1">
                  <c:v>8.9743589743589737E-3</c:v>
                </c:pt>
                <c:pt idx="2">
                  <c:v>6.6666666666666671E-3</c:v>
                </c:pt>
                <c:pt idx="3">
                  <c:v>1.5555555555555555E-2</c:v>
                </c:pt>
                <c:pt idx="4">
                  <c:v>1.7777777777777778E-2</c:v>
                </c:pt>
                <c:pt idx="13">
                  <c:v>1.2500000000000001E-2</c:v>
                </c:pt>
              </c:numCache>
            </c:numRef>
          </c:val>
        </c:ser>
        <c:ser>
          <c:idx val="4"/>
          <c:order val="4"/>
          <c:tx>
            <c:strRef>
              <c:f>Program!$I$46</c:f>
              <c:strCache>
                <c:ptCount val="1"/>
                <c:pt idx="0">
                  <c:v>Shrink Packer</c:v>
                </c:pt>
              </c:strCache>
            </c:strRef>
          </c:tx>
          <c:spPr>
            <a:solidFill>
              <a:schemeClr val="accent5"/>
            </a:solidFill>
            <a:ln>
              <a:noFill/>
            </a:ln>
            <a:effectLst/>
          </c:spPr>
          <c:invertIfNegative val="0"/>
          <c:cat>
            <c:strRef>
              <c:f>Program!$J$41:$W$41</c:f>
              <c:strCache>
                <c:ptCount val="14"/>
                <c:pt idx="0">
                  <c:v>1D</c:v>
                </c:pt>
                <c:pt idx="1">
                  <c:v>1W</c:v>
                </c:pt>
                <c:pt idx="2">
                  <c:v>1M</c:v>
                </c:pt>
                <c:pt idx="3">
                  <c:v>3M</c:v>
                </c:pt>
                <c:pt idx="4">
                  <c:v>6M</c:v>
                </c:pt>
                <c:pt idx="13">
                  <c:v>1Y</c:v>
                </c:pt>
              </c:strCache>
            </c:strRef>
          </c:cat>
          <c:val>
            <c:numRef>
              <c:f>Program!$J$46:$W$46</c:f>
              <c:numCache>
                <c:formatCode>0%</c:formatCode>
                <c:ptCount val="14"/>
                <c:pt idx="0">
                  <c:v>0</c:v>
                </c:pt>
                <c:pt idx="1">
                  <c:v>0</c:v>
                </c:pt>
                <c:pt idx="2">
                  <c:v>1.3333333333333334E-2</c:v>
                </c:pt>
                <c:pt idx="3">
                  <c:v>3.2222222222222222E-2</c:v>
                </c:pt>
                <c:pt idx="4">
                  <c:v>1.6111111111111111E-2</c:v>
                </c:pt>
                <c:pt idx="13">
                  <c:v>1.6666666666666666E-2</c:v>
                </c:pt>
              </c:numCache>
            </c:numRef>
          </c:val>
        </c:ser>
        <c:ser>
          <c:idx val="5"/>
          <c:order val="5"/>
          <c:tx>
            <c:strRef>
              <c:f>Program!$I$47</c:f>
              <c:strCache>
                <c:ptCount val="1"/>
                <c:pt idx="0">
                  <c:v>Palletizer</c:v>
                </c:pt>
              </c:strCache>
            </c:strRef>
          </c:tx>
          <c:spPr>
            <a:solidFill>
              <a:schemeClr val="accent6"/>
            </a:solidFill>
            <a:ln>
              <a:noFill/>
            </a:ln>
            <a:effectLst/>
          </c:spPr>
          <c:invertIfNegative val="0"/>
          <c:cat>
            <c:strRef>
              <c:f>Program!$J$41:$W$41</c:f>
              <c:strCache>
                <c:ptCount val="14"/>
                <c:pt idx="0">
                  <c:v>1D</c:v>
                </c:pt>
                <c:pt idx="1">
                  <c:v>1W</c:v>
                </c:pt>
                <c:pt idx="2">
                  <c:v>1M</c:v>
                </c:pt>
                <c:pt idx="3">
                  <c:v>3M</c:v>
                </c:pt>
                <c:pt idx="4">
                  <c:v>6M</c:v>
                </c:pt>
                <c:pt idx="13">
                  <c:v>1Y</c:v>
                </c:pt>
              </c:strCache>
            </c:strRef>
          </c:cat>
          <c:val>
            <c:numRef>
              <c:f>Program!$J$47:$W$47</c:f>
              <c:numCache>
                <c:formatCode>0%</c:formatCode>
                <c:ptCount val="14"/>
                <c:pt idx="0">
                  <c:v>3.3333333333333333E-2</c:v>
                </c:pt>
                <c:pt idx="1">
                  <c:v>5.1282051282051282E-3</c:v>
                </c:pt>
                <c:pt idx="2">
                  <c:v>1.1333333333333334E-2</c:v>
                </c:pt>
                <c:pt idx="3">
                  <c:v>0.01</c:v>
                </c:pt>
                <c:pt idx="4">
                  <c:v>6.6666666666666671E-3</c:v>
                </c:pt>
                <c:pt idx="13">
                  <c:v>4.1666666666666666E-3</c:v>
                </c:pt>
              </c:numCache>
            </c:numRef>
          </c:val>
        </c:ser>
        <c:dLbls>
          <c:showLegendKey val="0"/>
          <c:showVal val="0"/>
          <c:showCatName val="0"/>
          <c:showSerName val="0"/>
          <c:showPercent val="0"/>
          <c:showBubbleSize val="0"/>
        </c:dLbls>
        <c:gapWidth val="150"/>
        <c:axId val="234275248"/>
        <c:axId val="234276032"/>
      </c:barChart>
      <c:catAx>
        <c:axId val="23427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34276032"/>
        <c:crosses val="autoZero"/>
        <c:auto val="1"/>
        <c:lblAlgn val="ctr"/>
        <c:lblOffset val="100"/>
        <c:noMultiLvlLbl val="0"/>
      </c:catAx>
      <c:valAx>
        <c:axId val="234276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34275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7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b="1">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20" b="0" i="0" u="none" strike="noStrike" kern="1200" cap="none" spc="20" baseline="0">
                <a:solidFill>
                  <a:schemeClr val="tx1">
                    <a:lumMod val="50000"/>
                    <a:lumOff val="50000"/>
                  </a:schemeClr>
                </a:solidFill>
                <a:latin typeface="Dutch809 BT" panose="02020602050505020304" pitchFamily="18" charset="0"/>
                <a:ea typeface="+mn-ea"/>
                <a:cs typeface="+mn-cs"/>
              </a:defRPr>
            </a:pPr>
            <a:r>
              <a:rPr lang="en-US"/>
              <a:t>Artisan Work Order Closure</a:t>
            </a:r>
          </a:p>
        </c:rich>
      </c:tx>
      <c:layout/>
      <c:overlay val="0"/>
      <c:spPr>
        <a:noFill/>
        <a:ln>
          <a:noFill/>
        </a:ln>
        <a:effectLst/>
      </c:spPr>
      <c:txPr>
        <a:bodyPr rot="0" spcFirstLastPara="1" vertOverflow="ellipsis" vert="horz" wrap="square" anchor="ctr" anchorCtr="1"/>
        <a:lstStyle/>
        <a:p>
          <a:pPr>
            <a:defRPr sz="720" b="0" i="0" u="none" strike="noStrike" kern="1200" cap="none" spc="20" baseline="0">
              <a:solidFill>
                <a:schemeClr val="tx1">
                  <a:lumMod val="50000"/>
                  <a:lumOff val="50000"/>
                </a:schemeClr>
              </a:solidFill>
              <a:latin typeface="Dutch809 BT" panose="02020602050505020304" pitchFamily="18" charset="0"/>
              <a:ea typeface="+mn-ea"/>
              <a:cs typeface="+mn-cs"/>
            </a:defRPr>
          </a:pPr>
          <a:endParaRPr lang="en-US"/>
        </a:p>
      </c:txPr>
    </c:title>
    <c:autoTitleDeleted val="0"/>
    <c:plotArea>
      <c:layout/>
      <c:barChart>
        <c:barDir val="col"/>
        <c:grouping val="clustered"/>
        <c:varyColors val="0"/>
        <c:ser>
          <c:idx val="0"/>
          <c:order val="0"/>
          <c:tx>
            <c:strRef>
              <c:f>InspectionsTab!$C$44</c:f>
              <c:strCache>
                <c:ptCount val="1"/>
                <c:pt idx="0">
                  <c:v>DENDAMERA</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InspectionsTab!$D$44:$I$44</c15:sqref>
                  </c15:fullRef>
                </c:ext>
              </c:extLst>
              <c:f>InspectionsTab!$I$44</c:f>
              <c:numCache>
                <c:formatCode>0</c:formatCode>
                <c:ptCount val="1"/>
                <c:pt idx="0">
                  <c:v>91</c:v>
                </c:pt>
              </c:numCache>
            </c:numRef>
          </c:val>
        </c:ser>
        <c:ser>
          <c:idx val="1"/>
          <c:order val="1"/>
          <c:tx>
            <c:strRef>
              <c:f>InspectionsTab!$C$45</c:f>
              <c:strCache>
                <c:ptCount val="1"/>
                <c:pt idx="0">
                  <c:v>CHASAUKA</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InspectionsTab!$D$45:$I$45</c15:sqref>
                  </c15:fullRef>
                </c:ext>
              </c:extLst>
              <c:f>InspectionsTab!$I$45</c:f>
              <c:numCache>
                <c:formatCode>0</c:formatCode>
                <c:ptCount val="1"/>
                <c:pt idx="0">
                  <c:v>65</c:v>
                </c:pt>
              </c:numCache>
            </c:numRef>
          </c:val>
        </c:ser>
        <c:ser>
          <c:idx val="2"/>
          <c:order val="2"/>
          <c:tx>
            <c:strRef>
              <c:f>InspectionsTab!$C$46</c:f>
              <c:strCache>
                <c:ptCount val="1"/>
                <c:pt idx="0">
                  <c:v>CHEMAI</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InspectionsTab!$D$46:$I$46</c15:sqref>
                  </c15:fullRef>
                </c:ext>
              </c:extLst>
              <c:f>InspectionsTab!$I$46</c:f>
              <c:numCache>
                <c:formatCode>0</c:formatCode>
                <c:ptCount val="1"/>
                <c:pt idx="0">
                  <c:v>64</c:v>
                </c:pt>
              </c:numCache>
            </c:numRef>
          </c:val>
        </c:ser>
        <c:ser>
          <c:idx val="3"/>
          <c:order val="3"/>
          <c:tx>
            <c:strRef>
              <c:f>InspectionsTab!$C$47</c:f>
              <c:strCache>
                <c:ptCount val="1"/>
                <c:pt idx="0">
                  <c:v>CHIDEYA</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InspectionsTab!$D$47:$I$47</c15:sqref>
                  </c15:fullRef>
                </c:ext>
              </c:extLst>
              <c:f>InspectionsTab!$I$47</c:f>
              <c:numCache>
                <c:formatCode>0</c:formatCode>
                <c:ptCount val="1"/>
                <c:pt idx="0">
                  <c:v>70</c:v>
                </c:pt>
              </c:numCache>
            </c:numRef>
          </c:val>
        </c:ser>
        <c:ser>
          <c:idx val="4"/>
          <c:order val="4"/>
          <c:tx>
            <c:strRef>
              <c:f>InspectionsTab!$C$48</c:f>
              <c:strCache>
                <c:ptCount val="1"/>
                <c:pt idx="0">
                  <c:v>CHIKONHI</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InspectionsTab!$D$48:$I$48</c15:sqref>
                  </c15:fullRef>
                </c:ext>
              </c:extLst>
              <c:f>InspectionsTab!$I$48</c:f>
              <c:numCache>
                <c:formatCode>0</c:formatCode>
                <c:ptCount val="1"/>
                <c:pt idx="0">
                  <c:v>71</c:v>
                </c:pt>
              </c:numCache>
            </c:numRef>
          </c:val>
        </c:ser>
        <c:ser>
          <c:idx val="5"/>
          <c:order val="5"/>
          <c:tx>
            <c:strRef>
              <c:f>InspectionsTab!$C$49</c:f>
              <c:strCache>
                <c:ptCount val="1"/>
                <c:pt idx="0">
                  <c:v>BHEWU</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InspectionsTab!$D$49:$I$49</c15:sqref>
                  </c15:fullRef>
                </c:ext>
              </c:extLst>
              <c:f>InspectionsTab!$I$49</c:f>
              <c:numCache>
                <c:formatCode>0</c:formatCode>
                <c:ptCount val="1"/>
                <c:pt idx="0">
                  <c:v>56</c:v>
                </c:pt>
              </c:numCache>
            </c:numRef>
          </c:val>
        </c:ser>
        <c:ser>
          <c:idx val="6"/>
          <c:order val="6"/>
          <c:tx>
            <c:strRef>
              <c:f>InspectionsTab!$C$50</c:f>
              <c:strCache>
                <c:ptCount val="1"/>
                <c:pt idx="0">
                  <c:v>DENDAMERA</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InspectionsTab!$D$50:$I$50</c15:sqref>
                  </c15:fullRef>
                </c:ext>
              </c:extLst>
              <c:f>InspectionsTab!$I$50</c:f>
              <c:numCache>
                <c:formatCode>0</c:formatCode>
                <c:ptCount val="1"/>
                <c:pt idx="0">
                  <c:v>80</c:v>
                </c:pt>
              </c:numCache>
            </c:numRef>
          </c:val>
        </c:ser>
        <c:ser>
          <c:idx val="7"/>
          <c:order val="7"/>
          <c:tx>
            <c:strRef>
              <c:f>InspectionsTab!$C$51</c:f>
              <c:strCache>
                <c:ptCount val="1"/>
                <c:pt idx="0">
                  <c:v>GOZO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InspectionsTab!$D$51:$I$51</c15:sqref>
                  </c15:fullRef>
                </c:ext>
              </c:extLst>
              <c:f>InspectionsTab!$I$51</c:f>
              <c:numCache>
                <c:formatCode>0</c:formatCode>
                <c:ptCount val="1"/>
                <c:pt idx="0">
                  <c:v>70</c:v>
                </c:pt>
              </c:numCache>
            </c:numRef>
          </c:val>
        </c:ser>
        <c:ser>
          <c:idx val="8"/>
          <c:order val="8"/>
          <c:tx>
            <c:strRef>
              <c:f>InspectionsTab!$C$52</c:f>
              <c:strCache>
                <c:ptCount val="1"/>
                <c:pt idx="0">
                  <c:v>JIMU</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InspectionsTab!$D$52:$I$52</c15:sqref>
                  </c15:fullRef>
                </c:ext>
              </c:extLst>
              <c:f>InspectionsTab!$I$52</c:f>
              <c:numCache>
                <c:formatCode>0</c:formatCode>
                <c:ptCount val="1"/>
                <c:pt idx="0">
                  <c:v>71</c:v>
                </c:pt>
              </c:numCache>
            </c:numRef>
          </c:val>
        </c:ser>
        <c:ser>
          <c:idx val="9"/>
          <c:order val="9"/>
          <c:tx>
            <c:strRef>
              <c:f>InspectionsTab!$C$53</c:f>
              <c:strCache>
                <c:ptCount val="1"/>
                <c:pt idx="0">
                  <c:v>KAMBASHA</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InspectionsTab!$D$53:$I$53</c15:sqref>
                  </c15:fullRef>
                </c:ext>
              </c:extLst>
              <c:f>InspectionsTab!$I$53</c:f>
              <c:numCache>
                <c:formatCode>0</c:formatCode>
                <c:ptCount val="1"/>
                <c:pt idx="0">
                  <c:v>43</c:v>
                </c:pt>
              </c:numCache>
            </c:numRef>
          </c:val>
        </c:ser>
        <c:ser>
          <c:idx val="10"/>
          <c:order val="10"/>
          <c:tx>
            <c:strRef>
              <c:f>InspectionsTab!$C$54</c:f>
              <c:strCache>
                <c:ptCount val="1"/>
                <c:pt idx="0">
                  <c:v>KANENGONI</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InspectionsTab!$D$54:$I$54</c15:sqref>
                  </c15:fullRef>
                </c:ext>
              </c:extLst>
              <c:f>InspectionsTab!$I$54</c:f>
              <c:numCache>
                <c:formatCode>0</c:formatCode>
                <c:ptCount val="1"/>
                <c:pt idx="0">
                  <c:v>52</c:v>
                </c:pt>
              </c:numCache>
            </c:numRef>
          </c:val>
        </c:ser>
        <c:ser>
          <c:idx val="11"/>
          <c:order val="11"/>
          <c:tx>
            <c:strRef>
              <c:f>InspectionsTab!$C$55</c:f>
              <c:strCache>
                <c:ptCount val="1"/>
                <c:pt idx="0">
                  <c:v>KAPIYO</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InspectionsTab!$D$55:$I$55</c15:sqref>
                  </c15:fullRef>
                </c:ext>
              </c:extLst>
              <c:f>InspectionsTab!$I$55</c:f>
              <c:numCache>
                <c:formatCode>0</c:formatCode>
                <c:ptCount val="1"/>
                <c:pt idx="0">
                  <c:v>46</c:v>
                </c:pt>
              </c:numCache>
            </c:numRef>
          </c:val>
        </c:ser>
        <c:ser>
          <c:idx val="12"/>
          <c:order val="12"/>
          <c:tx>
            <c:strRef>
              <c:f>InspectionsTab!$C$56</c:f>
              <c:strCache>
                <c:ptCount val="1"/>
                <c:pt idx="0">
                  <c:v>KASOROTA</c:v>
                </c:pt>
              </c:strCache>
            </c:strRef>
          </c:tx>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InspectionsTab!$D$56:$I$56</c15:sqref>
                  </c15:fullRef>
                </c:ext>
              </c:extLst>
              <c:f>InspectionsTab!$I$56</c:f>
              <c:numCache>
                <c:formatCode>0</c:formatCode>
                <c:ptCount val="1"/>
                <c:pt idx="0">
                  <c:v>91</c:v>
                </c:pt>
              </c:numCache>
            </c:numRef>
          </c:val>
        </c:ser>
        <c:ser>
          <c:idx val="13"/>
          <c:order val="13"/>
          <c:tx>
            <c:strRef>
              <c:f>InspectionsTab!$C$57</c:f>
              <c:strCache>
                <c:ptCount val="1"/>
                <c:pt idx="0">
                  <c:v>KATONHA</c:v>
                </c:pt>
              </c:strCache>
            </c:strRef>
          </c:tx>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InspectionsTab!$D$57:$I$57</c15:sqref>
                  </c15:fullRef>
                </c:ext>
              </c:extLst>
              <c:f>InspectionsTab!$I$57</c:f>
              <c:numCache>
                <c:formatCode>0</c:formatCode>
                <c:ptCount val="1"/>
                <c:pt idx="0">
                  <c:v>81</c:v>
                </c:pt>
              </c:numCache>
            </c:numRef>
          </c:val>
        </c:ser>
        <c:ser>
          <c:idx val="14"/>
          <c:order val="14"/>
          <c:tx>
            <c:strRef>
              <c:f>InspectionsTab!$C$58</c:f>
              <c:strCache>
                <c:ptCount val="1"/>
                <c:pt idx="0">
                  <c:v>KWALI</c:v>
                </c:pt>
              </c:strCache>
            </c:strRef>
          </c:tx>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InspectionsTab!$D$58:$I$58</c15:sqref>
                  </c15:fullRef>
                </c:ext>
              </c:extLst>
              <c:f>InspectionsTab!$I$58</c:f>
              <c:numCache>
                <c:formatCode>0</c:formatCode>
                <c:ptCount val="1"/>
                <c:pt idx="0">
                  <c:v>87</c:v>
                </c:pt>
              </c:numCache>
            </c:numRef>
          </c:val>
        </c:ser>
        <c:ser>
          <c:idx val="15"/>
          <c:order val="15"/>
          <c:tx>
            <c:strRef>
              <c:f>InspectionsTab!$C$59</c:f>
              <c:strCache>
                <c:ptCount val="1"/>
                <c:pt idx="0">
                  <c:v>LAZARO</c:v>
                </c:pt>
              </c:strCache>
            </c:strRef>
          </c:tx>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InspectionsTab!$D$59:$I$59</c15:sqref>
                  </c15:fullRef>
                </c:ext>
              </c:extLst>
              <c:f>InspectionsTab!$I$59</c:f>
              <c:numCache>
                <c:formatCode>0</c:formatCode>
                <c:ptCount val="1"/>
                <c:pt idx="0">
                  <c:v>67</c:v>
                </c:pt>
              </c:numCache>
            </c:numRef>
          </c:val>
        </c:ser>
        <c:ser>
          <c:idx val="16"/>
          <c:order val="16"/>
          <c:tx>
            <c:strRef>
              <c:f>InspectionsTab!$C$60</c:f>
              <c:strCache>
                <c:ptCount val="1"/>
                <c:pt idx="0">
                  <c:v>MADHAKA</c:v>
                </c:pt>
              </c:strCache>
            </c:strRef>
          </c:tx>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InspectionsTab!$D$60:$I$60</c15:sqref>
                  </c15:fullRef>
                </c:ext>
              </c:extLst>
              <c:f>InspectionsTab!$I$60</c:f>
              <c:numCache>
                <c:formatCode>0</c:formatCode>
                <c:ptCount val="1"/>
                <c:pt idx="0">
                  <c:v>96</c:v>
                </c:pt>
              </c:numCache>
            </c:numRef>
          </c:val>
        </c:ser>
        <c:ser>
          <c:idx val="17"/>
          <c:order val="17"/>
          <c:tx>
            <c:strRef>
              <c:f>InspectionsTab!$C$61</c:f>
              <c:strCache>
                <c:ptCount val="1"/>
                <c:pt idx="0">
                  <c:v>MATSVIMBO</c:v>
                </c:pt>
              </c:strCache>
            </c:strRef>
          </c:tx>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InspectionsTab!$D$61:$I$61</c15:sqref>
                  </c15:fullRef>
                </c:ext>
              </c:extLst>
              <c:f>InspectionsTab!$I$61</c:f>
              <c:numCache>
                <c:formatCode>0</c:formatCode>
                <c:ptCount val="1"/>
                <c:pt idx="0">
                  <c:v>68</c:v>
                </c:pt>
              </c:numCache>
            </c:numRef>
          </c:val>
        </c:ser>
        <c:ser>
          <c:idx val="18"/>
          <c:order val="18"/>
          <c:tx>
            <c:strRef>
              <c:f>InspectionsTab!$C$62</c:f>
              <c:strCache>
                <c:ptCount val="1"/>
                <c:pt idx="0">
                  <c:v>MAUNDO</c:v>
                </c:pt>
              </c:strCache>
            </c:strRef>
          </c:tx>
          <c:spPr>
            <a:gradFill rotWithShape="1">
              <a:gsLst>
                <a:gs pos="0">
                  <a:schemeClr val="accent1">
                    <a:lumMod val="80000"/>
                    <a:lumMod val="110000"/>
                    <a:satMod val="105000"/>
                    <a:tint val="67000"/>
                  </a:schemeClr>
                </a:gs>
                <a:gs pos="50000">
                  <a:schemeClr val="accent1">
                    <a:lumMod val="80000"/>
                    <a:lumMod val="105000"/>
                    <a:satMod val="103000"/>
                    <a:tint val="73000"/>
                  </a:schemeClr>
                </a:gs>
                <a:gs pos="100000">
                  <a:schemeClr val="accent1">
                    <a:lumMod val="80000"/>
                    <a:lumMod val="105000"/>
                    <a:satMod val="109000"/>
                    <a:tint val="81000"/>
                  </a:schemeClr>
                </a:gs>
              </a:gsLst>
              <a:lin ang="5400000" scaled="0"/>
            </a:gradFill>
            <a:ln w="9525" cap="flat" cmpd="sng" algn="ctr">
              <a:solidFill>
                <a:schemeClr val="accent1">
                  <a:lumMod val="8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InspectionsTab!$D$62:$I$62</c15:sqref>
                  </c15:fullRef>
                </c:ext>
              </c:extLst>
              <c:f>InspectionsTab!$I$62</c:f>
              <c:numCache>
                <c:formatCode>0</c:formatCode>
                <c:ptCount val="1"/>
                <c:pt idx="0">
                  <c:v>59</c:v>
                </c:pt>
              </c:numCache>
            </c:numRef>
          </c:val>
        </c:ser>
        <c:ser>
          <c:idx val="19"/>
          <c:order val="19"/>
          <c:tx>
            <c:strRef>
              <c:f>InspectionsTab!$C$63</c:f>
              <c:strCache>
                <c:ptCount val="1"/>
                <c:pt idx="0">
                  <c:v>MOYO</c:v>
                </c:pt>
              </c:strCache>
            </c:strRef>
          </c:tx>
          <c:spPr>
            <a:gradFill rotWithShape="1">
              <a:gsLst>
                <a:gs pos="0">
                  <a:schemeClr val="accent2">
                    <a:lumMod val="80000"/>
                    <a:lumMod val="110000"/>
                    <a:satMod val="105000"/>
                    <a:tint val="67000"/>
                  </a:schemeClr>
                </a:gs>
                <a:gs pos="50000">
                  <a:schemeClr val="accent2">
                    <a:lumMod val="80000"/>
                    <a:lumMod val="105000"/>
                    <a:satMod val="103000"/>
                    <a:tint val="73000"/>
                  </a:schemeClr>
                </a:gs>
                <a:gs pos="100000">
                  <a:schemeClr val="accent2">
                    <a:lumMod val="80000"/>
                    <a:lumMod val="105000"/>
                    <a:satMod val="109000"/>
                    <a:tint val="81000"/>
                  </a:schemeClr>
                </a:gs>
              </a:gsLst>
              <a:lin ang="5400000" scaled="0"/>
            </a:gradFill>
            <a:ln w="9525" cap="flat" cmpd="sng" algn="ctr">
              <a:solidFill>
                <a:schemeClr val="accent2">
                  <a:lumMod val="8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InspectionsTab!$D$63:$I$63</c15:sqref>
                  </c15:fullRef>
                </c:ext>
              </c:extLst>
              <c:f>InspectionsTab!$I$63</c:f>
              <c:numCache>
                <c:formatCode>0</c:formatCode>
                <c:ptCount val="1"/>
                <c:pt idx="0">
                  <c:v>82</c:v>
                </c:pt>
              </c:numCache>
            </c:numRef>
          </c:val>
        </c:ser>
        <c:ser>
          <c:idx val="20"/>
          <c:order val="20"/>
          <c:tx>
            <c:strRef>
              <c:f>InspectionsTab!$C$64</c:f>
              <c:strCache>
                <c:ptCount val="1"/>
                <c:pt idx="0">
                  <c:v>MTAKURAGUMBO</c:v>
                </c:pt>
              </c:strCache>
            </c:strRef>
          </c:tx>
          <c:spPr>
            <a:gradFill rotWithShape="1">
              <a:gsLst>
                <a:gs pos="0">
                  <a:schemeClr val="accent3">
                    <a:lumMod val="80000"/>
                    <a:lumMod val="110000"/>
                    <a:satMod val="105000"/>
                    <a:tint val="67000"/>
                  </a:schemeClr>
                </a:gs>
                <a:gs pos="50000">
                  <a:schemeClr val="accent3">
                    <a:lumMod val="80000"/>
                    <a:lumMod val="105000"/>
                    <a:satMod val="103000"/>
                    <a:tint val="73000"/>
                  </a:schemeClr>
                </a:gs>
                <a:gs pos="100000">
                  <a:schemeClr val="accent3">
                    <a:lumMod val="80000"/>
                    <a:lumMod val="105000"/>
                    <a:satMod val="109000"/>
                    <a:tint val="81000"/>
                  </a:schemeClr>
                </a:gs>
              </a:gsLst>
              <a:lin ang="5400000" scaled="0"/>
            </a:gradFill>
            <a:ln w="9525" cap="flat" cmpd="sng" algn="ctr">
              <a:solidFill>
                <a:schemeClr val="accent3">
                  <a:lumMod val="8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InspectionsTab!$D$64:$I$64</c15:sqref>
                  </c15:fullRef>
                </c:ext>
              </c:extLst>
              <c:f>InspectionsTab!$I$64</c:f>
              <c:numCache>
                <c:formatCode>0</c:formatCode>
                <c:ptCount val="1"/>
                <c:pt idx="0">
                  <c:v>64</c:v>
                </c:pt>
              </c:numCache>
            </c:numRef>
          </c:val>
        </c:ser>
        <c:ser>
          <c:idx val="21"/>
          <c:order val="21"/>
          <c:tx>
            <c:strRef>
              <c:f>InspectionsTab!$C$65</c:f>
              <c:strCache>
                <c:ptCount val="1"/>
                <c:pt idx="0">
                  <c:v>MUSHATA</c:v>
                </c:pt>
              </c:strCache>
            </c:strRef>
          </c:tx>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InspectionsTab!$D$65:$I$65</c15:sqref>
                  </c15:fullRef>
                </c:ext>
              </c:extLst>
              <c:f>InspectionsTab!$I$65</c:f>
              <c:numCache>
                <c:formatCode>0</c:formatCode>
                <c:ptCount val="1"/>
                <c:pt idx="0">
                  <c:v>44</c:v>
                </c:pt>
              </c:numCache>
            </c:numRef>
          </c:val>
        </c:ser>
        <c:ser>
          <c:idx val="22"/>
          <c:order val="22"/>
          <c:tx>
            <c:strRef>
              <c:f>InspectionsTab!$C$66</c:f>
              <c:strCache>
                <c:ptCount val="1"/>
                <c:pt idx="0">
                  <c:v>MUZIVANDAREVA</c:v>
                </c:pt>
              </c:strCache>
            </c:strRef>
          </c:tx>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InspectionsTab!$D$66:$I$66</c15:sqref>
                  </c15:fullRef>
                </c:ext>
              </c:extLst>
              <c:f>InspectionsTab!$I$66</c:f>
              <c:numCache>
                <c:formatCode>0</c:formatCode>
                <c:ptCount val="1"/>
                <c:pt idx="0">
                  <c:v>69</c:v>
                </c:pt>
              </c:numCache>
            </c:numRef>
          </c:val>
        </c:ser>
        <c:ser>
          <c:idx val="23"/>
          <c:order val="23"/>
          <c:tx>
            <c:strRef>
              <c:f>InspectionsTab!$C$67</c:f>
              <c:strCache>
                <c:ptCount val="1"/>
                <c:pt idx="0">
                  <c:v>NENGE</c:v>
                </c:pt>
              </c:strCache>
            </c:strRef>
          </c:tx>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InspectionsTab!$D$67:$I$67</c15:sqref>
                  </c15:fullRef>
                </c:ext>
              </c:extLst>
              <c:f>InspectionsTab!$I$67</c:f>
              <c:numCache>
                <c:formatCode>0</c:formatCode>
                <c:ptCount val="1"/>
                <c:pt idx="0">
                  <c:v>70</c:v>
                </c:pt>
              </c:numCache>
            </c:numRef>
          </c:val>
        </c:ser>
        <c:ser>
          <c:idx val="24"/>
          <c:order val="24"/>
          <c:tx>
            <c:strRef>
              <c:f>InspectionsTab!$C$68</c:f>
              <c:strCache>
                <c:ptCount val="1"/>
                <c:pt idx="0">
                  <c:v>TAFA</c:v>
                </c:pt>
              </c:strCache>
            </c:strRef>
          </c:tx>
          <c:spPr>
            <a:gradFill rotWithShape="1">
              <a:gsLst>
                <a:gs pos="0">
                  <a:schemeClr val="accent1">
                    <a:lumMod val="60000"/>
                    <a:lumOff val="40000"/>
                    <a:lumMod val="110000"/>
                    <a:satMod val="105000"/>
                    <a:tint val="67000"/>
                  </a:schemeClr>
                </a:gs>
                <a:gs pos="50000">
                  <a:schemeClr val="accent1">
                    <a:lumMod val="60000"/>
                    <a:lumOff val="40000"/>
                    <a:lumMod val="105000"/>
                    <a:satMod val="103000"/>
                    <a:tint val="73000"/>
                  </a:schemeClr>
                </a:gs>
                <a:gs pos="100000">
                  <a:schemeClr val="accent1">
                    <a:lumMod val="60000"/>
                    <a:lumOff val="40000"/>
                    <a:lumMod val="105000"/>
                    <a:satMod val="109000"/>
                    <a:tint val="81000"/>
                  </a:schemeClr>
                </a:gs>
              </a:gsLst>
              <a:lin ang="5400000" scaled="0"/>
            </a:gradFill>
            <a:ln w="9525" cap="flat" cmpd="sng" algn="ctr">
              <a:solidFill>
                <a:schemeClr val="accent1">
                  <a:lumMod val="60000"/>
                  <a:lumOff val="4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InspectionsTab!$D$68:$I$68</c15:sqref>
                  </c15:fullRef>
                </c:ext>
              </c:extLst>
              <c:f>InspectionsTab!$I$68</c:f>
              <c:numCache>
                <c:formatCode>0</c:formatCode>
                <c:ptCount val="1"/>
                <c:pt idx="0">
                  <c:v>61</c:v>
                </c:pt>
              </c:numCache>
            </c:numRef>
          </c:val>
        </c:ser>
        <c:ser>
          <c:idx val="25"/>
          <c:order val="25"/>
          <c:tx>
            <c:strRef>
              <c:f>InspectionsTab!$C$69</c:f>
              <c:strCache>
                <c:ptCount val="1"/>
                <c:pt idx="0">
                  <c:v>TAMI</c:v>
                </c:pt>
              </c:strCache>
            </c:strRef>
          </c:tx>
          <c:spPr>
            <a:gradFill rotWithShape="1">
              <a:gsLst>
                <a:gs pos="0">
                  <a:schemeClr val="accent2">
                    <a:lumMod val="60000"/>
                    <a:lumOff val="40000"/>
                    <a:lumMod val="110000"/>
                    <a:satMod val="105000"/>
                    <a:tint val="67000"/>
                  </a:schemeClr>
                </a:gs>
                <a:gs pos="50000">
                  <a:schemeClr val="accent2">
                    <a:lumMod val="60000"/>
                    <a:lumOff val="40000"/>
                    <a:lumMod val="105000"/>
                    <a:satMod val="103000"/>
                    <a:tint val="73000"/>
                  </a:schemeClr>
                </a:gs>
                <a:gs pos="100000">
                  <a:schemeClr val="accent2">
                    <a:lumMod val="60000"/>
                    <a:lumOff val="40000"/>
                    <a:lumMod val="105000"/>
                    <a:satMod val="109000"/>
                    <a:tint val="81000"/>
                  </a:schemeClr>
                </a:gs>
              </a:gsLst>
              <a:lin ang="5400000" scaled="0"/>
            </a:gradFill>
            <a:ln w="9525" cap="flat" cmpd="sng" algn="ctr">
              <a:solidFill>
                <a:schemeClr val="accent2">
                  <a:lumMod val="60000"/>
                  <a:lumOff val="4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InspectionsTab!$D$69:$I$69</c15:sqref>
                  </c15:fullRef>
                </c:ext>
              </c:extLst>
              <c:f>InspectionsTab!$I$69</c:f>
              <c:numCache>
                <c:formatCode>0</c:formatCode>
                <c:ptCount val="1"/>
                <c:pt idx="0">
                  <c:v>64</c:v>
                </c:pt>
              </c:numCache>
            </c:numRef>
          </c:val>
        </c:ser>
        <c:ser>
          <c:idx val="26"/>
          <c:order val="26"/>
          <c:tx>
            <c:strRef>
              <c:f>InspectionsTab!$C$70</c:f>
              <c:strCache>
                <c:ptCount val="1"/>
                <c:pt idx="0">
                  <c:v>TIZAUONE</c:v>
                </c:pt>
              </c:strCache>
            </c:strRef>
          </c:tx>
          <c:spPr>
            <a:gradFill rotWithShape="1">
              <a:gsLst>
                <a:gs pos="0">
                  <a:schemeClr val="accent3">
                    <a:lumMod val="60000"/>
                    <a:lumOff val="40000"/>
                    <a:lumMod val="110000"/>
                    <a:satMod val="105000"/>
                    <a:tint val="67000"/>
                  </a:schemeClr>
                </a:gs>
                <a:gs pos="50000">
                  <a:schemeClr val="accent3">
                    <a:lumMod val="60000"/>
                    <a:lumOff val="40000"/>
                    <a:lumMod val="105000"/>
                    <a:satMod val="103000"/>
                    <a:tint val="73000"/>
                  </a:schemeClr>
                </a:gs>
                <a:gs pos="100000">
                  <a:schemeClr val="accent3">
                    <a:lumMod val="60000"/>
                    <a:lumOff val="40000"/>
                    <a:lumMod val="105000"/>
                    <a:satMod val="109000"/>
                    <a:tint val="81000"/>
                  </a:schemeClr>
                </a:gs>
              </a:gsLst>
              <a:lin ang="5400000" scaled="0"/>
            </a:gradFill>
            <a:ln w="9525" cap="flat" cmpd="sng" algn="ctr">
              <a:solidFill>
                <a:schemeClr val="accent3">
                  <a:lumMod val="60000"/>
                  <a:lumOff val="4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InspectionsTab!$D$70:$I$70</c15:sqref>
                  </c15:fullRef>
                </c:ext>
              </c:extLst>
              <c:f>InspectionsTab!$I$70</c:f>
              <c:numCache>
                <c:formatCode>0</c:formatCode>
                <c:ptCount val="1"/>
                <c:pt idx="0">
                  <c:v>85</c:v>
                </c:pt>
              </c:numCache>
            </c:numRef>
          </c:val>
        </c:ser>
        <c:ser>
          <c:idx val="27"/>
          <c:order val="27"/>
          <c:tx>
            <c:strRef>
              <c:f>InspectionsTab!$C$71</c:f>
              <c:strCache>
                <c:ptCount val="1"/>
                <c:pt idx="0">
                  <c:v>ZHUWAWO</c:v>
                </c:pt>
              </c:strCache>
            </c:strRef>
          </c:tx>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invertIfNegative val="0"/>
          <c:cat>
            <c:strRef>
              <c:extLst>
                <c:ext xmlns:c15="http://schemas.microsoft.com/office/drawing/2012/chart" uri="{02D57815-91ED-43cb-92C2-25804820EDAC}">
                  <c15:fullRef>
                    <c15:sqref>InspectionsTab!$D$43:$I$43</c15:sqref>
                  </c15:fullRef>
                </c:ext>
              </c:extLst>
              <c:f>InspectionsTab!$I$43</c:f>
              <c:strCache>
                <c:ptCount val="1"/>
                <c:pt idx="0">
                  <c:v>ActionsClosed (%)</c:v>
                </c:pt>
              </c:strCache>
            </c:strRef>
          </c:cat>
          <c:val>
            <c:numRef>
              <c:extLst>
                <c:ext xmlns:c15="http://schemas.microsoft.com/office/drawing/2012/chart" uri="{02D57815-91ED-43cb-92C2-25804820EDAC}">
                  <c15:fullRef>
                    <c15:sqref>InspectionsTab!$D$71:$I$71</c15:sqref>
                  </c15:fullRef>
                </c:ext>
              </c:extLst>
              <c:f>InspectionsTab!$I$71</c:f>
              <c:numCache>
                <c:formatCode>0</c:formatCode>
                <c:ptCount val="1"/>
                <c:pt idx="0">
                  <c:v>57</c:v>
                </c:pt>
              </c:numCache>
            </c:numRef>
          </c:val>
        </c:ser>
        <c:dLbls>
          <c:showLegendKey val="0"/>
          <c:showVal val="0"/>
          <c:showCatName val="0"/>
          <c:showSerName val="0"/>
          <c:showPercent val="0"/>
          <c:showBubbleSize val="0"/>
        </c:dLbls>
        <c:gapWidth val="45"/>
        <c:overlap val="-99"/>
        <c:axId val="228459776"/>
        <c:axId val="228453896"/>
      </c:barChart>
      <c:catAx>
        <c:axId val="22845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50000"/>
                    <a:lumOff val="50000"/>
                  </a:schemeClr>
                </a:solidFill>
                <a:latin typeface="Dutch809 BT" panose="02020602050505020304" pitchFamily="18" charset="0"/>
                <a:ea typeface="+mn-ea"/>
                <a:cs typeface="+mn-cs"/>
              </a:defRPr>
            </a:pPr>
            <a:endParaRPr lang="en-US"/>
          </a:p>
        </c:txPr>
        <c:crossAx val="228453896"/>
        <c:crosses val="autoZero"/>
        <c:auto val="1"/>
        <c:lblAlgn val="ctr"/>
        <c:lblOffset val="100"/>
        <c:noMultiLvlLbl val="0"/>
      </c:catAx>
      <c:valAx>
        <c:axId val="22845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50000"/>
                    <a:lumOff val="50000"/>
                  </a:schemeClr>
                </a:solidFill>
                <a:latin typeface="Dutch809 BT" panose="02020602050505020304" pitchFamily="18" charset="0"/>
                <a:ea typeface="+mn-ea"/>
                <a:cs typeface="+mn-cs"/>
              </a:defRPr>
            </a:pPr>
            <a:endParaRPr lang="en-US"/>
          </a:p>
        </c:txPr>
        <c:crossAx val="228459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50000"/>
                  <a:lumOff val="50000"/>
                </a:schemeClr>
              </a:solidFill>
              <a:latin typeface="Dutch809 BT" panose="020206020505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latin typeface="Dutch809 BT" panose="02020602050505020304" pitchFamily="18"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SUPER</a:t>
            </a:r>
            <a:r>
              <a:rPr lang="en-GB" baseline="0"/>
              <a:t> LINE</a:t>
            </a:r>
            <a:r>
              <a:rPr lang="en-GB"/>
              <a:t> LOSS</a:t>
            </a:r>
            <a:r>
              <a:rPr lang="en-GB" baseline="0"/>
              <a:t> &amp; WASTE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'Weekly Report Sample'!$C$15</c:f>
              <c:strCache>
                <c:ptCount val="1"/>
                <c:pt idx="0">
                  <c:v>52W</c:v>
                </c:pt>
              </c:strCache>
            </c:strRef>
          </c:tx>
          <c:spPr>
            <a:solidFill>
              <a:schemeClr val="accent1"/>
            </a:solidFill>
            <a:ln>
              <a:noFill/>
            </a:ln>
            <a:effectLst/>
          </c:spPr>
          <c:invertIfNegative val="0"/>
          <c:cat>
            <c:strRef>
              <c:f>'Weekly Report Sample'!$B$16:$B$20</c:f>
              <c:strCache>
                <c:ptCount val="5"/>
                <c:pt idx="0">
                  <c:v>Breakdowns</c:v>
                </c:pt>
                <c:pt idx="1">
                  <c:v>Adjusted Paid Factory Hours</c:v>
                </c:pt>
                <c:pt idx="2">
                  <c:v>Maintenance &amp; Cleaning</c:v>
                </c:pt>
                <c:pt idx="3">
                  <c:v>Allowed Stops</c:v>
                </c:pt>
                <c:pt idx="4">
                  <c:v>Service Stops</c:v>
                </c:pt>
              </c:strCache>
            </c:strRef>
          </c:cat>
          <c:val>
            <c:numRef>
              <c:f>'Weekly Report Sample'!$C$16:$C$20</c:f>
              <c:numCache>
                <c:formatCode>0.0%</c:formatCode>
                <c:ptCount val="5"/>
                <c:pt idx="0">
                  <c:v>4.9212530712530719E-2</c:v>
                </c:pt>
                <c:pt idx="1">
                  <c:v>5.6678951678951678E-2</c:v>
                </c:pt>
                <c:pt idx="2">
                  <c:v>9.50982800982801E-2</c:v>
                </c:pt>
                <c:pt idx="3">
                  <c:v>5.5776003276003273E-2</c:v>
                </c:pt>
                <c:pt idx="4">
                  <c:v>0.14793816543816543</c:v>
                </c:pt>
              </c:numCache>
            </c:numRef>
          </c:val>
          <c:extLst xmlns:c16r2="http://schemas.microsoft.com/office/drawing/2015/06/chart">
            <c:ext xmlns:c16="http://schemas.microsoft.com/office/drawing/2014/chart" uri="{C3380CC4-5D6E-409C-BE32-E72D297353CC}">
              <c16:uniqueId val="{00000000-7476-4897-AF92-E1E85A64C8C3}"/>
            </c:ext>
          </c:extLst>
        </c:ser>
        <c:ser>
          <c:idx val="1"/>
          <c:order val="1"/>
          <c:tx>
            <c:strRef>
              <c:f>'Weekly Report Sample'!$D$15</c:f>
              <c:strCache>
                <c:ptCount val="1"/>
                <c:pt idx="0">
                  <c:v>12W</c:v>
                </c:pt>
              </c:strCache>
            </c:strRef>
          </c:tx>
          <c:spPr>
            <a:solidFill>
              <a:schemeClr val="accent2"/>
            </a:solidFill>
            <a:ln>
              <a:noFill/>
            </a:ln>
            <a:effectLst/>
          </c:spPr>
          <c:invertIfNegative val="0"/>
          <c:cat>
            <c:strRef>
              <c:f>'Weekly Report Sample'!$B$16:$B$20</c:f>
              <c:strCache>
                <c:ptCount val="5"/>
                <c:pt idx="0">
                  <c:v>Breakdowns</c:v>
                </c:pt>
                <c:pt idx="1">
                  <c:v>Adjusted Paid Factory Hours</c:v>
                </c:pt>
                <c:pt idx="2">
                  <c:v>Maintenance &amp; Cleaning</c:v>
                </c:pt>
                <c:pt idx="3">
                  <c:v>Allowed Stops</c:v>
                </c:pt>
                <c:pt idx="4">
                  <c:v>Service Stops</c:v>
                </c:pt>
              </c:strCache>
            </c:strRef>
          </c:cat>
          <c:val>
            <c:numRef>
              <c:f>'Weekly Report Sample'!$D$16:$D$20</c:f>
              <c:numCache>
                <c:formatCode>0.0%</c:formatCode>
                <c:ptCount val="5"/>
                <c:pt idx="0">
                  <c:v>2.6371100164203611E-2</c:v>
                </c:pt>
                <c:pt idx="1">
                  <c:v>0.26026272577996717</c:v>
                </c:pt>
                <c:pt idx="2">
                  <c:v>0.11563218390804597</c:v>
                </c:pt>
                <c:pt idx="3">
                  <c:v>4.6502463054187197E-2</c:v>
                </c:pt>
                <c:pt idx="4">
                  <c:v>9.3628899835796392E-2</c:v>
                </c:pt>
              </c:numCache>
            </c:numRef>
          </c:val>
          <c:extLst xmlns:c16r2="http://schemas.microsoft.com/office/drawing/2015/06/chart">
            <c:ext xmlns:c16="http://schemas.microsoft.com/office/drawing/2014/chart" uri="{C3380CC4-5D6E-409C-BE32-E72D297353CC}">
              <c16:uniqueId val="{00000001-7476-4897-AF92-E1E85A64C8C3}"/>
            </c:ext>
          </c:extLst>
        </c:ser>
        <c:ser>
          <c:idx val="2"/>
          <c:order val="2"/>
          <c:tx>
            <c:strRef>
              <c:f>'Weekly Report Sample'!$E$15</c:f>
              <c:strCache>
                <c:ptCount val="1"/>
                <c:pt idx="0">
                  <c:v>4W</c:v>
                </c:pt>
              </c:strCache>
            </c:strRef>
          </c:tx>
          <c:spPr>
            <a:solidFill>
              <a:schemeClr val="accent3"/>
            </a:solidFill>
            <a:ln>
              <a:noFill/>
            </a:ln>
            <a:effectLst/>
          </c:spPr>
          <c:invertIfNegative val="0"/>
          <c:cat>
            <c:strRef>
              <c:f>'Weekly Report Sample'!$B$16:$B$20</c:f>
              <c:strCache>
                <c:ptCount val="5"/>
                <c:pt idx="0">
                  <c:v>Breakdowns</c:v>
                </c:pt>
                <c:pt idx="1">
                  <c:v>Adjusted Paid Factory Hours</c:v>
                </c:pt>
                <c:pt idx="2">
                  <c:v>Maintenance &amp; Cleaning</c:v>
                </c:pt>
                <c:pt idx="3">
                  <c:v>Allowed Stops</c:v>
                </c:pt>
                <c:pt idx="4">
                  <c:v>Service Stops</c:v>
                </c:pt>
              </c:strCache>
            </c:strRef>
          </c:cat>
          <c:val>
            <c:numRef>
              <c:f>'Weekly Report Sample'!$E$16:$E$20</c:f>
              <c:numCache>
                <c:formatCode>0.0%</c:formatCode>
                <c:ptCount val="5"/>
                <c:pt idx="0">
                  <c:v>2.0659722222222222E-2</c:v>
                </c:pt>
                <c:pt idx="1">
                  <c:v>3.2118055555555559E-2</c:v>
                </c:pt>
                <c:pt idx="2">
                  <c:v>0.18159722222222222</c:v>
                </c:pt>
                <c:pt idx="3">
                  <c:v>4.6180555555555558E-2</c:v>
                </c:pt>
                <c:pt idx="4">
                  <c:v>0.10885416666666665</c:v>
                </c:pt>
              </c:numCache>
            </c:numRef>
          </c:val>
          <c:extLst xmlns:c16r2="http://schemas.microsoft.com/office/drawing/2015/06/chart">
            <c:ext xmlns:c16="http://schemas.microsoft.com/office/drawing/2014/chart" uri="{C3380CC4-5D6E-409C-BE32-E72D297353CC}">
              <c16:uniqueId val="{00000002-7476-4897-AF92-E1E85A64C8C3}"/>
            </c:ext>
          </c:extLst>
        </c:ser>
        <c:ser>
          <c:idx val="3"/>
          <c:order val="3"/>
          <c:tx>
            <c:strRef>
              <c:f>'Weekly Report Sample'!$F$15</c:f>
              <c:strCache>
                <c:ptCount val="1"/>
                <c:pt idx="0">
                  <c:v>1W</c:v>
                </c:pt>
              </c:strCache>
            </c:strRef>
          </c:tx>
          <c:spPr>
            <a:solidFill>
              <a:schemeClr val="accent4"/>
            </a:solidFill>
            <a:ln>
              <a:noFill/>
            </a:ln>
            <a:effectLst/>
          </c:spPr>
          <c:invertIfNegative val="0"/>
          <c:cat>
            <c:strRef>
              <c:f>'Weekly Report Sample'!$B$16:$B$20</c:f>
              <c:strCache>
                <c:ptCount val="5"/>
                <c:pt idx="0">
                  <c:v>Breakdowns</c:v>
                </c:pt>
                <c:pt idx="1">
                  <c:v>Adjusted Paid Factory Hours</c:v>
                </c:pt>
                <c:pt idx="2">
                  <c:v>Maintenance &amp; Cleaning</c:v>
                </c:pt>
                <c:pt idx="3">
                  <c:v>Allowed Stops</c:v>
                </c:pt>
                <c:pt idx="4">
                  <c:v>Service Stops</c:v>
                </c:pt>
              </c:strCache>
            </c:strRef>
          </c:cat>
          <c:val>
            <c:numRef>
              <c:f>'Weekly Report Sample'!$F$16:$F$20</c:f>
              <c:numCache>
                <c:formatCode>0.0%</c:formatCode>
                <c:ptCount val="5"/>
                <c:pt idx="0">
                  <c:v>0</c:v>
                </c:pt>
                <c:pt idx="1">
                  <c:v>0</c:v>
                </c:pt>
                <c:pt idx="2">
                  <c:v>0</c:v>
                </c:pt>
                <c:pt idx="3">
                  <c:v>0</c:v>
                </c:pt>
                <c:pt idx="4">
                  <c:v>0</c:v>
                </c:pt>
              </c:numCache>
            </c:numRef>
          </c:val>
          <c:extLst xmlns:c16r2="http://schemas.microsoft.com/office/drawing/2015/06/chart">
            <c:ext xmlns:c16="http://schemas.microsoft.com/office/drawing/2014/chart" uri="{C3380CC4-5D6E-409C-BE32-E72D297353CC}">
              <c16:uniqueId val="{00000003-7476-4897-AF92-E1E85A64C8C3}"/>
            </c:ext>
          </c:extLst>
        </c:ser>
        <c:dLbls>
          <c:showLegendKey val="0"/>
          <c:showVal val="0"/>
          <c:showCatName val="0"/>
          <c:showSerName val="0"/>
          <c:showPercent val="0"/>
          <c:showBubbleSize val="0"/>
        </c:dLbls>
        <c:gapWidth val="219"/>
        <c:overlap val="-27"/>
        <c:axId val="234280736"/>
        <c:axId val="234277600"/>
      </c:barChart>
      <c:catAx>
        <c:axId val="23428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77600"/>
        <c:crosses val="autoZero"/>
        <c:auto val="1"/>
        <c:lblAlgn val="ctr"/>
        <c:lblOffset val="100"/>
        <c:noMultiLvlLbl val="0"/>
      </c:catAx>
      <c:valAx>
        <c:axId val="2342776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80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SUPER LINE PERFROMANCE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'Weekly Report Sample'!$H$7</c:f>
              <c:strCache>
                <c:ptCount val="1"/>
                <c:pt idx="0">
                  <c:v>Machine Efficiency</c:v>
                </c:pt>
              </c:strCache>
            </c:strRef>
          </c:tx>
          <c:spPr>
            <a:solidFill>
              <a:schemeClr val="accent1"/>
            </a:solidFill>
            <a:ln>
              <a:noFill/>
            </a:ln>
            <a:effectLst/>
          </c:spPr>
          <c:invertIfNegative val="0"/>
          <c:cat>
            <c:strRef>
              <c:f>'Weekly Report Sample'!$I$6:$M$6</c:f>
              <c:strCache>
                <c:ptCount val="5"/>
                <c:pt idx="0">
                  <c:v>WEEK 1</c:v>
                </c:pt>
                <c:pt idx="1">
                  <c:v>WEEK 2</c:v>
                </c:pt>
                <c:pt idx="2">
                  <c:v>WEEK 3</c:v>
                </c:pt>
                <c:pt idx="3">
                  <c:v>WEEK 4</c:v>
                </c:pt>
                <c:pt idx="4">
                  <c:v>MTD</c:v>
                </c:pt>
              </c:strCache>
            </c:strRef>
          </c:cat>
          <c:val>
            <c:numRef>
              <c:f>'Weekly Report Sample'!$I$7:$M$7</c:f>
              <c:numCache>
                <c:formatCode>General</c:formatCode>
                <c:ptCount val="5"/>
                <c:pt idx="0">
                  <c:v>97</c:v>
                </c:pt>
                <c:pt idx="4">
                  <c:v>97</c:v>
                </c:pt>
              </c:numCache>
            </c:numRef>
          </c:val>
          <c:extLst xmlns:c16r2="http://schemas.microsoft.com/office/drawing/2015/06/chart">
            <c:ext xmlns:c16="http://schemas.microsoft.com/office/drawing/2014/chart" uri="{C3380CC4-5D6E-409C-BE32-E72D297353CC}">
              <c16:uniqueId val="{00000000-7738-4907-816C-9D54EB336BAF}"/>
            </c:ext>
          </c:extLst>
        </c:ser>
        <c:ser>
          <c:idx val="2"/>
          <c:order val="2"/>
          <c:tx>
            <c:strRef>
              <c:f>'Weekly Report Sample'!$H$9</c:f>
              <c:strCache>
                <c:ptCount val="1"/>
                <c:pt idx="0">
                  <c:v>Factory Efficiency</c:v>
                </c:pt>
              </c:strCache>
            </c:strRef>
          </c:tx>
          <c:spPr>
            <a:solidFill>
              <a:schemeClr val="accent3"/>
            </a:solidFill>
            <a:ln>
              <a:noFill/>
            </a:ln>
            <a:effectLst/>
          </c:spPr>
          <c:invertIfNegative val="0"/>
          <c:cat>
            <c:strRef>
              <c:f>'Weekly Report Sample'!$I$6:$M$6</c:f>
              <c:strCache>
                <c:ptCount val="5"/>
                <c:pt idx="0">
                  <c:v>WEEK 1</c:v>
                </c:pt>
                <c:pt idx="1">
                  <c:v>WEEK 2</c:v>
                </c:pt>
                <c:pt idx="2">
                  <c:v>WEEK 3</c:v>
                </c:pt>
                <c:pt idx="3">
                  <c:v>WEEK 4</c:v>
                </c:pt>
                <c:pt idx="4">
                  <c:v>MTD</c:v>
                </c:pt>
              </c:strCache>
            </c:strRef>
          </c:cat>
          <c:val>
            <c:numRef>
              <c:f>'Weekly Report Sample'!$I$9:$M$9</c:f>
              <c:numCache>
                <c:formatCode>General</c:formatCode>
                <c:ptCount val="5"/>
                <c:pt idx="0">
                  <c:v>64</c:v>
                </c:pt>
                <c:pt idx="4">
                  <c:v>62</c:v>
                </c:pt>
              </c:numCache>
            </c:numRef>
          </c:val>
          <c:extLst xmlns:c16r2="http://schemas.microsoft.com/office/drawing/2015/06/chart">
            <c:ext xmlns:c16="http://schemas.microsoft.com/office/drawing/2014/chart" uri="{C3380CC4-5D6E-409C-BE32-E72D297353CC}">
              <c16:uniqueId val="{00000002-7738-4907-816C-9D54EB336BAF}"/>
            </c:ext>
          </c:extLst>
        </c:ser>
        <c:dLbls>
          <c:showLegendKey val="0"/>
          <c:showVal val="0"/>
          <c:showCatName val="0"/>
          <c:showSerName val="0"/>
          <c:showPercent val="0"/>
          <c:showBubbleSize val="0"/>
        </c:dLbls>
        <c:gapWidth val="219"/>
        <c:axId val="234273288"/>
        <c:axId val="234273680"/>
      </c:barChart>
      <c:lineChart>
        <c:grouping val="standard"/>
        <c:varyColors val="0"/>
        <c:ser>
          <c:idx val="1"/>
          <c:order val="1"/>
          <c:tx>
            <c:strRef>
              <c:f>'Weekly Report Sample'!$H$8</c:f>
              <c:strCache>
                <c:ptCount val="1"/>
                <c:pt idx="0">
                  <c:v>Machine Efficiency Target</c:v>
                </c:pt>
              </c:strCache>
            </c:strRef>
          </c:tx>
          <c:spPr>
            <a:ln w="28575" cap="rnd">
              <a:solidFill>
                <a:schemeClr val="accent2"/>
              </a:solidFill>
              <a:round/>
            </a:ln>
            <a:effectLst/>
          </c:spPr>
          <c:marker>
            <c:symbol val="none"/>
          </c:marker>
          <c:cat>
            <c:strRef>
              <c:f>'Weekly Report Sample'!$I$6:$M$6</c:f>
              <c:strCache>
                <c:ptCount val="5"/>
                <c:pt idx="0">
                  <c:v>WEEK 1</c:v>
                </c:pt>
                <c:pt idx="1">
                  <c:v>WEEK 2</c:v>
                </c:pt>
                <c:pt idx="2">
                  <c:v>WEEK 3</c:v>
                </c:pt>
                <c:pt idx="3">
                  <c:v>WEEK 4</c:v>
                </c:pt>
                <c:pt idx="4">
                  <c:v>MTD</c:v>
                </c:pt>
              </c:strCache>
            </c:strRef>
          </c:cat>
          <c:val>
            <c:numRef>
              <c:f>'Weekly Report Sample'!$I$8:$M$8</c:f>
              <c:numCache>
                <c:formatCode>General</c:formatCode>
                <c:ptCount val="5"/>
                <c:pt idx="0">
                  <c:v>95</c:v>
                </c:pt>
                <c:pt idx="1">
                  <c:v>95</c:v>
                </c:pt>
                <c:pt idx="2">
                  <c:v>95</c:v>
                </c:pt>
                <c:pt idx="3">
                  <c:v>95</c:v>
                </c:pt>
                <c:pt idx="4">
                  <c:v>95</c:v>
                </c:pt>
              </c:numCache>
            </c:numRef>
          </c:val>
          <c:smooth val="0"/>
          <c:extLst xmlns:c16r2="http://schemas.microsoft.com/office/drawing/2015/06/chart">
            <c:ext xmlns:c16="http://schemas.microsoft.com/office/drawing/2014/chart" uri="{C3380CC4-5D6E-409C-BE32-E72D297353CC}">
              <c16:uniqueId val="{00000001-7738-4907-816C-9D54EB336BAF}"/>
            </c:ext>
          </c:extLst>
        </c:ser>
        <c:ser>
          <c:idx val="3"/>
          <c:order val="3"/>
          <c:tx>
            <c:strRef>
              <c:f>'Weekly Report Sample'!$H$10</c:f>
              <c:strCache>
                <c:ptCount val="1"/>
                <c:pt idx="0">
                  <c:v>Factory Efficiency Target</c:v>
                </c:pt>
              </c:strCache>
            </c:strRef>
          </c:tx>
          <c:spPr>
            <a:ln w="28575" cap="rnd">
              <a:solidFill>
                <a:schemeClr val="accent4"/>
              </a:solidFill>
              <a:round/>
            </a:ln>
            <a:effectLst/>
          </c:spPr>
          <c:marker>
            <c:symbol val="none"/>
          </c:marker>
          <c:cat>
            <c:strRef>
              <c:f>'Weekly Report Sample'!$I$6:$M$6</c:f>
              <c:strCache>
                <c:ptCount val="5"/>
                <c:pt idx="0">
                  <c:v>WEEK 1</c:v>
                </c:pt>
                <c:pt idx="1">
                  <c:v>WEEK 2</c:v>
                </c:pt>
                <c:pt idx="2">
                  <c:v>WEEK 3</c:v>
                </c:pt>
                <c:pt idx="3">
                  <c:v>WEEK 4</c:v>
                </c:pt>
                <c:pt idx="4">
                  <c:v>MTD</c:v>
                </c:pt>
              </c:strCache>
            </c:strRef>
          </c:cat>
          <c:val>
            <c:numRef>
              <c:f>'Weekly Report Sample'!$I$10:$M$10</c:f>
              <c:numCache>
                <c:formatCode>General</c:formatCode>
                <c:ptCount val="5"/>
                <c:pt idx="0">
                  <c:v>75</c:v>
                </c:pt>
                <c:pt idx="1">
                  <c:v>75</c:v>
                </c:pt>
                <c:pt idx="2">
                  <c:v>75</c:v>
                </c:pt>
                <c:pt idx="3">
                  <c:v>75</c:v>
                </c:pt>
                <c:pt idx="4">
                  <c:v>75</c:v>
                </c:pt>
              </c:numCache>
            </c:numRef>
          </c:val>
          <c:smooth val="0"/>
          <c:extLst xmlns:c16r2="http://schemas.microsoft.com/office/drawing/2015/06/chart">
            <c:ext xmlns:c16="http://schemas.microsoft.com/office/drawing/2014/chart" uri="{C3380CC4-5D6E-409C-BE32-E72D297353CC}">
              <c16:uniqueId val="{00000003-7738-4907-816C-9D54EB336BAF}"/>
            </c:ext>
          </c:extLst>
        </c:ser>
        <c:dLbls>
          <c:showLegendKey val="0"/>
          <c:showVal val="0"/>
          <c:showCatName val="0"/>
          <c:showSerName val="0"/>
          <c:showPercent val="0"/>
          <c:showBubbleSize val="0"/>
        </c:dLbls>
        <c:marker val="1"/>
        <c:smooth val="0"/>
        <c:axId val="234273288"/>
        <c:axId val="234273680"/>
      </c:lineChart>
      <c:catAx>
        <c:axId val="234273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73680"/>
        <c:crosses val="autoZero"/>
        <c:auto val="1"/>
        <c:lblAlgn val="ctr"/>
        <c:lblOffset val="100"/>
        <c:noMultiLvlLbl val="0"/>
      </c:catAx>
      <c:valAx>
        <c:axId val="23427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732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SUPER LINE BREAKDOWNS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'Weekly Report Sample'!$I$30</c:f>
              <c:strCache>
                <c:ptCount val="1"/>
                <c:pt idx="0">
                  <c:v>52W</c:v>
                </c:pt>
              </c:strCache>
            </c:strRef>
          </c:tx>
          <c:spPr>
            <a:solidFill>
              <a:schemeClr val="accent1"/>
            </a:solidFill>
            <a:ln>
              <a:noFill/>
            </a:ln>
            <a:effectLst/>
          </c:spPr>
          <c:invertIfNegative val="0"/>
          <c:cat>
            <c:strRef>
              <c:f>'Weekly Report Sample'!$H$31:$H$42</c:f>
              <c:strCache>
                <c:ptCount val="12"/>
                <c:pt idx="0">
                  <c:v>Conveyors</c:v>
                </c:pt>
                <c:pt idx="1">
                  <c:v>Filler</c:v>
                </c:pt>
                <c:pt idx="2">
                  <c:v>Capper</c:v>
                </c:pt>
                <c:pt idx="3">
                  <c:v>Blowmoulder</c:v>
                </c:pt>
                <c:pt idx="4">
                  <c:v>Labeller</c:v>
                </c:pt>
                <c:pt idx="5">
                  <c:v>Checkmat</c:v>
                </c:pt>
                <c:pt idx="6">
                  <c:v>Datecoder</c:v>
                </c:pt>
                <c:pt idx="7">
                  <c:v>Shrinkwrapper</c:v>
                </c:pt>
                <c:pt idx="8">
                  <c:v>Robobox</c:v>
                </c:pt>
                <c:pt idx="9">
                  <c:v>Palletiser</c:v>
                </c:pt>
                <c:pt idx="10">
                  <c:v>Stretchwrapper</c:v>
                </c:pt>
                <c:pt idx="11">
                  <c:v>Pasteuriser</c:v>
                </c:pt>
              </c:strCache>
            </c:strRef>
          </c:cat>
          <c:val>
            <c:numRef>
              <c:f>'Weekly Report Sample'!$I$31:$I$42</c:f>
              <c:numCache>
                <c:formatCode>0.00%</c:formatCode>
                <c:ptCount val="12"/>
                <c:pt idx="0">
                  <c:v>3.1828961019712463E-3</c:v>
                </c:pt>
                <c:pt idx="1">
                  <c:v>1.1157180969319697E-2</c:v>
                </c:pt>
                <c:pt idx="2">
                  <c:v>8.8187342522602641E-4</c:v>
                </c:pt>
                <c:pt idx="3">
                  <c:v>1.0582481102712317E-2</c:v>
                </c:pt>
                <c:pt idx="4">
                  <c:v>7.1142730102267677E-4</c:v>
                </c:pt>
                <c:pt idx="5">
                  <c:v>1.1857121683711279E-4</c:v>
                </c:pt>
                <c:pt idx="6">
                  <c:v>1.8304431599229286E-3</c:v>
                </c:pt>
                <c:pt idx="7">
                  <c:v>5.8581591818586045E-3</c:v>
                </c:pt>
                <c:pt idx="8">
                  <c:v>1.1534756187935378E-3</c:v>
                </c:pt>
                <c:pt idx="9">
                  <c:v>9.6672595227508522E-3</c:v>
                </c:pt>
                <c:pt idx="10">
                  <c:v>7.5033348154735435E-4</c:v>
                </c:pt>
                <c:pt idx="11">
                  <c:v>6.354676152364013E-3</c:v>
                </c:pt>
              </c:numCache>
            </c:numRef>
          </c:val>
          <c:extLst xmlns:c16r2="http://schemas.microsoft.com/office/drawing/2015/06/chart">
            <c:ext xmlns:c16="http://schemas.microsoft.com/office/drawing/2014/chart" uri="{C3380CC4-5D6E-409C-BE32-E72D297353CC}">
              <c16:uniqueId val="{00000000-3C47-4C26-814F-68CE32141D15}"/>
            </c:ext>
          </c:extLst>
        </c:ser>
        <c:ser>
          <c:idx val="1"/>
          <c:order val="1"/>
          <c:tx>
            <c:strRef>
              <c:f>'Weekly Report Sample'!$J$30</c:f>
              <c:strCache>
                <c:ptCount val="1"/>
                <c:pt idx="0">
                  <c:v>12W</c:v>
                </c:pt>
              </c:strCache>
            </c:strRef>
          </c:tx>
          <c:spPr>
            <a:solidFill>
              <a:schemeClr val="accent2"/>
            </a:solidFill>
            <a:ln>
              <a:noFill/>
            </a:ln>
            <a:effectLst/>
          </c:spPr>
          <c:invertIfNegative val="0"/>
          <c:cat>
            <c:strRef>
              <c:f>'Weekly Report Sample'!$H$31:$H$42</c:f>
              <c:strCache>
                <c:ptCount val="12"/>
                <c:pt idx="0">
                  <c:v>Conveyors</c:v>
                </c:pt>
                <c:pt idx="1">
                  <c:v>Filler</c:v>
                </c:pt>
                <c:pt idx="2">
                  <c:v>Capper</c:v>
                </c:pt>
                <c:pt idx="3">
                  <c:v>Blowmoulder</c:v>
                </c:pt>
                <c:pt idx="4">
                  <c:v>Labeller</c:v>
                </c:pt>
                <c:pt idx="5">
                  <c:v>Checkmat</c:v>
                </c:pt>
                <c:pt idx="6">
                  <c:v>Datecoder</c:v>
                </c:pt>
                <c:pt idx="7">
                  <c:v>Shrinkwrapper</c:v>
                </c:pt>
                <c:pt idx="8">
                  <c:v>Robobox</c:v>
                </c:pt>
                <c:pt idx="9">
                  <c:v>Palletiser</c:v>
                </c:pt>
                <c:pt idx="10">
                  <c:v>Stretchwrapper</c:v>
                </c:pt>
                <c:pt idx="11">
                  <c:v>Pasteuriser</c:v>
                </c:pt>
              </c:strCache>
            </c:strRef>
          </c:cat>
          <c:val>
            <c:numRef>
              <c:f>'Weekly Report Sample'!$J$31:$J$42</c:f>
              <c:numCache>
                <c:formatCode>0.00%</c:formatCode>
                <c:ptCount val="12"/>
                <c:pt idx="0">
                  <c:v>1.6577060931899643E-3</c:v>
                </c:pt>
                <c:pt idx="1">
                  <c:v>3.6514336917562724E-3</c:v>
                </c:pt>
                <c:pt idx="2">
                  <c:v>0</c:v>
                </c:pt>
                <c:pt idx="3">
                  <c:v>4.5922939068100358E-3</c:v>
                </c:pt>
                <c:pt idx="4">
                  <c:v>0</c:v>
                </c:pt>
                <c:pt idx="5">
                  <c:v>0</c:v>
                </c:pt>
                <c:pt idx="6">
                  <c:v>4.5922939068100358E-3</c:v>
                </c:pt>
                <c:pt idx="7">
                  <c:v>8.6917562724014331E-3</c:v>
                </c:pt>
                <c:pt idx="8">
                  <c:v>0</c:v>
                </c:pt>
                <c:pt idx="9">
                  <c:v>3.5842293906810036E-3</c:v>
                </c:pt>
                <c:pt idx="10">
                  <c:v>0</c:v>
                </c:pt>
                <c:pt idx="11">
                  <c:v>3.1810035842293905E-3</c:v>
                </c:pt>
              </c:numCache>
            </c:numRef>
          </c:val>
          <c:extLst xmlns:c16r2="http://schemas.microsoft.com/office/drawing/2015/06/chart">
            <c:ext xmlns:c16="http://schemas.microsoft.com/office/drawing/2014/chart" uri="{C3380CC4-5D6E-409C-BE32-E72D297353CC}">
              <c16:uniqueId val="{00000001-3C47-4C26-814F-68CE32141D15}"/>
            </c:ext>
          </c:extLst>
        </c:ser>
        <c:ser>
          <c:idx val="2"/>
          <c:order val="2"/>
          <c:tx>
            <c:strRef>
              <c:f>'Weekly Report Sample'!$K$30</c:f>
              <c:strCache>
                <c:ptCount val="1"/>
                <c:pt idx="0">
                  <c:v>4W</c:v>
                </c:pt>
              </c:strCache>
            </c:strRef>
          </c:tx>
          <c:spPr>
            <a:solidFill>
              <a:schemeClr val="accent3"/>
            </a:solidFill>
            <a:ln>
              <a:noFill/>
            </a:ln>
            <a:effectLst/>
          </c:spPr>
          <c:invertIfNegative val="0"/>
          <c:cat>
            <c:strRef>
              <c:f>'Weekly Report Sample'!$H$31:$H$42</c:f>
              <c:strCache>
                <c:ptCount val="12"/>
                <c:pt idx="0">
                  <c:v>Conveyors</c:v>
                </c:pt>
                <c:pt idx="1">
                  <c:v>Filler</c:v>
                </c:pt>
                <c:pt idx="2">
                  <c:v>Capper</c:v>
                </c:pt>
                <c:pt idx="3">
                  <c:v>Blowmoulder</c:v>
                </c:pt>
                <c:pt idx="4">
                  <c:v>Labeller</c:v>
                </c:pt>
                <c:pt idx="5">
                  <c:v>Checkmat</c:v>
                </c:pt>
                <c:pt idx="6">
                  <c:v>Datecoder</c:v>
                </c:pt>
                <c:pt idx="7">
                  <c:v>Shrinkwrapper</c:v>
                </c:pt>
                <c:pt idx="8">
                  <c:v>Robobox</c:v>
                </c:pt>
                <c:pt idx="9">
                  <c:v>Palletiser</c:v>
                </c:pt>
                <c:pt idx="10">
                  <c:v>Stretchwrapper</c:v>
                </c:pt>
                <c:pt idx="11">
                  <c:v>Pasteuriser</c:v>
                </c:pt>
              </c:strCache>
            </c:strRef>
          </c:cat>
          <c:val>
            <c:numRef>
              <c:f>'Weekly Report Sample'!$K$31:$K$42</c:f>
              <c:numCache>
                <c:formatCode>0.00%</c:formatCode>
                <c:ptCount val="12"/>
                <c:pt idx="0">
                  <c:v>4.0080160320641279E-3</c:v>
                </c:pt>
                <c:pt idx="1">
                  <c:v>3.3400133600534404E-3</c:v>
                </c:pt>
                <c:pt idx="2">
                  <c:v>0</c:v>
                </c:pt>
                <c:pt idx="3">
                  <c:v>1.0153640614562458E-2</c:v>
                </c:pt>
                <c:pt idx="4">
                  <c:v>0</c:v>
                </c:pt>
                <c:pt idx="5">
                  <c:v>0</c:v>
                </c:pt>
                <c:pt idx="6">
                  <c:v>2.6720106880427519E-3</c:v>
                </c:pt>
                <c:pt idx="7">
                  <c:v>1.4829659318637275E-2</c:v>
                </c:pt>
                <c:pt idx="8">
                  <c:v>0</c:v>
                </c:pt>
                <c:pt idx="9">
                  <c:v>8.1496325985303941E-3</c:v>
                </c:pt>
                <c:pt idx="10">
                  <c:v>0</c:v>
                </c:pt>
                <c:pt idx="11">
                  <c:v>0</c:v>
                </c:pt>
              </c:numCache>
            </c:numRef>
          </c:val>
          <c:extLst xmlns:c16r2="http://schemas.microsoft.com/office/drawing/2015/06/chart">
            <c:ext xmlns:c16="http://schemas.microsoft.com/office/drawing/2014/chart" uri="{C3380CC4-5D6E-409C-BE32-E72D297353CC}">
              <c16:uniqueId val="{00000002-3C47-4C26-814F-68CE32141D15}"/>
            </c:ext>
          </c:extLst>
        </c:ser>
        <c:ser>
          <c:idx val="3"/>
          <c:order val="3"/>
          <c:tx>
            <c:strRef>
              <c:f>'Weekly Report Sample'!$L$30</c:f>
              <c:strCache>
                <c:ptCount val="1"/>
                <c:pt idx="0">
                  <c:v>1W</c:v>
                </c:pt>
              </c:strCache>
            </c:strRef>
          </c:tx>
          <c:spPr>
            <a:solidFill>
              <a:schemeClr val="accent4"/>
            </a:solidFill>
            <a:ln>
              <a:noFill/>
            </a:ln>
            <a:effectLst/>
          </c:spPr>
          <c:invertIfNegative val="0"/>
          <c:cat>
            <c:strRef>
              <c:f>'Weekly Report Sample'!$H$31:$H$42</c:f>
              <c:strCache>
                <c:ptCount val="12"/>
                <c:pt idx="0">
                  <c:v>Conveyors</c:v>
                </c:pt>
                <c:pt idx="1">
                  <c:v>Filler</c:v>
                </c:pt>
                <c:pt idx="2">
                  <c:v>Capper</c:v>
                </c:pt>
                <c:pt idx="3">
                  <c:v>Blowmoulder</c:v>
                </c:pt>
                <c:pt idx="4">
                  <c:v>Labeller</c:v>
                </c:pt>
                <c:pt idx="5">
                  <c:v>Checkmat</c:v>
                </c:pt>
                <c:pt idx="6">
                  <c:v>Datecoder</c:v>
                </c:pt>
                <c:pt idx="7">
                  <c:v>Shrinkwrapper</c:v>
                </c:pt>
                <c:pt idx="8">
                  <c:v>Robobox</c:v>
                </c:pt>
                <c:pt idx="9">
                  <c:v>Palletiser</c:v>
                </c:pt>
                <c:pt idx="10">
                  <c:v>Stretchwrapper</c:v>
                </c:pt>
                <c:pt idx="11">
                  <c:v>Pasteuriser</c:v>
                </c:pt>
              </c:strCache>
            </c:strRef>
          </c:cat>
          <c:val>
            <c:numRef>
              <c:f>'Weekly Report Sample'!$L$31:$L$42</c:f>
              <c:numCache>
                <c:formatCode>0.00%</c:formatCode>
                <c:ptCount val="12"/>
                <c:pt idx="0">
                  <c:v>0</c:v>
                </c:pt>
                <c:pt idx="1">
                  <c:v>5.5821371610845294E-3</c:v>
                </c:pt>
                <c:pt idx="2">
                  <c:v>0</c:v>
                </c:pt>
                <c:pt idx="3">
                  <c:v>2.3923444976076554E-3</c:v>
                </c:pt>
                <c:pt idx="4">
                  <c:v>0</c:v>
                </c:pt>
                <c:pt idx="5">
                  <c:v>0</c:v>
                </c:pt>
                <c:pt idx="6">
                  <c:v>0</c:v>
                </c:pt>
                <c:pt idx="7">
                  <c:v>6.6985645933014346E-3</c:v>
                </c:pt>
                <c:pt idx="8">
                  <c:v>0</c:v>
                </c:pt>
                <c:pt idx="9">
                  <c:v>1.1642743221690588E-2</c:v>
                </c:pt>
                <c:pt idx="10">
                  <c:v>0</c:v>
                </c:pt>
                <c:pt idx="11">
                  <c:v>0</c:v>
                </c:pt>
              </c:numCache>
            </c:numRef>
          </c:val>
          <c:extLst xmlns:c16r2="http://schemas.microsoft.com/office/drawing/2015/06/chart">
            <c:ext xmlns:c16="http://schemas.microsoft.com/office/drawing/2014/chart" uri="{C3380CC4-5D6E-409C-BE32-E72D297353CC}">
              <c16:uniqueId val="{00000003-3C47-4C26-814F-68CE32141D15}"/>
            </c:ext>
          </c:extLst>
        </c:ser>
        <c:dLbls>
          <c:showLegendKey val="0"/>
          <c:showVal val="0"/>
          <c:showCatName val="0"/>
          <c:showSerName val="0"/>
          <c:showPercent val="0"/>
          <c:showBubbleSize val="0"/>
        </c:dLbls>
        <c:gapWidth val="219"/>
        <c:overlap val="-27"/>
        <c:axId val="234284264"/>
        <c:axId val="234286616"/>
      </c:barChart>
      <c:catAx>
        <c:axId val="234284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86616"/>
        <c:crosses val="autoZero"/>
        <c:auto val="1"/>
        <c:lblAlgn val="ctr"/>
        <c:lblOffset val="100"/>
        <c:noMultiLvlLbl val="0"/>
      </c:catAx>
      <c:valAx>
        <c:axId val="234286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84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SUPER</a:t>
            </a:r>
            <a:r>
              <a:rPr lang="en-GB" baseline="0"/>
              <a:t> LINE</a:t>
            </a:r>
            <a:r>
              <a:rPr lang="en-GB"/>
              <a:t> LOSS</a:t>
            </a:r>
            <a:r>
              <a:rPr lang="en-GB" baseline="0"/>
              <a:t> &amp; WASTE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'[3]Weekly Report'!$C$15</c:f>
              <c:strCache>
                <c:ptCount val="1"/>
                <c:pt idx="0">
                  <c:v>52W</c:v>
                </c:pt>
              </c:strCache>
            </c:strRef>
          </c:tx>
          <c:spPr>
            <a:solidFill>
              <a:schemeClr val="accent1"/>
            </a:solidFill>
            <a:ln>
              <a:noFill/>
            </a:ln>
            <a:effectLst/>
          </c:spPr>
          <c:invertIfNegative val="0"/>
          <c:cat>
            <c:strRef>
              <c:f>'[3]Weekly Report'!$B$16:$B$20</c:f>
              <c:strCache>
                <c:ptCount val="5"/>
                <c:pt idx="0">
                  <c:v>Breakdowns</c:v>
                </c:pt>
                <c:pt idx="1">
                  <c:v>Adjusted Paid Factory Hours</c:v>
                </c:pt>
                <c:pt idx="2">
                  <c:v>Maintenance &amp; Cleaning</c:v>
                </c:pt>
                <c:pt idx="3">
                  <c:v>Allowed Stops</c:v>
                </c:pt>
                <c:pt idx="4">
                  <c:v>Service Stops</c:v>
                </c:pt>
              </c:strCache>
            </c:strRef>
          </c:cat>
          <c:val>
            <c:numRef>
              <c:f>'[3]Weekly Report'!$C$16:$C$20</c:f>
              <c:numCache>
                <c:formatCode>General</c:formatCode>
                <c:ptCount val="5"/>
                <c:pt idx="0">
                  <c:v>4.9212530712530719E-2</c:v>
                </c:pt>
                <c:pt idx="1">
                  <c:v>5.6678951678951678E-2</c:v>
                </c:pt>
                <c:pt idx="2">
                  <c:v>9.50982800982801E-2</c:v>
                </c:pt>
                <c:pt idx="3">
                  <c:v>5.5776003276003273E-2</c:v>
                </c:pt>
                <c:pt idx="4">
                  <c:v>0.14793816543816543</c:v>
                </c:pt>
              </c:numCache>
            </c:numRef>
          </c:val>
          <c:extLst xmlns:c16r2="http://schemas.microsoft.com/office/drawing/2015/06/chart">
            <c:ext xmlns:c16="http://schemas.microsoft.com/office/drawing/2014/chart" uri="{C3380CC4-5D6E-409C-BE32-E72D297353CC}">
              <c16:uniqueId val="{00000000-D003-4C5D-9615-C40921D6B321}"/>
            </c:ext>
          </c:extLst>
        </c:ser>
        <c:ser>
          <c:idx val="1"/>
          <c:order val="1"/>
          <c:tx>
            <c:strRef>
              <c:f>'[3]Weekly Report'!$D$15</c:f>
              <c:strCache>
                <c:ptCount val="1"/>
                <c:pt idx="0">
                  <c:v>12W</c:v>
                </c:pt>
              </c:strCache>
            </c:strRef>
          </c:tx>
          <c:spPr>
            <a:solidFill>
              <a:schemeClr val="accent2"/>
            </a:solidFill>
            <a:ln>
              <a:noFill/>
            </a:ln>
            <a:effectLst/>
          </c:spPr>
          <c:invertIfNegative val="0"/>
          <c:cat>
            <c:strRef>
              <c:f>'[3]Weekly Report'!$B$16:$B$20</c:f>
              <c:strCache>
                <c:ptCount val="5"/>
                <c:pt idx="0">
                  <c:v>Breakdowns</c:v>
                </c:pt>
                <c:pt idx="1">
                  <c:v>Adjusted Paid Factory Hours</c:v>
                </c:pt>
                <c:pt idx="2">
                  <c:v>Maintenance &amp; Cleaning</c:v>
                </c:pt>
                <c:pt idx="3">
                  <c:v>Allowed Stops</c:v>
                </c:pt>
                <c:pt idx="4">
                  <c:v>Service Stops</c:v>
                </c:pt>
              </c:strCache>
            </c:strRef>
          </c:cat>
          <c:val>
            <c:numRef>
              <c:f>'[3]Weekly Report'!$D$16:$D$20</c:f>
              <c:numCache>
                <c:formatCode>General</c:formatCode>
                <c:ptCount val="5"/>
                <c:pt idx="0">
                  <c:v>2.6371100164203611E-2</c:v>
                </c:pt>
                <c:pt idx="1">
                  <c:v>0.26026272577996717</c:v>
                </c:pt>
                <c:pt idx="2">
                  <c:v>0.11563218390804597</c:v>
                </c:pt>
                <c:pt idx="3">
                  <c:v>4.6502463054187197E-2</c:v>
                </c:pt>
                <c:pt idx="4">
                  <c:v>9.3628899835796392E-2</c:v>
                </c:pt>
              </c:numCache>
            </c:numRef>
          </c:val>
          <c:extLst xmlns:c16r2="http://schemas.microsoft.com/office/drawing/2015/06/chart">
            <c:ext xmlns:c16="http://schemas.microsoft.com/office/drawing/2014/chart" uri="{C3380CC4-5D6E-409C-BE32-E72D297353CC}">
              <c16:uniqueId val="{00000001-D003-4C5D-9615-C40921D6B321}"/>
            </c:ext>
          </c:extLst>
        </c:ser>
        <c:ser>
          <c:idx val="2"/>
          <c:order val="2"/>
          <c:tx>
            <c:strRef>
              <c:f>'[3]Weekly Report'!$E$15</c:f>
              <c:strCache>
                <c:ptCount val="1"/>
                <c:pt idx="0">
                  <c:v>4W</c:v>
                </c:pt>
              </c:strCache>
            </c:strRef>
          </c:tx>
          <c:spPr>
            <a:solidFill>
              <a:schemeClr val="accent3"/>
            </a:solidFill>
            <a:ln>
              <a:noFill/>
            </a:ln>
            <a:effectLst/>
          </c:spPr>
          <c:invertIfNegative val="0"/>
          <c:cat>
            <c:strRef>
              <c:f>'[3]Weekly Report'!$B$16:$B$20</c:f>
              <c:strCache>
                <c:ptCount val="5"/>
                <c:pt idx="0">
                  <c:v>Breakdowns</c:v>
                </c:pt>
                <c:pt idx="1">
                  <c:v>Adjusted Paid Factory Hours</c:v>
                </c:pt>
                <c:pt idx="2">
                  <c:v>Maintenance &amp; Cleaning</c:v>
                </c:pt>
                <c:pt idx="3">
                  <c:v>Allowed Stops</c:v>
                </c:pt>
                <c:pt idx="4">
                  <c:v>Service Stops</c:v>
                </c:pt>
              </c:strCache>
            </c:strRef>
          </c:cat>
          <c:val>
            <c:numRef>
              <c:f>'[3]Weekly Report'!$E$16:$E$20</c:f>
              <c:numCache>
                <c:formatCode>General</c:formatCode>
                <c:ptCount val="5"/>
                <c:pt idx="0">
                  <c:v>2.0659722222222222E-2</c:v>
                </c:pt>
                <c:pt idx="1">
                  <c:v>3.2118055555555559E-2</c:v>
                </c:pt>
                <c:pt idx="2">
                  <c:v>0.18159722222222222</c:v>
                </c:pt>
                <c:pt idx="3">
                  <c:v>4.6180555555555558E-2</c:v>
                </c:pt>
                <c:pt idx="4">
                  <c:v>0.10885416666666665</c:v>
                </c:pt>
              </c:numCache>
            </c:numRef>
          </c:val>
          <c:extLst xmlns:c16r2="http://schemas.microsoft.com/office/drawing/2015/06/chart">
            <c:ext xmlns:c16="http://schemas.microsoft.com/office/drawing/2014/chart" uri="{C3380CC4-5D6E-409C-BE32-E72D297353CC}">
              <c16:uniqueId val="{00000002-D003-4C5D-9615-C40921D6B321}"/>
            </c:ext>
          </c:extLst>
        </c:ser>
        <c:ser>
          <c:idx val="3"/>
          <c:order val="3"/>
          <c:tx>
            <c:strRef>
              <c:f>'[3]Weekly Report'!$F$15</c:f>
              <c:strCache>
                <c:ptCount val="1"/>
                <c:pt idx="0">
                  <c:v>1W</c:v>
                </c:pt>
              </c:strCache>
            </c:strRef>
          </c:tx>
          <c:spPr>
            <a:solidFill>
              <a:schemeClr val="accent4"/>
            </a:solidFill>
            <a:ln>
              <a:noFill/>
            </a:ln>
            <a:effectLst/>
          </c:spPr>
          <c:invertIfNegative val="0"/>
          <c:cat>
            <c:strRef>
              <c:f>'[3]Weekly Report'!$B$16:$B$20</c:f>
              <c:strCache>
                <c:ptCount val="5"/>
                <c:pt idx="0">
                  <c:v>Breakdowns</c:v>
                </c:pt>
                <c:pt idx="1">
                  <c:v>Adjusted Paid Factory Hours</c:v>
                </c:pt>
                <c:pt idx="2">
                  <c:v>Maintenance &amp; Cleaning</c:v>
                </c:pt>
                <c:pt idx="3">
                  <c:v>Allowed Stops</c:v>
                </c:pt>
                <c:pt idx="4">
                  <c:v>Service Stops</c:v>
                </c:pt>
              </c:strCache>
            </c:strRef>
          </c:cat>
          <c:val>
            <c:numRef>
              <c:f>'[3]Weekly Report'!$F$16:$F$20</c:f>
              <c:numCache>
                <c:formatCode>General</c:formatCode>
                <c:ptCount val="5"/>
                <c:pt idx="0">
                  <c:v>0</c:v>
                </c:pt>
                <c:pt idx="1">
                  <c:v>0</c:v>
                </c:pt>
                <c:pt idx="2">
                  <c:v>0</c:v>
                </c:pt>
                <c:pt idx="3">
                  <c:v>0</c:v>
                </c:pt>
                <c:pt idx="4">
                  <c:v>0</c:v>
                </c:pt>
              </c:numCache>
            </c:numRef>
          </c:val>
          <c:extLst xmlns:c16r2="http://schemas.microsoft.com/office/drawing/2015/06/chart">
            <c:ext xmlns:c16="http://schemas.microsoft.com/office/drawing/2014/chart" uri="{C3380CC4-5D6E-409C-BE32-E72D297353CC}">
              <c16:uniqueId val="{00000003-D003-4C5D-9615-C40921D6B321}"/>
            </c:ext>
          </c:extLst>
        </c:ser>
        <c:dLbls>
          <c:showLegendKey val="0"/>
          <c:showVal val="0"/>
          <c:showCatName val="0"/>
          <c:showSerName val="0"/>
          <c:showPercent val="0"/>
          <c:showBubbleSize val="0"/>
        </c:dLbls>
        <c:gapWidth val="219"/>
        <c:overlap val="-27"/>
        <c:axId val="234287008"/>
        <c:axId val="234285832"/>
      </c:barChart>
      <c:catAx>
        <c:axId val="23428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85832"/>
        <c:crosses val="autoZero"/>
        <c:auto val="1"/>
        <c:lblAlgn val="ctr"/>
        <c:lblOffset val="100"/>
        <c:noMultiLvlLbl val="0"/>
      </c:catAx>
      <c:valAx>
        <c:axId val="234285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87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SUPER LINE BREAKDOWNS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'[3]Weekly Report'!$I$30</c:f>
              <c:strCache>
                <c:ptCount val="1"/>
                <c:pt idx="0">
                  <c:v>52W</c:v>
                </c:pt>
              </c:strCache>
            </c:strRef>
          </c:tx>
          <c:spPr>
            <a:solidFill>
              <a:schemeClr val="accent1"/>
            </a:solidFill>
            <a:ln>
              <a:noFill/>
            </a:ln>
            <a:effectLst/>
          </c:spPr>
          <c:invertIfNegative val="0"/>
          <c:cat>
            <c:strRef>
              <c:f>'[3]Weekly Report'!$H$31:$H$42</c:f>
              <c:strCache>
                <c:ptCount val="12"/>
                <c:pt idx="0">
                  <c:v>Conveyors</c:v>
                </c:pt>
                <c:pt idx="1">
                  <c:v>Filler</c:v>
                </c:pt>
                <c:pt idx="2">
                  <c:v>Capper</c:v>
                </c:pt>
                <c:pt idx="3">
                  <c:v>Blowmoulder</c:v>
                </c:pt>
                <c:pt idx="4">
                  <c:v>Labeller</c:v>
                </c:pt>
                <c:pt idx="5">
                  <c:v>Checkmat</c:v>
                </c:pt>
                <c:pt idx="6">
                  <c:v>Datecoder</c:v>
                </c:pt>
                <c:pt idx="7">
                  <c:v>Shrinkwrapper</c:v>
                </c:pt>
                <c:pt idx="8">
                  <c:v>Robobox</c:v>
                </c:pt>
                <c:pt idx="9">
                  <c:v>Palletiser</c:v>
                </c:pt>
                <c:pt idx="10">
                  <c:v>Stretchwrapper</c:v>
                </c:pt>
                <c:pt idx="11">
                  <c:v>Pasteuriser</c:v>
                </c:pt>
              </c:strCache>
            </c:strRef>
          </c:cat>
          <c:val>
            <c:numRef>
              <c:f>'[3]Weekly Report'!$I$31:$I$42</c:f>
              <c:numCache>
                <c:formatCode>General</c:formatCode>
                <c:ptCount val="12"/>
                <c:pt idx="0">
                  <c:v>3.1828961019712463E-3</c:v>
                </c:pt>
                <c:pt idx="1">
                  <c:v>1.1157180969319697E-2</c:v>
                </c:pt>
                <c:pt idx="2">
                  <c:v>8.8187342522602641E-4</c:v>
                </c:pt>
                <c:pt idx="3">
                  <c:v>1.0582481102712317E-2</c:v>
                </c:pt>
                <c:pt idx="4">
                  <c:v>7.1142730102267677E-4</c:v>
                </c:pt>
                <c:pt idx="5">
                  <c:v>1.1857121683711279E-4</c:v>
                </c:pt>
                <c:pt idx="6">
                  <c:v>1.8304431599229286E-3</c:v>
                </c:pt>
                <c:pt idx="7">
                  <c:v>5.8581591818586045E-3</c:v>
                </c:pt>
                <c:pt idx="8">
                  <c:v>1.1534756187935378E-3</c:v>
                </c:pt>
                <c:pt idx="9">
                  <c:v>9.6672595227508522E-3</c:v>
                </c:pt>
                <c:pt idx="10">
                  <c:v>7.5033348154735435E-4</c:v>
                </c:pt>
                <c:pt idx="11">
                  <c:v>6.354676152364013E-3</c:v>
                </c:pt>
              </c:numCache>
            </c:numRef>
          </c:val>
          <c:extLst xmlns:c16r2="http://schemas.microsoft.com/office/drawing/2015/06/chart">
            <c:ext xmlns:c16="http://schemas.microsoft.com/office/drawing/2014/chart" uri="{C3380CC4-5D6E-409C-BE32-E72D297353CC}">
              <c16:uniqueId val="{00000000-5B70-481A-A6FB-AFA5035E28AE}"/>
            </c:ext>
          </c:extLst>
        </c:ser>
        <c:ser>
          <c:idx val="1"/>
          <c:order val="1"/>
          <c:tx>
            <c:strRef>
              <c:f>'[3]Weekly Report'!$J$30</c:f>
              <c:strCache>
                <c:ptCount val="1"/>
                <c:pt idx="0">
                  <c:v>12W</c:v>
                </c:pt>
              </c:strCache>
            </c:strRef>
          </c:tx>
          <c:spPr>
            <a:solidFill>
              <a:schemeClr val="accent2"/>
            </a:solidFill>
            <a:ln>
              <a:noFill/>
            </a:ln>
            <a:effectLst/>
          </c:spPr>
          <c:invertIfNegative val="0"/>
          <c:cat>
            <c:strRef>
              <c:f>'[3]Weekly Report'!$H$31:$H$42</c:f>
              <c:strCache>
                <c:ptCount val="12"/>
                <c:pt idx="0">
                  <c:v>Conveyors</c:v>
                </c:pt>
                <c:pt idx="1">
                  <c:v>Filler</c:v>
                </c:pt>
                <c:pt idx="2">
                  <c:v>Capper</c:v>
                </c:pt>
                <c:pt idx="3">
                  <c:v>Blowmoulder</c:v>
                </c:pt>
                <c:pt idx="4">
                  <c:v>Labeller</c:v>
                </c:pt>
                <c:pt idx="5">
                  <c:v>Checkmat</c:v>
                </c:pt>
                <c:pt idx="6">
                  <c:v>Datecoder</c:v>
                </c:pt>
                <c:pt idx="7">
                  <c:v>Shrinkwrapper</c:v>
                </c:pt>
                <c:pt idx="8">
                  <c:v>Robobox</c:v>
                </c:pt>
                <c:pt idx="9">
                  <c:v>Palletiser</c:v>
                </c:pt>
                <c:pt idx="10">
                  <c:v>Stretchwrapper</c:v>
                </c:pt>
                <c:pt idx="11">
                  <c:v>Pasteuriser</c:v>
                </c:pt>
              </c:strCache>
            </c:strRef>
          </c:cat>
          <c:val>
            <c:numRef>
              <c:f>'[3]Weekly Report'!$J$31:$J$42</c:f>
              <c:numCache>
                <c:formatCode>General</c:formatCode>
                <c:ptCount val="12"/>
                <c:pt idx="0">
                  <c:v>1.6577060931899643E-3</c:v>
                </c:pt>
                <c:pt idx="1">
                  <c:v>3.6514336917562724E-3</c:v>
                </c:pt>
                <c:pt idx="2">
                  <c:v>0</c:v>
                </c:pt>
                <c:pt idx="3">
                  <c:v>4.5922939068100358E-3</c:v>
                </c:pt>
                <c:pt idx="4">
                  <c:v>0</c:v>
                </c:pt>
                <c:pt idx="5">
                  <c:v>0</c:v>
                </c:pt>
                <c:pt idx="6">
                  <c:v>4.5922939068100358E-3</c:v>
                </c:pt>
                <c:pt idx="7">
                  <c:v>8.6917562724014331E-3</c:v>
                </c:pt>
                <c:pt idx="8">
                  <c:v>0</c:v>
                </c:pt>
                <c:pt idx="9">
                  <c:v>3.5842293906810036E-3</c:v>
                </c:pt>
                <c:pt idx="10">
                  <c:v>0</c:v>
                </c:pt>
                <c:pt idx="11">
                  <c:v>3.1810035842293905E-3</c:v>
                </c:pt>
              </c:numCache>
            </c:numRef>
          </c:val>
          <c:extLst xmlns:c16r2="http://schemas.microsoft.com/office/drawing/2015/06/chart">
            <c:ext xmlns:c16="http://schemas.microsoft.com/office/drawing/2014/chart" uri="{C3380CC4-5D6E-409C-BE32-E72D297353CC}">
              <c16:uniqueId val="{00000001-5B70-481A-A6FB-AFA5035E28AE}"/>
            </c:ext>
          </c:extLst>
        </c:ser>
        <c:ser>
          <c:idx val="2"/>
          <c:order val="2"/>
          <c:tx>
            <c:strRef>
              <c:f>'[3]Weekly Report'!$K$30</c:f>
              <c:strCache>
                <c:ptCount val="1"/>
                <c:pt idx="0">
                  <c:v>4W</c:v>
                </c:pt>
              </c:strCache>
            </c:strRef>
          </c:tx>
          <c:spPr>
            <a:solidFill>
              <a:schemeClr val="accent3"/>
            </a:solidFill>
            <a:ln>
              <a:noFill/>
            </a:ln>
            <a:effectLst/>
          </c:spPr>
          <c:invertIfNegative val="0"/>
          <c:cat>
            <c:strRef>
              <c:f>'[3]Weekly Report'!$H$31:$H$42</c:f>
              <c:strCache>
                <c:ptCount val="12"/>
                <c:pt idx="0">
                  <c:v>Conveyors</c:v>
                </c:pt>
                <c:pt idx="1">
                  <c:v>Filler</c:v>
                </c:pt>
                <c:pt idx="2">
                  <c:v>Capper</c:v>
                </c:pt>
                <c:pt idx="3">
                  <c:v>Blowmoulder</c:v>
                </c:pt>
                <c:pt idx="4">
                  <c:v>Labeller</c:v>
                </c:pt>
                <c:pt idx="5">
                  <c:v>Checkmat</c:v>
                </c:pt>
                <c:pt idx="6">
                  <c:v>Datecoder</c:v>
                </c:pt>
                <c:pt idx="7">
                  <c:v>Shrinkwrapper</c:v>
                </c:pt>
                <c:pt idx="8">
                  <c:v>Robobox</c:v>
                </c:pt>
                <c:pt idx="9">
                  <c:v>Palletiser</c:v>
                </c:pt>
                <c:pt idx="10">
                  <c:v>Stretchwrapper</c:v>
                </c:pt>
                <c:pt idx="11">
                  <c:v>Pasteuriser</c:v>
                </c:pt>
              </c:strCache>
            </c:strRef>
          </c:cat>
          <c:val>
            <c:numRef>
              <c:f>'[3]Weekly Report'!$K$31:$K$42</c:f>
              <c:numCache>
                <c:formatCode>General</c:formatCode>
                <c:ptCount val="12"/>
                <c:pt idx="0">
                  <c:v>4.0080160320641279E-3</c:v>
                </c:pt>
                <c:pt idx="1">
                  <c:v>3.3400133600534404E-3</c:v>
                </c:pt>
                <c:pt idx="2">
                  <c:v>0</c:v>
                </c:pt>
                <c:pt idx="3">
                  <c:v>1.0153640614562458E-2</c:v>
                </c:pt>
                <c:pt idx="4">
                  <c:v>0</c:v>
                </c:pt>
                <c:pt idx="5">
                  <c:v>0</c:v>
                </c:pt>
                <c:pt idx="6">
                  <c:v>2.6720106880427519E-3</c:v>
                </c:pt>
                <c:pt idx="7">
                  <c:v>1.4829659318637275E-2</c:v>
                </c:pt>
                <c:pt idx="8">
                  <c:v>0</c:v>
                </c:pt>
                <c:pt idx="9">
                  <c:v>8.1496325985303941E-3</c:v>
                </c:pt>
                <c:pt idx="10">
                  <c:v>0</c:v>
                </c:pt>
                <c:pt idx="11">
                  <c:v>0</c:v>
                </c:pt>
              </c:numCache>
            </c:numRef>
          </c:val>
          <c:extLst xmlns:c16r2="http://schemas.microsoft.com/office/drawing/2015/06/chart">
            <c:ext xmlns:c16="http://schemas.microsoft.com/office/drawing/2014/chart" uri="{C3380CC4-5D6E-409C-BE32-E72D297353CC}">
              <c16:uniqueId val="{00000002-5B70-481A-A6FB-AFA5035E28AE}"/>
            </c:ext>
          </c:extLst>
        </c:ser>
        <c:ser>
          <c:idx val="3"/>
          <c:order val="3"/>
          <c:tx>
            <c:strRef>
              <c:f>'[3]Weekly Report'!$L$30</c:f>
              <c:strCache>
                <c:ptCount val="1"/>
                <c:pt idx="0">
                  <c:v>1W</c:v>
                </c:pt>
              </c:strCache>
            </c:strRef>
          </c:tx>
          <c:spPr>
            <a:solidFill>
              <a:schemeClr val="accent4"/>
            </a:solidFill>
            <a:ln>
              <a:noFill/>
            </a:ln>
            <a:effectLst/>
          </c:spPr>
          <c:invertIfNegative val="0"/>
          <c:cat>
            <c:strRef>
              <c:f>'[3]Weekly Report'!$H$31:$H$42</c:f>
              <c:strCache>
                <c:ptCount val="12"/>
                <c:pt idx="0">
                  <c:v>Conveyors</c:v>
                </c:pt>
                <c:pt idx="1">
                  <c:v>Filler</c:v>
                </c:pt>
                <c:pt idx="2">
                  <c:v>Capper</c:v>
                </c:pt>
                <c:pt idx="3">
                  <c:v>Blowmoulder</c:v>
                </c:pt>
                <c:pt idx="4">
                  <c:v>Labeller</c:v>
                </c:pt>
                <c:pt idx="5">
                  <c:v>Checkmat</c:v>
                </c:pt>
                <c:pt idx="6">
                  <c:v>Datecoder</c:v>
                </c:pt>
                <c:pt idx="7">
                  <c:v>Shrinkwrapper</c:v>
                </c:pt>
                <c:pt idx="8">
                  <c:v>Robobox</c:v>
                </c:pt>
                <c:pt idx="9">
                  <c:v>Palletiser</c:v>
                </c:pt>
                <c:pt idx="10">
                  <c:v>Stretchwrapper</c:v>
                </c:pt>
                <c:pt idx="11">
                  <c:v>Pasteuriser</c:v>
                </c:pt>
              </c:strCache>
            </c:strRef>
          </c:cat>
          <c:val>
            <c:numRef>
              <c:f>'[3]Weekly Report'!$L$31:$L$42</c:f>
              <c:numCache>
                <c:formatCode>General</c:formatCode>
                <c:ptCount val="12"/>
                <c:pt idx="0">
                  <c:v>0</c:v>
                </c:pt>
                <c:pt idx="1">
                  <c:v>5.5821371610845294E-3</c:v>
                </c:pt>
                <c:pt idx="2">
                  <c:v>0</c:v>
                </c:pt>
                <c:pt idx="3">
                  <c:v>2.3923444976076554E-3</c:v>
                </c:pt>
                <c:pt idx="4">
                  <c:v>0</c:v>
                </c:pt>
                <c:pt idx="5">
                  <c:v>0</c:v>
                </c:pt>
                <c:pt idx="6">
                  <c:v>0</c:v>
                </c:pt>
                <c:pt idx="7">
                  <c:v>6.6985645933014346E-3</c:v>
                </c:pt>
                <c:pt idx="8">
                  <c:v>0</c:v>
                </c:pt>
                <c:pt idx="9">
                  <c:v>1.1642743221690588E-2</c:v>
                </c:pt>
                <c:pt idx="10">
                  <c:v>0</c:v>
                </c:pt>
                <c:pt idx="11">
                  <c:v>0</c:v>
                </c:pt>
              </c:numCache>
            </c:numRef>
          </c:val>
          <c:extLst xmlns:c16r2="http://schemas.microsoft.com/office/drawing/2015/06/chart">
            <c:ext xmlns:c16="http://schemas.microsoft.com/office/drawing/2014/chart" uri="{C3380CC4-5D6E-409C-BE32-E72D297353CC}">
              <c16:uniqueId val="{00000003-5B70-481A-A6FB-AFA5035E28AE}"/>
            </c:ext>
          </c:extLst>
        </c:ser>
        <c:dLbls>
          <c:showLegendKey val="0"/>
          <c:showVal val="0"/>
          <c:showCatName val="0"/>
          <c:showSerName val="0"/>
          <c:showPercent val="0"/>
          <c:showBubbleSize val="0"/>
        </c:dLbls>
        <c:gapWidth val="219"/>
        <c:overlap val="-27"/>
        <c:axId val="234285440"/>
        <c:axId val="234286224"/>
      </c:barChart>
      <c:catAx>
        <c:axId val="23428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86224"/>
        <c:crosses val="autoZero"/>
        <c:auto val="1"/>
        <c:lblAlgn val="ctr"/>
        <c:lblOffset val="100"/>
        <c:noMultiLvlLbl val="0"/>
      </c:catAx>
      <c:valAx>
        <c:axId val="23428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85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'Monthly Report Sample'!$G$7</c:f>
              <c:strCache>
                <c:ptCount val="1"/>
                <c:pt idx="0">
                  <c:v>Machine Efficiency</c:v>
                </c:pt>
              </c:strCache>
            </c:strRef>
          </c:tx>
          <c:spPr>
            <a:solidFill>
              <a:schemeClr val="accent1"/>
            </a:solidFill>
            <a:ln>
              <a:noFill/>
            </a:ln>
            <a:effectLst/>
          </c:spPr>
          <c:invertIfNegative val="0"/>
          <c:cat>
            <c:strRef>
              <c:f>'Monthly Report Sample'!$H$4:$L$6</c:f>
              <c:strCache>
                <c:ptCount val="5"/>
                <c:pt idx="0">
                  <c:v>WEEK 1</c:v>
                </c:pt>
                <c:pt idx="1">
                  <c:v>WEEK 2</c:v>
                </c:pt>
                <c:pt idx="2">
                  <c:v>WEEK 3</c:v>
                </c:pt>
                <c:pt idx="3">
                  <c:v>WEEK 4</c:v>
                </c:pt>
                <c:pt idx="4">
                  <c:v>MTD</c:v>
                </c:pt>
              </c:strCache>
            </c:strRef>
          </c:cat>
          <c:val>
            <c:numRef>
              <c:f>'Monthly Report Sample'!$H$7:$L$7</c:f>
              <c:numCache>
                <c:formatCode>General</c:formatCode>
                <c:ptCount val="5"/>
                <c:pt idx="0">
                  <c:v>97</c:v>
                </c:pt>
                <c:pt idx="1">
                  <c:v>97</c:v>
                </c:pt>
                <c:pt idx="2">
                  <c:v>96</c:v>
                </c:pt>
                <c:pt idx="3">
                  <c:v>99</c:v>
                </c:pt>
                <c:pt idx="4" formatCode="0">
                  <c:v>97.25</c:v>
                </c:pt>
              </c:numCache>
            </c:numRef>
          </c:val>
          <c:extLst xmlns:c16r2="http://schemas.microsoft.com/office/drawing/2015/06/chart">
            <c:ext xmlns:c16="http://schemas.microsoft.com/office/drawing/2014/chart" uri="{C3380CC4-5D6E-409C-BE32-E72D297353CC}">
              <c16:uniqueId val="{00000000-2377-4D9D-8DB9-06CF48F31B08}"/>
            </c:ext>
          </c:extLst>
        </c:ser>
        <c:ser>
          <c:idx val="2"/>
          <c:order val="2"/>
          <c:tx>
            <c:strRef>
              <c:f>'Monthly Report Sample'!$G$9</c:f>
              <c:strCache>
                <c:ptCount val="1"/>
                <c:pt idx="0">
                  <c:v>Factory Efficiency</c:v>
                </c:pt>
              </c:strCache>
            </c:strRef>
          </c:tx>
          <c:spPr>
            <a:solidFill>
              <a:schemeClr val="accent3"/>
            </a:solidFill>
            <a:ln>
              <a:noFill/>
            </a:ln>
            <a:effectLst/>
          </c:spPr>
          <c:invertIfNegative val="0"/>
          <c:cat>
            <c:strRef>
              <c:f>'Monthly Report Sample'!$H$4:$L$6</c:f>
              <c:strCache>
                <c:ptCount val="5"/>
                <c:pt idx="0">
                  <c:v>WEEK 1</c:v>
                </c:pt>
                <c:pt idx="1">
                  <c:v>WEEK 2</c:v>
                </c:pt>
                <c:pt idx="2">
                  <c:v>WEEK 3</c:v>
                </c:pt>
                <c:pt idx="3">
                  <c:v>WEEK 4</c:v>
                </c:pt>
                <c:pt idx="4">
                  <c:v>MTD</c:v>
                </c:pt>
              </c:strCache>
            </c:strRef>
          </c:cat>
          <c:val>
            <c:numRef>
              <c:f>'Monthly Report Sample'!$H$9:$L$9</c:f>
              <c:numCache>
                <c:formatCode>General</c:formatCode>
                <c:ptCount val="5"/>
                <c:pt idx="0">
                  <c:v>64</c:v>
                </c:pt>
                <c:pt idx="1">
                  <c:v>80</c:v>
                </c:pt>
                <c:pt idx="2">
                  <c:v>78</c:v>
                </c:pt>
                <c:pt idx="3">
                  <c:v>77</c:v>
                </c:pt>
                <c:pt idx="4" formatCode="0">
                  <c:v>74.75</c:v>
                </c:pt>
              </c:numCache>
            </c:numRef>
          </c:val>
          <c:extLst xmlns:c16r2="http://schemas.microsoft.com/office/drawing/2015/06/chart">
            <c:ext xmlns:c16="http://schemas.microsoft.com/office/drawing/2014/chart" uri="{C3380CC4-5D6E-409C-BE32-E72D297353CC}">
              <c16:uniqueId val="{00000002-2377-4D9D-8DB9-06CF48F31B08}"/>
            </c:ext>
          </c:extLst>
        </c:ser>
        <c:dLbls>
          <c:showLegendKey val="0"/>
          <c:showVal val="0"/>
          <c:showCatName val="0"/>
          <c:showSerName val="0"/>
          <c:showPercent val="0"/>
          <c:showBubbleSize val="0"/>
        </c:dLbls>
        <c:gapWidth val="219"/>
        <c:axId val="233044400"/>
        <c:axId val="233038520"/>
      </c:barChart>
      <c:lineChart>
        <c:grouping val="standard"/>
        <c:varyColors val="0"/>
        <c:ser>
          <c:idx val="1"/>
          <c:order val="1"/>
          <c:tx>
            <c:strRef>
              <c:f>'Monthly Report Sample'!$G$8</c:f>
              <c:strCache>
                <c:ptCount val="1"/>
                <c:pt idx="0">
                  <c:v>Machine Efficiency Target</c:v>
                </c:pt>
              </c:strCache>
            </c:strRef>
          </c:tx>
          <c:spPr>
            <a:ln w="28575" cap="rnd">
              <a:solidFill>
                <a:schemeClr val="accent2"/>
              </a:solidFill>
              <a:round/>
            </a:ln>
            <a:effectLst/>
          </c:spPr>
          <c:marker>
            <c:symbol val="none"/>
          </c:marker>
          <c:cat>
            <c:strRef>
              <c:f>'Monthly Report Sample'!$H$4:$L$6</c:f>
              <c:strCache>
                <c:ptCount val="5"/>
                <c:pt idx="0">
                  <c:v>WEEK 1</c:v>
                </c:pt>
                <c:pt idx="1">
                  <c:v>WEEK 2</c:v>
                </c:pt>
                <c:pt idx="2">
                  <c:v>WEEK 3</c:v>
                </c:pt>
                <c:pt idx="3">
                  <c:v>WEEK 4</c:v>
                </c:pt>
                <c:pt idx="4">
                  <c:v>MTD</c:v>
                </c:pt>
              </c:strCache>
            </c:strRef>
          </c:cat>
          <c:val>
            <c:numRef>
              <c:f>'Monthly Report Sample'!$H$8:$L$8</c:f>
              <c:numCache>
                <c:formatCode>General</c:formatCode>
                <c:ptCount val="5"/>
                <c:pt idx="0">
                  <c:v>95</c:v>
                </c:pt>
                <c:pt idx="1">
                  <c:v>95</c:v>
                </c:pt>
                <c:pt idx="2">
                  <c:v>95</c:v>
                </c:pt>
                <c:pt idx="3">
                  <c:v>95</c:v>
                </c:pt>
                <c:pt idx="4" formatCode="0">
                  <c:v>95</c:v>
                </c:pt>
              </c:numCache>
            </c:numRef>
          </c:val>
          <c:smooth val="0"/>
          <c:extLst xmlns:c16r2="http://schemas.microsoft.com/office/drawing/2015/06/chart">
            <c:ext xmlns:c16="http://schemas.microsoft.com/office/drawing/2014/chart" uri="{C3380CC4-5D6E-409C-BE32-E72D297353CC}">
              <c16:uniqueId val="{00000001-2377-4D9D-8DB9-06CF48F31B08}"/>
            </c:ext>
          </c:extLst>
        </c:ser>
        <c:ser>
          <c:idx val="3"/>
          <c:order val="3"/>
          <c:tx>
            <c:strRef>
              <c:f>'Monthly Report Sample'!$G$10</c:f>
              <c:strCache>
                <c:ptCount val="1"/>
                <c:pt idx="0">
                  <c:v>Factory Efficiency Target</c:v>
                </c:pt>
              </c:strCache>
            </c:strRef>
          </c:tx>
          <c:spPr>
            <a:ln w="28575" cap="rnd">
              <a:solidFill>
                <a:schemeClr val="accent4"/>
              </a:solidFill>
              <a:round/>
            </a:ln>
            <a:effectLst/>
          </c:spPr>
          <c:marker>
            <c:symbol val="none"/>
          </c:marker>
          <c:cat>
            <c:strRef>
              <c:f>'Monthly Report Sample'!$H$4:$L$6</c:f>
              <c:strCache>
                <c:ptCount val="5"/>
                <c:pt idx="0">
                  <c:v>WEEK 1</c:v>
                </c:pt>
                <c:pt idx="1">
                  <c:v>WEEK 2</c:v>
                </c:pt>
                <c:pt idx="2">
                  <c:v>WEEK 3</c:v>
                </c:pt>
                <c:pt idx="3">
                  <c:v>WEEK 4</c:v>
                </c:pt>
                <c:pt idx="4">
                  <c:v>MTD</c:v>
                </c:pt>
              </c:strCache>
            </c:strRef>
          </c:cat>
          <c:val>
            <c:numRef>
              <c:f>'Monthly Report Sample'!$H$10:$L$10</c:f>
              <c:numCache>
                <c:formatCode>General</c:formatCode>
                <c:ptCount val="5"/>
                <c:pt idx="0">
                  <c:v>75</c:v>
                </c:pt>
                <c:pt idx="1">
                  <c:v>75</c:v>
                </c:pt>
                <c:pt idx="2">
                  <c:v>75</c:v>
                </c:pt>
                <c:pt idx="3">
                  <c:v>75</c:v>
                </c:pt>
                <c:pt idx="4" formatCode="0">
                  <c:v>75</c:v>
                </c:pt>
              </c:numCache>
            </c:numRef>
          </c:val>
          <c:smooth val="0"/>
          <c:extLst xmlns:c16r2="http://schemas.microsoft.com/office/drawing/2015/06/chart">
            <c:ext xmlns:c16="http://schemas.microsoft.com/office/drawing/2014/chart" uri="{C3380CC4-5D6E-409C-BE32-E72D297353CC}">
              <c16:uniqueId val="{00000003-2377-4D9D-8DB9-06CF48F31B08}"/>
            </c:ext>
          </c:extLst>
        </c:ser>
        <c:dLbls>
          <c:showLegendKey val="0"/>
          <c:showVal val="0"/>
          <c:showCatName val="0"/>
          <c:showSerName val="0"/>
          <c:showPercent val="0"/>
          <c:showBubbleSize val="0"/>
        </c:dLbls>
        <c:marker val="1"/>
        <c:smooth val="0"/>
        <c:axId val="233044400"/>
        <c:axId val="233038520"/>
      </c:lineChart>
      <c:catAx>
        <c:axId val="23304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38520"/>
        <c:crosses val="autoZero"/>
        <c:auto val="1"/>
        <c:lblAlgn val="ctr"/>
        <c:lblOffset val="100"/>
        <c:noMultiLvlLbl val="0"/>
      </c:catAx>
      <c:valAx>
        <c:axId val="233038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444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BLOWMOULDER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'Downtime Analysis Example'!$C$5</c:f>
              <c:strCache>
                <c:ptCount val="1"/>
                <c:pt idx="0">
                  <c:v>52W</c:v>
                </c:pt>
              </c:strCache>
            </c:strRef>
          </c:tx>
          <c:spPr>
            <a:solidFill>
              <a:schemeClr val="accent1"/>
            </a:solidFill>
            <a:ln>
              <a:noFill/>
            </a:ln>
            <a:effectLst/>
          </c:spPr>
          <c:invertIfNegative val="0"/>
          <c:cat>
            <c:strRef>
              <c:f>'Downtime Analysis Example'!$B$6:$B$11</c:f>
              <c:strCache>
                <c:ptCount val="6"/>
                <c:pt idx="0">
                  <c:v>Bottle jam in mould</c:v>
                </c:pt>
                <c:pt idx="1">
                  <c:v>Synchronising error</c:v>
                </c:pt>
                <c:pt idx="2">
                  <c:v>Faulty blowing</c:v>
                </c:pt>
                <c:pt idx="3">
                  <c:v>.</c:v>
                </c:pt>
                <c:pt idx="4">
                  <c:v>.</c:v>
                </c:pt>
                <c:pt idx="5">
                  <c:v>.</c:v>
                </c:pt>
              </c:strCache>
            </c:strRef>
          </c:cat>
          <c:val>
            <c:numRef>
              <c:f>'Downtime Analysis Example'!$C$6:$C$11</c:f>
              <c:numCache>
                <c:formatCode>0.0%</c:formatCode>
                <c:ptCount val="6"/>
                <c:pt idx="0">
                  <c:v>4.9212530712530719E-2</c:v>
                </c:pt>
                <c:pt idx="1">
                  <c:v>5.6678951678951678E-2</c:v>
                </c:pt>
                <c:pt idx="2">
                  <c:v>9.50982800982801E-2</c:v>
                </c:pt>
              </c:numCache>
            </c:numRef>
          </c:val>
          <c:extLst xmlns:c16r2="http://schemas.microsoft.com/office/drawing/2015/06/chart">
            <c:ext xmlns:c16="http://schemas.microsoft.com/office/drawing/2014/chart" uri="{C3380CC4-5D6E-409C-BE32-E72D297353CC}">
              <c16:uniqueId val="{00000000-B617-44C0-91D0-4FF1565142E0}"/>
            </c:ext>
          </c:extLst>
        </c:ser>
        <c:ser>
          <c:idx val="1"/>
          <c:order val="1"/>
          <c:tx>
            <c:strRef>
              <c:f>'Downtime Analysis Example'!$D$5</c:f>
              <c:strCache>
                <c:ptCount val="1"/>
                <c:pt idx="0">
                  <c:v>12W</c:v>
                </c:pt>
              </c:strCache>
            </c:strRef>
          </c:tx>
          <c:spPr>
            <a:solidFill>
              <a:schemeClr val="accent2"/>
            </a:solidFill>
            <a:ln>
              <a:noFill/>
            </a:ln>
            <a:effectLst/>
          </c:spPr>
          <c:invertIfNegative val="0"/>
          <c:cat>
            <c:strRef>
              <c:f>'Downtime Analysis Example'!$B$6:$B$11</c:f>
              <c:strCache>
                <c:ptCount val="6"/>
                <c:pt idx="0">
                  <c:v>Bottle jam in mould</c:v>
                </c:pt>
                <c:pt idx="1">
                  <c:v>Synchronising error</c:v>
                </c:pt>
                <c:pt idx="2">
                  <c:v>Faulty blowing</c:v>
                </c:pt>
                <c:pt idx="3">
                  <c:v>.</c:v>
                </c:pt>
                <c:pt idx="4">
                  <c:v>.</c:v>
                </c:pt>
                <c:pt idx="5">
                  <c:v>.</c:v>
                </c:pt>
              </c:strCache>
            </c:strRef>
          </c:cat>
          <c:val>
            <c:numRef>
              <c:f>'Downtime Analysis Example'!$D$6:$D$11</c:f>
              <c:numCache>
                <c:formatCode>0.0%</c:formatCode>
                <c:ptCount val="6"/>
                <c:pt idx="0">
                  <c:v>2.6371100164203611E-2</c:v>
                </c:pt>
                <c:pt idx="1">
                  <c:v>0.26026272577996717</c:v>
                </c:pt>
                <c:pt idx="2">
                  <c:v>0.11563218390804597</c:v>
                </c:pt>
              </c:numCache>
            </c:numRef>
          </c:val>
          <c:extLst xmlns:c16r2="http://schemas.microsoft.com/office/drawing/2015/06/chart">
            <c:ext xmlns:c16="http://schemas.microsoft.com/office/drawing/2014/chart" uri="{C3380CC4-5D6E-409C-BE32-E72D297353CC}">
              <c16:uniqueId val="{00000001-B617-44C0-91D0-4FF1565142E0}"/>
            </c:ext>
          </c:extLst>
        </c:ser>
        <c:ser>
          <c:idx val="2"/>
          <c:order val="2"/>
          <c:tx>
            <c:strRef>
              <c:f>'Downtime Analysis Example'!$E$5</c:f>
              <c:strCache>
                <c:ptCount val="1"/>
                <c:pt idx="0">
                  <c:v>4W</c:v>
                </c:pt>
              </c:strCache>
            </c:strRef>
          </c:tx>
          <c:spPr>
            <a:solidFill>
              <a:schemeClr val="accent3"/>
            </a:solidFill>
            <a:ln>
              <a:noFill/>
            </a:ln>
            <a:effectLst/>
          </c:spPr>
          <c:invertIfNegative val="0"/>
          <c:cat>
            <c:strRef>
              <c:f>'Downtime Analysis Example'!$B$6:$B$11</c:f>
              <c:strCache>
                <c:ptCount val="6"/>
                <c:pt idx="0">
                  <c:v>Bottle jam in mould</c:v>
                </c:pt>
                <c:pt idx="1">
                  <c:v>Synchronising error</c:v>
                </c:pt>
                <c:pt idx="2">
                  <c:v>Faulty blowing</c:v>
                </c:pt>
                <c:pt idx="3">
                  <c:v>.</c:v>
                </c:pt>
                <c:pt idx="4">
                  <c:v>.</c:v>
                </c:pt>
                <c:pt idx="5">
                  <c:v>.</c:v>
                </c:pt>
              </c:strCache>
            </c:strRef>
          </c:cat>
          <c:val>
            <c:numRef>
              <c:f>'Downtime Analysis Example'!$E$6:$E$11</c:f>
              <c:numCache>
                <c:formatCode>0.0%</c:formatCode>
                <c:ptCount val="6"/>
                <c:pt idx="0">
                  <c:v>2.0659722222222222E-2</c:v>
                </c:pt>
                <c:pt idx="1">
                  <c:v>3.2118055555555559E-2</c:v>
                </c:pt>
                <c:pt idx="2">
                  <c:v>0.18159722222222222</c:v>
                </c:pt>
              </c:numCache>
            </c:numRef>
          </c:val>
          <c:extLst xmlns:c16r2="http://schemas.microsoft.com/office/drawing/2015/06/chart">
            <c:ext xmlns:c16="http://schemas.microsoft.com/office/drawing/2014/chart" uri="{C3380CC4-5D6E-409C-BE32-E72D297353CC}">
              <c16:uniqueId val="{00000002-B617-44C0-91D0-4FF1565142E0}"/>
            </c:ext>
          </c:extLst>
        </c:ser>
        <c:ser>
          <c:idx val="3"/>
          <c:order val="3"/>
          <c:tx>
            <c:strRef>
              <c:f>'Downtime Analysis Example'!$F$5</c:f>
              <c:strCache>
                <c:ptCount val="1"/>
                <c:pt idx="0">
                  <c:v>1W</c:v>
                </c:pt>
              </c:strCache>
            </c:strRef>
          </c:tx>
          <c:spPr>
            <a:solidFill>
              <a:schemeClr val="accent4"/>
            </a:solidFill>
            <a:ln>
              <a:noFill/>
            </a:ln>
            <a:effectLst/>
          </c:spPr>
          <c:invertIfNegative val="0"/>
          <c:cat>
            <c:strRef>
              <c:f>'Downtime Analysis Example'!$B$6:$B$11</c:f>
              <c:strCache>
                <c:ptCount val="6"/>
                <c:pt idx="0">
                  <c:v>Bottle jam in mould</c:v>
                </c:pt>
                <c:pt idx="1">
                  <c:v>Synchronising error</c:v>
                </c:pt>
                <c:pt idx="2">
                  <c:v>Faulty blowing</c:v>
                </c:pt>
                <c:pt idx="3">
                  <c:v>.</c:v>
                </c:pt>
                <c:pt idx="4">
                  <c:v>.</c:v>
                </c:pt>
                <c:pt idx="5">
                  <c:v>.</c:v>
                </c:pt>
              </c:strCache>
            </c:strRef>
          </c:cat>
          <c:val>
            <c:numRef>
              <c:f>'Downtime Analysis Example'!$F$6:$F$11</c:f>
              <c:numCache>
                <c:formatCode>0.0%</c:formatCode>
                <c:ptCount val="6"/>
                <c:pt idx="0">
                  <c:v>2.0000000000000001E-4</c:v>
                </c:pt>
                <c:pt idx="1">
                  <c:v>1E-4</c:v>
                </c:pt>
                <c:pt idx="2">
                  <c:v>5.0000000000000001E-3</c:v>
                </c:pt>
              </c:numCache>
            </c:numRef>
          </c:val>
          <c:extLst xmlns:c16r2="http://schemas.microsoft.com/office/drawing/2015/06/chart">
            <c:ext xmlns:c16="http://schemas.microsoft.com/office/drawing/2014/chart" uri="{C3380CC4-5D6E-409C-BE32-E72D297353CC}">
              <c16:uniqueId val="{00000003-B617-44C0-91D0-4FF1565142E0}"/>
            </c:ext>
          </c:extLst>
        </c:ser>
        <c:dLbls>
          <c:showLegendKey val="0"/>
          <c:showVal val="0"/>
          <c:showCatName val="0"/>
          <c:showSerName val="0"/>
          <c:showPercent val="0"/>
          <c:showBubbleSize val="0"/>
        </c:dLbls>
        <c:gapWidth val="219"/>
        <c:overlap val="-27"/>
        <c:axId val="233044792"/>
        <c:axId val="233040872"/>
      </c:barChart>
      <c:catAx>
        <c:axId val="233044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40872"/>
        <c:crosses val="autoZero"/>
        <c:auto val="1"/>
        <c:lblAlgn val="ctr"/>
        <c:lblOffset val="100"/>
        <c:noMultiLvlLbl val="0"/>
      </c:catAx>
      <c:valAx>
        <c:axId val="2330408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44792"/>
        <c:crosses val="autoZero"/>
        <c:crossBetween val="between"/>
      </c:valAx>
      <c:spPr>
        <a:noFill/>
        <a:ln w="12700">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PASTEURISER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'Downtime Analysis Example'!$I$5</c:f>
              <c:strCache>
                <c:ptCount val="1"/>
                <c:pt idx="0">
                  <c:v>52W</c:v>
                </c:pt>
              </c:strCache>
            </c:strRef>
          </c:tx>
          <c:spPr>
            <a:solidFill>
              <a:schemeClr val="accent1"/>
            </a:solidFill>
            <a:ln>
              <a:noFill/>
            </a:ln>
            <a:effectLst/>
          </c:spPr>
          <c:invertIfNegative val="0"/>
          <c:cat>
            <c:strRef>
              <c:f>'Downtime Analysis Example'!$H$6:$H$11</c:f>
              <c:strCache>
                <c:ptCount val="6"/>
                <c:pt idx="0">
                  <c:v>Steam regulating valve error</c:v>
                </c:pt>
                <c:pt idx="1">
                  <c:v>Water regulating valve error</c:v>
                </c:pt>
                <c:pt idx="2">
                  <c:v>Leak on pump</c:v>
                </c:pt>
                <c:pt idx="3">
                  <c:v>Heat retention error</c:v>
                </c:pt>
                <c:pt idx="4">
                  <c:v>.</c:v>
                </c:pt>
                <c:pt idx="5">
                  <c:v>.</c:v>
                </c:pt>
              </c:strCache>
            </c:strRef>
          </c:cat>
          <c:val>
            <c:numRef>
              <c:f>'Downtime Analysis Example'!$I$6:$I$11</c:f>
              <c:numCache>
                <c:formatCode>0.0%</c:formatCode>
                <c:ptCount val="6"/>
                <c:pt idx="0">
                  <c:v>5.5776003276003273E-2</c:v>
                </c:pt>
                <c:pt idx="1">
                  <c:v>0.14793816543816543</c:v>
                </c:pt>
                <c:pt idx="2">
                  <c:v>3.5000000000000003E-2</c:v>
                </c:pt>
                <c:pt idx="3">
                  <c:v>0.183</c:v>
                </c:pt>
              </c:numCache>
            </c:numRef>
          </c:val>
          <c:extLst xmlns:c16r2="http://schemas.microsoft.com/office/drawing/2015/06/chart">
            <c:ext xmlns:c16="http://schemas.microsoft.com/office/drawing/2014/chart" uri="{C3380CC4-5D6E-409C-BE32-E72D297353CC}">
              <c16:uniqueId val="{00000000-CE9A-4176-AAD8-38053D231EB9}"/>
            </c:ext>
          </c:extLst>
        </c:ser>
        <c:ser>
          <c:idx val="1"/>
          <c:order val="1"/>
          <c:tx>
            <c:strRef>
              <c:f>'Downtime Analysis Example'!$J$5</c:f>
              <c:strCache>
                <c:ptCount val="1"/>
                <c:pt idx="0">
                  <c:v>12W</c:v>
                </c:pt>
              </c:strCache>
            </c:strRef>
          </c:tx>
          <c:spPr>
            <a:solidFill>
              <a:schemeClr val="accent2"/>
            </a:solidFill>
            <a:ln>
              <a:noFill/>
            </a:ln>
            <a:effectLst/>
          </c:spPr>
          <c:invertIfNegative val="0"/>
          <c:cat>
            <c:strRef>
              <c:f>'Downtime Analysis Example'!$H$6:$H$11</c:f>
              <c:strCache>
                <c:ptCount val="6"/>
                <c:pt idx="0">
                  <c:v>Steam regulating valve error</c:v>
                </c:pt>
                <c:pt idx="1">
                  <c:v>Water regulating valve error</c:v>
                </c:pt>
                <c:pt idx="2">
                  <c:v>Leak on pump</c:v>
                </c:pt>
                <c:pt idx="3">
                  <c:v>Heat retention error</c:v>
                </c:pt>
                <c:pt idx="4">
                  <c:v>.</c:v>
                </c:pt>
                <c:pt idx="5">
                  <c:v>.</c:v>
                </c:pt>
              </c:strCache>
            </c:strRef>
          </c:cat>
          <c:val>
            <c:numRef>
              <c:f>'Downtime Analysis Example'!$J$6:$J$11</c:f>
              <c:numCache>
                <c:formatCode>0.0%</c:formatCode>
                <c:ptCount val="6"/>
                <c:pt idx="0">
                  <c:v>4.6502463054187197E-2</c:v>
                </c:pt>
                <c:pt idx="1">
                  <c:v>9.3628899835796392E-2</c:v>
                </c:pt>
                <c:pt idx="2">
                  <c:v>0.14599999999999999</c:v>
                </c:pt>
                <c:pt idx="3">
                  <c:v>0.26026272577996717</c:v>
                </c:pt>
              </c:numCache>
            </c:numRef>
          </c:val>
          <c:extLst xmlns:c16r2="http://schemas.microsoft.com/office/drawing/2015/06/chart">
            <c:ext xmlns:c16="http://schemas.microsoft.com/office/drawing/2014/chart" uri="{C3380CC4-5D6E-409C-BE32-E72D297353CC}">
              <c16:uniqueId val="{00000001-CE9A-4176-AAD8-38053D231EB9}"/>
            </c:ext>
          </c:extLst>
        </c:ser>
        <c:ser>
          <c:idx val="2"/>
          <c:order val="2"/>
          <c:tx>
            <c:strRef>
              <c:f>'Downtime Analysis Example'!$K$5</c:f>
              <c:strCache>
                <c:ptCount val="1"/>
                <c:pt idx="0">
                  <c:v>4W</c:v>
                </c:pt>
              </c:strCache>
            </c:strRef>
          </c:tx>
          <c:spPr>
            <a:solidFill>
              <a:schemeClr val="accent3"/>
            </a:solidFill>
            <a:ln>
              <a:noFill/>
            </a:ln>
            <a:effectLst/>
          </c:spPr>
          <c:invertIfNegative val="0"/>
          <c:cat>
            <c:strRef>
              <c:f>'Downtime Analysis Example'!$H$6:$H$11</c:f>
              <c:strCache>
                <c:ptCount val="6"/>
                <c:pt idx="0">
                  <c:v>Steam regulating valve error</c:v>
                </c:pt>
                <c:pt idx="1">
                  <c:v>Water regulating valve error</c:v>
                </c:pt>
                <c:pt idx="2">
                  <c:v>Leak on pump</c:v>
                </c:pt>
                <c:pt idx="3">
                  <c:v>Heat retention error</c:v>
                </c:pt>
                <c:pt idx="4">
                  <c:v>.</c:v>
                </c:pt>
                <c:pt idx="5">
                  <c:v>.</c:v>
                </c:pt>
              </c:strCache>
            </c:strRef>
          </c:cat>
          <c:val>
            <c:numRef>
              <c:f>'Downtime Analysis Example'!$K$6:$K$11</c:f>
              <c:numCache>
                <c:formatCode>0.0%</c:formatCode>
                <c:ptCount val="6"/>
                <c:pt idx="0">
                  <c:v>4.6180555555555558E-2</c:v>
                </c:pt>
                <c:pt idx="1">
                  <c:v>0.10885416666666665</c:v>
                </c:pt>
                <c:pt idx="2">
                  <c:v>1.9E-2</c:v>
                </c:pt>
                <c:pt idx="3">
                  <c:v>7.8E-2</c:v>
                </c:pt>
              </c:numCache>
            </c:numRef>
          </c:val>
          <c:extLst xmlns:c16r2="http://schemas.microsoft.com/office/drawing/2015/06/chart">
            <c:ext xmlns:c16="http://schemas.microsoft.com/office/drawing/2014/chart" uri="{C3380CC4-5D6E-409C-BE32-E72D297353CC}">
              <c16:uniqueId val="{00000002-CE9A-4176-AAD8-38053D231EB9}"/>
            </c:ext>
          </c:extLst>
        </c:ser>
        <c:ser>
          <c:idx val="3"/>
          <c:order val="3"/>
          <c:tx>
            <c:strRef>
              <c:f>'Downtime Analysis Example'!$L$5</c:f>
              <c:strCache>
                <c:ptCount val="1"/>
                <c:pt idx="0">
                  <c:v>1W</c:v>
                </c:pt>
              </c:strCache>
            </c:strRef>
          </c:tx>
          <c:spPr>
            <a:solidFill>
              <a:schemeClr val="accent4"/>
            </a:solidFill>
            <a:ln>
              <a:noFill/>
            </a:ln>
            <a:effectLst/>
          </c:spPr>
          <c:invertIfNegative val="0"/>
          <c:cat>
            <c:strRef>
              <c:f>'Downtime Analysis Example'!$H$6:$H$11</c:f>
              <c:strCache>
                <c:ptCount val="6"/>
                <c:pt idx="0">
                  <c:v>Steam regulating valve error</c:v>
                </c:pt>
                <c:pt idx="1">
                  <c:v>Water regulating valve error</c:v>
                </c:pt>
                <c:pt idx="2">
                  <c:v>Leak on pump</c:v>
                </c:pt>
                <c:pt idx="3">
                  <c:v>Heat retention error</c:v>
                </c:pt>
                <c:pt idx="4">
                  <c:v>.</c:v>
                </c:pt>
                <c:pt idx="5">
                  <c:v>.</c:v>
                </c:pt>
              </c:strCache>
            </c:strRef>
          </c:cat>
          <c:val>
            <c:numRef>
              <c:f>'Downtime Analysis Example'!$L$6:$L$11</c:f>
              <c:numCache>
                <c:formatCode>0.0%</c:formatCode>
                <c:ptCount val="6"/>
                <c:pt idx="0">
                  <c:v>3.3E-3</c:v>
                </c:pt>
                <c:pt idx="1">
                  <c:v>5.5999999999999999E-3</c:v>
                </c:pt>
                <c:pt idx="2">
                  <c:v>7.0000000000000001E-3</c:v>
                </c:pt>
                <c:pt idx="3">
                  <c:v>1.2E-2</c:v>
                </c:pt>
              </c:numCache>
            </c:numRef>
          </c:val>
          <c:extLst xmlns:c16r2="http://schemas.microsoft.com/office/drawing/2015/06/chart">
            <c:ext xmlns:c16="http://schemas.microsoft.com/office/drawing/2014/chart" uri="{C3380CC4-5D6E-409C-BE32-E72D297353CC}">
              <c16:uniqueId val="{00000003-CE9A-4176-AAD8-38053D231EB9}"/>
            </c:ext>
          </c:extLst>
        </c:ser>
        <c:dLbls>
          <c:showLegendKey val="0"/>
          <c:showVal val="0"/>
          <c:showCatName val="0"/>
          <c:showSerName val="0"/>
          <c:showPercent val="0"/>
          <c:showBubbleSize val="0"/>
        </c:dLbls>
        <c:gapWidth val="219"/>
        <c:overlap val="-27"/>
        <c:axId val="233041264"/>
        <c:axId val="233045968"/>
      </c:barChart>
      <c:catAx>
        <c:axId val="23304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45968"/>
        <c:crosses val="autoZero"/>
        <c:auto val="1"/>
        <c:lblAlgn val="ctr"/>
        <c:lblOffset val="100"/>
        <c:noMultiLvlLbl val="0"/>
      </c:catAx>
      <c:valAx>
        <c:axId val="2330459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41264"/>
        <c:crosses val="autoZero"/>
        <c:crossBetween val="between"/>
      </c:valAx>
      <c:spPr>
        <a:noFill/>
        <a:ln>
          <a:noFill/>
        </a:ln>
        <a:effectLst/>
      </c:spPr>
    </c:plotArea>
    <c:legend>
      <c:legendPos val="b"/>
      <c:layout>
        <c:manualLayout>
          <c:xMode val="edge"/>
          <c:yMode val="edge"/>
          <c:x val="0.25676600058669879"/>
          <c:y val="0.92785114134529478"/>
          <c:w val="0.33054117919438103"/>
          <c:h val="7.21488586547052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CONVEYORS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'Downtime Analysis Example'!$O$5</c:f>
              <c:strCache>
                <c:ptCount val="1"/>
                <c:pt idx="0">
                  <c:v>52W</c:v>
                </c:pt>
              </c:strCache>
            </c:strRef>
          </c:tx>
          <c:spPr>
            <a:solidFill>
              <a:schemeClr val="accent1"/>
            </a:solidFill>
            <a:ln>
              <a:noFill/>
            </a:ln>
            <a:effectLst/>
          </c:spPr>
          <c:invertIfNegative val="0"/>
          <c:cat>
            <c:strRef>
              <c:f>'Downtime Analysis Example'!$N$6:$N$11</c:f>
              <c:strCache>
                <c:ptCount val="6"/>
                <c:pt idx="0">
                  <c:v>Conveyor not starting</c:v>
                </c:pt>
                <c:pt idx="1">
                  <c:v>Conveyor jam</c:v>
                </c:pt>
                <c:pt idx="2">
                  <c:v>Drive chain out of sprocket</c:v>
                </c:pt>
                <c:pt idx="3">
                  <c:v>Drive motor tripping</c:v>
                </c:pt>
                <c:pt idx="4">
                  <c:v>.</c:v>
                </c:pt>
                <c:pt idx="5">
                  <c:v>.</c:v>
                </c:pt>
              </c:strCache>
            </c:strRef>
          </c:cat>
          <c:val>
            <c:numRef>
              <c:f>'Downtime Analysis Example'!$O$6:$O$11</c:f>
              <c:numCache>
                <c:formatCode>0.0%</c:formatCode>
                <c:ptCount val="6"/>
                <c:pt idx="0">
                  <c:v>5.5776003276003273E-2</c:v>
                </c:pt>
                <c:pt idx="1">
                  <c:v>0.14793816543816543</c:v>
                </c:pt>
                <c:pt idx="2">
                  <c:v>3.5000000000000003E-2</c:v>
                </c:pt>
                <c:pt idx="3">
                  <c:v>0.183</c:v>
                </c:pt>
              </c:numCache>
            </c:numRef>
          </c:val>
          <c:extLst xmlns:c16r2="http://schemas.microsoft.com/office/drawing/2015/06/chart">
            <c:ext xmlns:c16="http://schemas.microsoft.com/office/drawing/2014/chart" uri="{C3380CC4-5D6E-409C-BE32-E72D297353CC}">
              <c16:uniqueId val="{00000000-47B3-405F-95F0-1EFD7042AABC}"/>
            </c:ext>
          </c:extLst>
        </c:ser>
        <c:ser>
          <c:idx val="1"/>
          <c:order val="1"/>
          <c:tx>
            <c:strRef>
              <c:f>'Downtime Analysis Example'!$P$5</c:f>
              <c:strCache>
                <c:ptCount val="1"/>
                <c:pt idx="0">
                  <c:v>12W</c:v>
                </c:pt>
              </c:strCache>
            </c:strRef>
          </c:tx>
          <c:spPr>
            <a:solidFill>
              <a:schemeClr val="accent2"/>
            </a:solidFill>
            <a:ln>
              <a:noFill/>
            </a:ln>
            <a:effectLst/>
          </c:spPr>
          <c:invertIfNegative val="0"/>
          <c:cat>
            <c:strRef>
              <c:f>'Downtime Analysis Example'!$N$6:$N$11</c:f>
              <c:strCache>
                <c:ptCount val="6"/>
                <c:pt idx="0">
                  <c:v>Conveyor not starting</c:v>
                </c:pt>
                <c:pt idx="1">
                  <c:v>Conveyor jam</c:v>
                </c:pt>
                <c:pt idx="2">
                  <c:v>Drive chain out of sprocket</c:v>
                </c:pt>
                <c:pt idx="3">
                  <c:v>Drive motor tripping</c:v>
                </c:pt>
                <c:pt idx="4">
                  <c:v>.</c:v>
                </c:pt>
                <c:pt idx="5">
                  <c:v>.</c:v>
                </c:pt>
              </c:strCache>
            </c:strRef>
          </c:cat>
          <c:val>
            <c:numRef>
              <c:f>'Downtime Analysis Example'!$P$6:$P$11</c:f>
              <c:numCache>
                <c:formatCode>0.0%</c:formatCode>
                <c:ptCount val="6"/>
                <c:pt idx="0">
                  <c:v>4.6502463054187197E-2</c:v>
                </c:pt>
                <c:pt idx="1">
                  <c:v>9.3628899835796392E-2</c:v>
                </c:pt>
                <c:pt idx="2">
                  <c:v>0.14599999999999999</c:v>
                </c:pt>
                <c:pt idx="3">
                  <c:v>0.26026272577996717</c:v>
                </c:pt>
              </c:numCache>
            </c:numRef>
          </c:val>
          <c:extLst xmlns:c16r2="http://schemas.microsoft.com/office/drawing/2015/06/chart">
            <c:ext xmlns:c16="http://schemas.microsoft.com/office/drawing/2014/chart" uri="{C3380CC4-5D6E-409C-BE32-E72D297353CC}">
              <c16:uniqueId val="{00000001-47B3-405F-95F0-1EFD7042AABC}"/>
            </c:ext>
          </c:extLst>
        </c:ser>
        <c:ser>
          <c:idx val="2"/>
          <c:order val="2"/>
          <c:tx>
            <c:strRef>
              <c:f>'Downtime Analysis Example'!$Q$5</c:f>
              <c:strCache>
                <c:ptCount val="1"/>
                <c:pt idx="0">
                  <c:v>4W</c:v>
                </c:pt>
              </c:strCache>
            </c:strRef>
          </c:tx>
          <c:spPr>
            <a:solidFill>
              <a:schemeClr val="accent3"/>
            </a:solidFill>
            <a:ln>
              <a:noFill/>
            </a:ln>
            <a:effectLst/>
          </c:spPr>
          <c:invertIfNegative val="0"/>
          <c:cat>
            <c:strRef>
              <c:f>'Downtime Analysis Example'!$N$6:$N$11</c:f>
              <c:strCache>
                <c:ptCount val="6"/>
                <c:pt idx="0">
                  <c:v>Conveyor not starting</c:v>
                </c:pt>
                <c:pt idx="1">
                  <c:v>Conveyor jam</c:v>
                </c:pt>
                <c:pt idx="2">
                  <c:v>Drive chain out of sprocket</c:v>
                </c:pt>
                <c:pt idx="3">
                  <c:v>Drive motor tripping</c:v>
                </c:pt>
                <c:pt idx="4">
                  <c:v>.</c:v>
                </c:pt>
                <c:pt idx="5">
                  <c:v>.</c:v>
                </c:pt>
              </c:strCache>
            </c:strRef>
          </c:cat>
          <c:val>
            <c:numRef>
              <c:f>'Downtime Analysis Example'!$Q$6:$Q$11</c:f>
              <c:numCache>
                <c:formatCode>0.0%</c:formatCode>
                <c:ptCount val="6"/>
                <c:pt idx="0">
                  <c:v>4.6180555555555558E-2</c:v>
                </c:pt>
                <c:pt idx="1">
                  <c:v>0.10885416666666665</c:v>
                </c:pt>
                <c:pt idx="2">
                  <c:v>1.9E-2</c:v>
                </c:pt>
                <c:pt idx="3">
                  <c:v>7.8E-2</c:v>
                </c:pt>
              </c:numCache>
            </c:numRef>
          </c:val>
          <c:extLst xmlns:c16r2="http://schemas.microsoft.com/office/drawing/2015/06/chart">
            <c:ext xmlns:c16="http://schemas.microsoft.com/office/drawing/2014/chart" uri="{C3380CC4-5D6E-409C-BE32-E72D297353CC}">
              <c16:uniqueId val="{00000002-47B3-405F-95F0-1EFD7042AABC}"/>
            </c:ext>
          </c:extLst>
        </c:ser>
        <c:ser>
          <c:idx val="3"/>
          <c:order val="3"/>
          <c:tx>
            <c:strRef>
              <c:f>'Downtime Analysis Example'!$R$5</c:f>
              <c:strCache>
                <c:ptCount val="1"/>
                <c:pt idx="0">
                  <c:v>1W</c:v>
                </c:pt>
              </c:strCache>
            </c:strRef>
          </c:tx>
          <c:spPr>
            <a:solidFill>
              <a:schemeClr val="accent4"/>
            </a:solidFill>
            <a:ln>
              <a:noFill/>
            </a:ln>
            <a:effectLst/>
          </c:spPr>
          <c:invertIfNegative val="0"/>
          <c:cat>
            <c:strRef>
              <c:f>'Downtime Analysis Example'!$N$6:$N$11</c:f>
              <c:strCache>
                <c:ptCount val="6"/>
                <c:pt idx="0">
                  <c:v>Conveyor not starting</c:v>
                </c:pt>
                <c:pt idx="1">
                  <c:v>Conveyor jam</c:v>
                </c:pt>
                <c:pt idx="2">
                  <c:v>Drive chain out of sprocket</c:v>
                </c:pt>
                <c:pt idx="3">
                  <c:v>Drive motor tripping</c:v>
                </c:pt>
                <c:pt idx="4">
                  <c:v>.</c:v>
                </c:pt>
                <c:pt idx="5">
                  <c:v>.</c:v>
                </c:pt>
              </c:strCache>
            </c:strRef>
          </c:cat>
          <c:val>
            <c:numRef>
              <c:f>'Downtime Analysis Example'!$R$6:$R$11</c:f>
              <c:numCache>
                <c:formatCode>0.0%</c:formatCode>
                <c:ptCount val="6"/>
                <c:pt idx="0">
                  <c:v>3.3E-3</c:v>
                </c:pt>
                <c:pt idx="1">
                  <c:v>5.5999999999999999E-3</c:v>
                </c:pt>
                <c:pt idx="2">
                  <c:v>7.0000000000000001E-3</c:v>
                </c:pt>
                <c:pt idx="3">
                  <c:v>1.2E-2</c:v>
                </c:pt>
              </c:numCache>
            </c:numRef>
          </c:val>
          <c:extLst xmlns:c16r2="http://schemas.microsoft.com/office/drawing/2015/06/chart">
            <c:ext xmlns:c16="http://schemas.microsoft.com/office/drawing/2014/chart" uri="{C3380CC4-5D6E-409C-BE32-E72D297353CC}">
              <c16:uniqueId val="{00000003-47B3-405F-95F0-1EFD7042AABC}"/>
            </c:ext>
          </c:extLst>
        </c:ser>
        <c:dLbls>
          <c:showLegendKey val="0"/>
          <c:showVal val="0"/>
          <c:showCatName val="0"/>
          <c:showSerName val="0"/>
          <c:showPercent val="0"/>
          <c:showBubbleSize val="0"/>
        </c:dLbls>
        <c:gapWidth val="219"/>
        <c:overlap val="-27"/>
        <c:axId val="233043616"/>
        <c:axId val="233033816"/>
      </c:barChart>
      <c:catAx>
        <c:axId val="23304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33816"/>
        <c:crosses val="autoZero"/>
        <c:auto val="1"/>
        <c:lblAlgn val="ctr"/>
        <c:lblOffset val="100"/>
        <c:noMultiLvlLbl val="0"/>
      </c:catAx>
      <c:valAx>
        <c:axId val="2330338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436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'Dummy Variables'!$B$2:$B$10</c:f>
              <c:strCache>
                <c:ptCount val="9"/>
                <c:pt idx="0">
                  <c:v>Preform Infeed Losses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'Dummy Variables'!$C$2:$C$10</c:f>
              <c:strCache>
                <c:ptCount val="9"/>
                <c:pt idx="0">
                  <c:v>PreformTipperSafety_Err</c:v>
                </c:pt>
                <c:pt idx="1">
                  <c:v>PreformTipperChainDrive_Malf</c:v>
                </c:pt>
                <c:pt idx="2">
                  <c:v>PreformPresence_Err</c:v>
                </c:pt>
                <c:pt idx="3">
                  <c:v>PreformHopperEmpty_Idle</c:v>
                </c:pt>
                <c:pt idx="4">
                  <c:v>PreformBelt_Malf</c:v>
                </c:pt>
                <c:pt idx="5">
                  <c:v>PreformJam_Orientor_Malf</c:v>
                </c:pt>
                <c:pt idx="6">
                  <c:v>PreformJam_Rail_Err</c:v>
                </c:pt>
                <c:pt idx="7">
                  <c:v>PreformJam_InfeedStar_Malf</c:v>
                </c:pt>
                <c:pt idx="8">
                  <c:v>PreformHopperControl_Malf</c:v>
                </c:pt>
              </c:strCache>
            </c:strRef>
          </c:cat>
          <c:val>
            <c:numRef>
              <c:f>'Dummy Variables'!$DA$2:$DA$10</c:f>
              <c:numCache>
                <c:formatCode>General</c:formatCode>
                <c:ptCount val="9"/>
                <c:pt idx="0">
                  <c:v>901</c:v>
                </c:pt>
                <c:pt idx="1">
                  <c:v>690</c:v>
                </c:pt>
                <c:pt idx="2">
                  <c:v>904</c:v>
                </c:pt>
                <c:pt idx="3">
                  <c:v>736</c:v>
                </c:pt>
                <c:pt idx="4">
                  <c:v>683</c:v>
                </c:pt>
                <c:pt idx="5">
                  <c:v>784</c:v>
                </c:pt>
                <c:pt idx="6">
                  <c:v>637</c:v>
                </c:pt>
                <c:pt idx="7">
                  <c:v>682</c:v>
                </c:pt>
                <c:pt idx="8">
                  <c:v>739</c:v>
                </c:pt>
              </c:numCache>
            </c:numRef>
          </c:val>
        </c:ser>
        <c:dLbls>
          <c:dLblPos val="outEnd"/>
          <c:showLegendKey val="0"/>
          <c:showVal val="1"/>
          <c:showCatName val="0"/>
          <c:showSerName val="0"/>
          <c:showPercent val="0"/>
          <c:showBubbleSize val="0"/>
        </c:dLbls>
        <c:gapWidth val="219"/>
        <c:overlap val="-27"/>
        <c:axId val="233041656"/>
        <c:axId val="233040088"/>
      </c:barChart>
      <c:catAx>
        <c:axId val="233041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40088"/>
        <c:crosses val="autoZero"/>
        <c:auto val="1"/>
        <c:lblAlgn val="ctr"/>
        <c:lblOffset val="100"/>
        <c:noMultiLvlLbl val="0"/>
      </c:catAx>
      <c:valAx>
        <c:axId val="233040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41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2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t>Hourly Trends (20 June 20)</a:t>
            </a:r>
          </a:p>
        </c:rich>
      </c:tx>
      <c:layout/>
      <c:overlay val="0"/>
      <c:spPr>
        <a:noFill/>
        <a:ln>
          <a:noFill/>
        </a:ln>
        <a:effectLst/>
      </c:spPr>
      <c:txPr>
        <a:bodyPr rot="0" spcFirstLastPara="1" vertOverflow="ellipsis" vert="horz" wrap="square" anchor="ctr" anchorCtr="1"/>
        <a:lstStyle/>
        <a:p>
          <a:pPr>
            <a:defRPr sz="72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Program!$I$7</c:f>
              <c:strCache>
                <c:ptCount val="1"/>
                <c:pt idx="0">
                  <c:v>MouldNotLocked_Err</c:v>
                </c:pt>
              </c:strCache>
            </c:strRef>
          </c:tx>
          <c:spPr>
            <a:solidFill>
              <a:schemeClr val="accent1"/>
            </a:solidFill>
            <a:ln>
              <a:noFill/>
            </a:ln>
            <a:effectLst/>
          </c:spPr>
          <c:invertIfNegative val="0"/>
          <c:cat>
            <c:strRef>
              <c:extLst>
                <c:ext xmlns:c15="http://schemas.microsoft.com/office/drawing/2012/chart" uri="{02D57815-91ED-43cb-92C2-25804820EDAC}">
                  <c15:fullRef>
                    <c15:sqref>Program!$J$6:$AC$6</c15:sqref>
                  </c15:fullRef>
                </c:ext>
              </c:extLst>
              <c:f>Program!$J$6:$L$6</c:f>
              <c:strCache>
                <c:ptCount val="3"/>
                <c:pt idx="0">
                  <c:v>9am</c:v>
                </c:pt>
                <c:pt idx="1">
                  <c:v>10am</c:v>
                </c:pt>
                <c:pt idx="2">
                  <c:v>11am</c:v>
                </c:pt>
              </c:strCache>
            </c:strRef>
          </c:cat>
          <c:val>
            <c:numRef>
              <c:extLst>
                <c:ext xmlns:c15="http://schemas.microsoft.com/office/drawing/2012/chart" uri="{02D57815-91ED-43cb-92C2-25804820EDAC}">
                  <c15:fullRef>
                    <c15:sqref>Program!$J$7:$AC$7</c15:sqref>
                  </c15:fullRef>
                </c:ext>
              </c:extLst>
              <c:f>Program!$J$7:$L$7</c:f>
              <c:numCache>
                <c:formatCode>General</c:formatCode>
                <c:ptCount val="3"/>
                <c:pt idx="0">
                  <c:v>10</c:v>
                </c:pt>
                <c:pt idx="1">
                  <c:v>5</c:v>
                </c:pt>
                <c:pt idx="2">
                  <c:v>2</c:v>
                </c:pt>
              </c:numCache>
            </c:numRef>
          </c:val>
        </c:ser>
        <c:ser>
          <c:idx val="1"/>
          <c:order val="1"/>
          <c:tx>
            <c:strRef>
              <c:f>Program!$I$8</c:f>
              <c:strCache>
                <c:ptCount val="1"/>
                <c:pt idx="0">
                  <c:v>JamInMould_Err</c:v>
                </c:pt>
              </c:strCache>
            </c:strRef>
          </c:tx>
          <c:spPr>
            <a:solidFill>
              <a:schemeClr val="accent2"/>
            </a:solidFill>
            <a:ln>
              <a:noFill/>
            </a:ln>
            <a:effectLst/>
          </c:spPr>
          <c:invertIfNegative val="0"/>
          <c:cat>
            <c:strRef>
              <c:extLst>
                <c:ext xmlns:c15="http://schemas.microsoft.com/office/drawing/2012/chart" uri="{02D57815-91ED-43cb-92C2-25804820EDAC}">
                  <c15:fullRef>
                    <c15:sqref>Program!$J$6:$AC$6</c15:sqref>
                  </c15:fullRef>
                </c:ext>
              </c:extLst>
              <c:f>Program!$J$6:$L$6</c:f>
              <c:strCache>
                <c:ptCount val="3"/>
                <c:pt idx="0">
                  <c:v>9am</c:v>
                </c:pt>
                <c:pt idx="1">
                  <c:v>10am</c:v>
                </c:pt>
                <c:pt idx="2">
                  <c:v>11am</c:v>
                </c:pt>
              </c:strCache>
            </c:strRef>
          </c:cat>
          <c:val>
            <c:numRef>
              <c:extLst>
                <c:ext xmlns:c15="http://schemas.microsoft.com/office/drawing/2012/chart" uri="{02D57815-91ED-43cb-92C2-25804820EDAC}">
                  <c15:fullRef>
                    <c15:sqref>Program!$J$8:$AC$8</c15:sqref>
                  </c15:fullRef>
                </c:ext>
              </c:extLst>
              <c:f>Program!$J$8:$L$8</c:f>
              <c:numCache>
                <c:formatCode>General</c:formatCode>
                <c:ptCount val="3"/>
                <c:pt idx="0">
                  <c:v>5</c:v>
                </c:pt>
                <c:pt idx="1">
                  <c:v>2.5</c:v>
                </c:pt>
                <c:pt idx="2">
                  <c:v>1</c:v>
                </c:pt>
              </c:numCache>
            </c:numRef>
          </c:val>
        </c:ser>
        <c:ser>
          <c:idx val="2"/>
          <c:order val="2"/>
          <c:tx>
            <c:strRef>
              <c:f>Program!$I$9</c:f>
              <c:strCache>
                <c:ptCount val="1"/>
                <c:pt idx="0">
                  <c:v>FaultyBlowing_Err</c:v>
                </c:pt>
              </c:strCache>
            </c:strRef>
          </c:tx>
          <c:spPr>
            <a:solidFill>
              <a:schemeClr val="accent3"/>
            </a:solidFill>
            <a:ln>
              <a:noFill/>
            </a:ln>
            <a:effectLst/>
          </c:spPr>
          <c:invertIfNegative val="0"/>
          <c:cat>
            <c:strRef>
              <c:extLst>
                <c:ext xmlns:c15="http://schemas.microsoft.com/office/drawing/2012/chart" uri="{02D57815-91ED-43cb-92C2-25804820EDAC}">
                  <c15:fullRef>
                    <c15:sqref>Program!$J$6:$AC$6</c15:sqref>
                  </c15:fullRef>
                </c:ext>
              </c:extLst>
              <c:f>Program!$J$6:$L$6</c:f>
              <c:strCache>
                <c:ptCount val="3"/>
                <c:pt idx="0">
                  <c:v>9am</c:v>
                </c:pt>
                <c:pt idx="1">
                  <c:v>10am</c:v>
                </c:pt>
                <c:pt idx="2">
                  <c:v>11am</c:v>
                </c:pt>
              </c:strCache>
            </c:strRef>
          </c:cat>
          <c:val>
            <c:numRef>
              <c:extLst>
                <c:ext xmlns:c15="http://schemas.microsoft.com/office/drawing/2012/chart" uri="{02D57815-91ED-43cb-92C2-25804820EDAC}">
                  <c15:fullRef>
                    <c15:sqref>Program!$J$9:$AC$9</c15:sqref>
                  </c15:fullRef>
                </c:ext>
              </c:extLst>
              <c:f>Program!$J$9:$L$9</c:f>
              <c:numCache>
                <c:formatCode>General</c:formatCode>
                <c:ptCount val="3"/>
                <c:pt idx="0">
                  <c:v>2.5</c:v>
                </c:pt>
                <c:pt idx="1">
                  <c:v>1.25</c:v>
                </c:pt>
                <c:pt idx="2">
                  <c:v>0.5</c:v>
                </c:pt>
              </c:numCache>
            </c:numRef>
          </c:val>
        </c:ser>
        <c:ser>
          <c:idx val="3"/>
          <c:order val="3"/>
          <c:tx>
            <c:strRef>
              <c:f>Program!$I$10</c:f>
              <c:strCache>
                <c:ptCount val="1"/>
                <c:pt idx="0">
                  <c:v>UnderfillValve_Malf</c:v>
                </c:pt>
              </c:strCache>
            </c:strRef>
          </c:tx>
          <c:spPr>
            <a:solidFill>
              <a:schemeClr val="accent4"/>
            </a:solidFill>
            <a:ln>
              <a:noFill/>
            </a:ln>
            <a:effectLst/>
          </c:spPr>
          <c:invertIfNegative val="0"/>
          <c:cat>
            <c:strRef>
              <c:extLst>
                <c:ext xmlns:c15="http://schemas.microsoft.com/office/drawing/2012/chart" uri="{02D57815-91ED-43cb-92C2-25804820EDAC}">
                  <c15:fullRef>
                    <c15:sqref>Program!$J$6:$AC$6</c15:sqref>
                  </c15:fullRef>
                </c:ext>
              </c:extLst>
              <c:f>Program!$J$6:$L$6</c:f>
              <c:strCache>
                <c:ptCount val="3"/>
                <c:pt idx="0">
                  <c:v>9am</c:v>
                </c:pt>
                <c:pt idx="1">
                  <c:v>10am</c:v>
                </c:pt>
                <c:pt idx="2">
                  <c:v>11am</c:v>
                </c:pt>
              </c:strCache>
            </c:strRef>
          </c:cat>
          <c:val>
            <c:numRef>
              <c:extLst>
                <c:ext xmlns:c15="http://schemas.microsoft.com/office/drawing/2012/chart" uri="{02D57815-91ED-43cb-92C2-25804820EDAC}">
                  <c15:fullRef>
                    <c15:sqref>Program!$J$10:$AC$10</c15:sqref>
                  </c15:fullRef>
                </c:ext>
              </c:extLst>
              <c:f>Program!$J$10:$L$10</c:f>
              <c:numCache>
                <c:formatCode>General</c:formatCode>
                <c:ptCount val="3"/>
                <c:pt idx="0">
                  <c:v>1.25</c:v>
                </c:pt>
                <c:pt idx="1">
                  <c:v>0.625</c:v>
                </c:pt>
                <c:pt idx="2">
                  <c:v>0.25</c:v>
                </c:pt>
              </c:numCache>
            </c:numRef>
          </c:val>
        </c:ser>
        <c:ser>
          <c:idx val="4"/>
          <c:order val="4"/>
          <c:tx>
            <c:strRef>
              <c:f>Program!$I$11</c:f>
              <c:strCache>
                <c:ptCount val="1"/>
                <c:pt idx="0">
                  <c:v>FoamingValve_Malf</c:v>
                </c:pt>
              </c:strCache>
            </c:strRef>
          </c:tx>
          <c:spPr>
            <a:solidFill>
              <a:schemeClr val="accent5"/>
            </a:solidFill>
            <a:ln>
              <a:noFill/>
            </a:ln>
            <a:effectLst/>
          </c:spPr>
          <c:invertIfNegative val="0"/>
          <c:cat>
            <c:strRef>
              <c:extLst>
                <c:ext xmlns:c15="http://schemas.microsoft.com/office/drawing/2012/chart" uri="{02D57815-91ED-43cb-92C2-25804820EDAC}">
                  <c15:fullRef>
                    <c15:sqref>Program!$J$6:$AC$6</c15:sqref>
                  </c15:fullRef>
                </c:ext>
              </c:extLst>
              <c:f>Program!$J$6:$L$6</c:f>
              <c:strCache>
                <c:ptCount val="3"/>
                <c:pt idx="0">
                  <c:v>9am</c:v>
                </c:pt>
                <c:pt idx="1">
                  <c:v>10am</c:v>
                </c:pt>
                <c:pt idx="2">
                  <c:v>11am</c:v>
                </c:pt>
              </c:strCache>
            </c:strRef>
          </c:cat>
          <c:val>
            <c:numRef>
              <c:extLst>
                <c:ext xmlns:c15="http://schemas.microsoft.com/office/drawing/2012/chart" uri="{02D57815-91ED-43cb-92C2-25804820EDAC}">
                  <c15:fullRef>
                    <c15:sqref>Program!$J$11:$AC$11</c15:sqref>
                  </c15:fullRef>
                </c:ext>
              </c:extLst>
              <c:f>Program!$J$11:$L$11</c:f>
              <c:numCache>
                <c:formatCode>General</c:formatCode>
                <c:ptCount val="3"/>
                <c:pt idx="0">
                  <c:v>0.625</c:v>
                </c:pt>
                <c:pt idx="1">
                  <c:v>0.3125</c:v>
                </c:pt>
                <c:pt idx="2">
                  <c:v>0.125</c:v>
                </c:pt>
              </c:numCache>
            </c:numRef>
          </c:val>
        </c:ser>
        <c:ser>
          <c:idx val="5"/>
          <c:order val="5"/>
          <c:tx>
            <c:strRef>
              <c:f>Program!$I$12</c:f>
              <c:strCache>
                <c:ptCount val="1"/>
                <c:pt idx="0">
                  <c:v>BottleTransf_Malf</c:v>
                </c:pt>
              </c:strCache>
            </c:strRef>
          </c:tx>
          <c:spPr>
            <a:solidFill>
              <a:schemeClr val="accent6"/>
            </a:solidFill>
            <a:ln>
              <a:noFill/>
            </a:ln>
            <a:effectLst/>
          </c:spPr>
          <c:invertIfNegative val="0"/>
          <c:cat>
            <c:strRef>
              <c:extLst>
                <c:ext xmlns:c15="http://schemas.microsoft.com/office/drawing/2012/chart" uri="{02D57815-91ED-43cb-92C2-25804820EDAC}">
                  <c15:fullRef>
                    <c15:sqref>Program!$J$6:$AC$6</c15:sqref>
                  </c15:fullRef>
                </c:ext>
              </c:extLst>
              <c:f>Program!$J$6:$L$6</c:f>
              <c:strCache>
                <c:ptCount val="3"/>
                <c:pt idx="0">
                  <c:v>9am</c:v>
                </c:pt>
                <c:pt idx="1">
                  <c:v>10am</c:v>
                </c:pt>
                <c:pt idx="2">
                  <c:v>11am</c:v>
                </c:pt>
              </c:strCache>
            </c:strRef>
          </c:cat>
          <c:val>
            <c:numRef>
              <c:extLst>
                <c:ext xmlns:c15="http://schemas.microsoft.com/office/drawing/2012/chart" uri="{02D57815-91ED-43cb-92C2-25804820EDAC}">
                  <c15:fullRef>
                    <c15:sqref>Program!$J$12:$AC$12</c15:sqref>
                  </c15:fullRef>
                </c:ext>
              </c:extLst>
              <c:f>Program!$J$12:$L$12</c:f>
              <c:numCache>
                <c:formatCode>General</c:formatCode>
                <c:ptCount val="3"/>
                <c:pt idx="0">
                  <c:v>0.3125</c:v>
                </c:pt>
                <c:pt idx="1">
                  <c:v>0.15625</c:v>
                </c:pt>
                <c:pt idx="2">
                  <c:v>6.25E-2</c:v>
                </c:pt>
              </c:numCache>
            </c:numRef>
          </c:val>
        </c:ser>
        <c:dLbls>
          <c:showLegendKey val="0"/>
          <c:showVal val="0"/>
          <c:showCatName val="0"/>
          <c:showSerName val="0"/>
          <c:showPercent val="0"/>
          <c:showBubbleSize val="0"/>
        </c:dLbls>
        <c:gapWidth val="150"/>
        <c:axId val="228461736"/>
        <c:axId val="228460952"/>
      </c:barChart>
      <c:catAx>
        <c:axId val="22846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28460952"/>
        <c:crosses val="autoZero"/>
        <c:auto val="1"/>
        <c:lblAlgn val="ctr"/>
        <c:lblOffset val="100"/>
        <c:noMultiLvlLbl val="0"/>
      </c:catAx>
      <c:valAx>
        <c:axId val="228460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r>
                  <a:rPr lang="en-US"/>
                  <a:t>(min)</a:t>
                </a:r>
              </a:p>
            </c:rich>
          </c:tx>
          <c:layout/>
          <c:overlay val="0"/>
          <c:spPr>
            <a:noFill/>
            <a:ln>
              <a:noFill/>
            </a:ln>
            <a:effectLst/>
          </c:spPr>
          <c:txPr>
            <a:bodyPr rot="-5400000" spcFirstLastPara="1" vertOverflow="ellipsis" vert="horz"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28461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b="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'Dummy Variables'!$B$11:$B$32</c:f>
              <c:strCache>
                <c:ptCount val="22"/>
                <c:pt idx="0">
                  <c:v>Blow Moulder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'Dummy Variables'!$C$11:$C$32</c:f>
              <c:strCache>
                <c:ptCount val="22"/>
                <c:pt idx="0">
                  <c:v>PreformNotFit_Mandrel_Err</c:v>
                </c:pt>
                <c:pt idx="1">
                  <c:v>PreformLost_Oven_Err</c:v>
                </c:pt>
                <c:pt idx="2">
                  <c:v>PreformMajorGap_Err</c:v>
                </c:pt>
                <c:pt idx="3">
                  <c:v>OvenCoolingCct_Malf</c:v>
                </c:pt>
                <c:pt idx="4">
                  <c:v>PreformMandrMoldTransfer_Malf</c:v>
                </c:pt>
                <c:pt idx="5">
                  <c:v>BottleJamMold_Err</c:v>
                </c:pt>
                <c:pt idx="6">
                  <c:v>PreformMoldMandrTransfer_Malf</c:v>
                </c:pt>
                <c:pt idx="7">
                  <c:v>PreformScrapping_Waste</c:v>
                </c:pt>
                <c:pt idx="8">
                  <c:v>MoldCoolingInterrupted_Err</c:v>
                </c:pt>
                <c:pt idx="9">
                  <c:v>MoldNotLocked_Err</c:v>
                </c:pt>
                <c:pt idx="10">
                  <c:v>StretchRodNotInFinalPos_Err</c:v>
                </c:pt>
                <c:pt idx="11">
                  <c:v>MoldNotInFinalPos_Err</c:v>
                </c:pt>
                <c:pt idx="12">
                  <c:v>FaultyBlowing_Err</c:v>
                </c:pt>
                <c:pt idx="13">
                  <c:v>PreformLost_Blowing_Err</c:v>
                </c:pt>
                <c:pt idx="14">
                  <c:v>MoldNotLocked_Malf</c:v>
                </c:pt>
                <c:pt idx="15">
                  <c:v>SynchonisationErr</c:v>
                </c:pt>
                <c:pt idx="16">
                  <c:v>LampBlown_Err</c:v>
                </c:pt>
                <c:pt idx="17">
                  <c:v>PreformTemperature_Err</c:v>
                </c:pt>
                <c:pt idx="18">
                  <c:v>Lubrication_Malf</c:v>
                </c:pt>
                <c:pt idx="19">
                  <c:v>FillerBlocking_Idle</c:v>
                </c:pt>
                <c:pt idx="20">
                  <c:v>LabellerBlocking_Idle</c:v>
                </c:pt>
                <c:pt idx="21">
                  <c:v>BlownBottleQuality_Malf</c:v>
                </c:pt>
              </c:strCache>
            </c:strRef>
          </c:cat>
          <c:val>
            <c:numRef>
              <c:f>'Dummy Variables'!$DA$11:$DA$32</c:f>
              <c:numCache>
                <c:formatCode>General</c:formatCode>
                <c:ptCount val="22"/>
                <c:pt idx="0">
                  <c:v>776</c:v>
                </c:pt>
                <c:pt idx="1">
                  <c:v>726</c:v>
                </c:pt>
                <c:pt idx="2">
                  <c:v>820</c:v>
                </c:pt>
                <c:pt idx="3">
                  <c:v>717</c:v>
                </c:pt>
                <c:pt idx="4">
                  <c:v>816</c:v>
                </c:pt>
                <c:pt idx="5">
                  <c:v>777</c:v>
                </c:pt>
                <c:pt idx="6">
                  <c:v>896</c:v>
                </c:pt>
                <c:pt idx="7">
                  <c:v>663</c:v>
                </c:pt>
                <c:pt idx="8">
                  <c:v>801</c:v>
                </c:pt>
                <c:pt idx="9">
                  <c:v>830</c:v>
                </c:pt>
                <c:pt idx="10">
                  <c:v>754</c:v>
                </c:pt>
                <c:pt idx="11">
                  <c:v>818</c:v>
                </c:pt>
                <c:pt idx="12">
                  <c:v>807</c:v>
                </c:pt>
                <c:pt idx="13">
                  <c:v>896</c:v>
                </c:pt>
                <c:pt idx="14">
                  <c:v>633</c:v>
                </c:pt>
                <c:pt idx="15">
                  <c:v>914</c:v>
                </c:pt>
                <c:pt idx="16">
                  <c:v>824</c:v>
                </c:pt>
                <c:pt idx="17">
                  <c:v>780</c:v>
                </c:pt>
                <c:pt idx="18">
                  <c:v>841</c:v>
                </c:pt>
                <c:pt idx="19">
                  <c:v>758</c:v>
                </c:pt>
                <c:pt idx="20">
                  <c:v>697</c:v>
                </c:pt>
                <c:pt idx="21">
                  <c:v>979</c:v>
                </c:pt>
              </c:numCache>
            </c:numRef>
          </c:val>
        </c:ser>
        <c:dLbls>
          <c:dLblPos val="outEnd"/>
          <c:showLegendKey val="0"/>
          <c:showVal val="1"/>
          <c:showCatName val="0"/>
          <c:showSerName val="0"/>
          <c:showPercent val="0"/>
          <c:showBubbleSize val="0"/>
        </c:dLbls>
        <c:gapWidth val="219"/>
        <c:overlap val="-27"/>
        <c:axId val="233037736"/>
        <c:axId val="233038912"/>
      </c:barChart>
      <c:catAx>
        <c:axId val="233037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38912"/>
        <c:crosses val="autoZero"/>
        <c:auto val="1"/>
        <c:lblAlgn val="ctr"/>
        <c:lblOffset val="100"/>
        <c:noMultiLvlLbl val="0"/>
      </c:catAx>
      <c:valAx>
        <c:axId val="23303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37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'Dummy Variables'!$B$33:$B$37</c:f>
              <c:strCache>
                <c:ptCount val="5"/>
                <c:pt idx="0">
                  <c:v>Base Cooling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'Dummy Variables'!$C$33:$C$37</c:f>
              <c:strCache>
                <c:ptCount val="5"/>
                <c:pt idx="0">
                  <c:v>LowWaterPressure_Malf</c:v>
                </c:pt>
                <c:pt idx="1">
                  <c:v>BottleTransfer_Malf</c:v>
                </c:pt>
                <c:pt idx="2">
                  <c:v>ServoDrive_Err</c:v>
                </c:pt>
                <c:pt idx="3">
                  <c:v>Blowmolder-BaseCoolerSync_Err</c:v>
                </c:pt>
                <c:pt idx="4">
                  <c:v>ContainerPresence_Err</c:v>
                </c:pt>
              </c:strCache>
            </c:strRef>
          </c:cat>
          <c:val>
            <c:numRef>
              <c:f>'Dummy Variables'!$DA$33:$DA$37</c:f>
              <c:numCache>
                <c:formatCode>General</c:formatCode>
                <c:ptCount val="5"/>
                <c:pt idx="0">
                  <c:v>697</c:v>
                </c:pt>
                <c:pt idx="1">
                  <c:v>694</c:v>
                </c:pt>
                <c:pt idx="2">
                  <c:v>804</c:v>
                </c:pt>
                <c:pt idx="3">
                  <c:v>904</c:v>
                </c:pt>
                <c:pt idx="4">
                  <c:v>766</c:v>
                </c:pt>
              </c:numCache>
            </c:numRef>
          </c:val>
        </c:ser>
        <c:dLbls>
          <c:dLblPos val="outEnd"/>
          <c:showLegendKey val="0"/>
          <c:showVal val="1"/>
          <c:showCatName val="0"/>
          <c:showSerName val="0"/>
          <c:showPercent val="0"/>
          <c:showBubbleSize val="0"/>
        </c:dLbls>
        <c:gapWidth val="219"/>
        <c:overlap val="-27"/>
        <c:axId val="233039304"/>
        <c:axId val="233042048"/>
      </c:barChart>
      <c:catAx>
        <c:axId val="233039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42048"/>
        <c:crosses val="autoZero"/>
        <c:auto val="1"/>
        <c:lblAlgn val="ctr"/>
        <c:lblOffset val="100"/>
        <c:noMultiLvlLbl val="0"/>
      </c:catAx>
      <c:valAx>
        <c:axId val="23304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39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'Dummy Variables'!$B$38:$B$49</c:f>
              <c:strCache>
                <c:ptCount val="12"/>
                <c:pt idx="0">
                  <c:v>Filler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'Dummy Variables'!$C$38:$CV$49</c:f>
              <c:multiLvlStrCache>
                <c:ptCount val="24"/>
                <c:lvl>
                  <c:pt idx="0">
                    <c:v>BottleClamp_Malf</c:v>
                  </c:pt>
                  <c:pt idx="1">
                    <c:v>ContainerPresence_Err</c:v>
                  </c:pt>
                  <c:pt idx="2">
                    <c:v>RejectionUnit_Malf</c:v>
                  </c:pt>
                  <c:pt idx="3">
                    <c:v>Undefil_Malf</c:v>
                  </c:pt>
                  <c:pt idx="4">
                    <c:v>BottleBurst_Malf</c:v>
                  </c:pt>
                  <c:pt idx="5">
                    <c:v>ContainerScrap_Waste</c:v>
                  </c:pt>
                  <c:pt idx="6">
                    <c:v>ServoDrive_Err</c:v>
                  </c:pt>
                  <c:pt idx="7">
                    <c:v>BeerTemp_Err</c:v>
                  </c:pt>
                  <c:pt idx="8">
                    <c:v>PasteuriserLock_Err</c:v>
                  </c:pt>
                  <c:pt idx="9">
                    <c:v>WaitingBlowmolder_Idle</c:v>
                  </c:pt>
                  <c:pt idx="10">
                    <c:v>BlockingLabeller_Idle</c:v>
                  </c:pt>
                  <c:pt idx="11">
                    <c:v>ContainerPresence_Err</c:v>
                  </c:pt>
                  <c:pt idx="12">
                    <c:v>2400</c:v>
                  </c:pt>
                  <c:pt idx="13">
                    <c:v>2135</c:v>
                  </c:pt>
                  <c:pt idx="14">
                    <c:v>2180</c:v>
                  </c:pt>
                  <c:pt idx="15">
                    <c:v>2189</c:v>
                  </c:pt>
                  <c:pt idx="16">
                    <c:v>2075</c:v>
                  </c:pt>
                  <c:pt idx="17">
                    <c:v>2251</c:v>
                  </c:pt>
                  <c:pt idx="18">
                    <c:v>2424</c:v>
                  </c:pt>
                  <c:pt idx="19">
                    <c:v>2263</c:v>
                  </c:pt>
                  <c:pt idx="20">
                    <c:v>2221</c:v>
                  </c:pt>
                  <c:pt idx="21">
                    <c:v>2293</c:v>
                  </c:pt>
                  <c:pt idx="22">
                    <c:v>2222</c:v>
                  </c:pt>
                  <c:pt idx="23">
                    <c:v>2302</c:v>
                  </c:pt>
                </c:lvl>
                <c:lvl>
                  <c:pt idx="12">
                    <c:v>806</c:v>
                  </c:pt>
                  <c:pt idx="13">
                    <c:v>795</c:v>
                  </c:pt>
                  <c:pt idx="14">
                    <c:v>725</c:v>
                  </c:pt>
                  <c:pt idx="15">
                    <c:v>601</c:v>
                  </c:pt>
                  <c:pt idx="16">
                    <c:v>670</c:v>
                  </c:pt>
                  <c:pt idx="17">
                    <c:v>761</c:v>
                  </c:pt>
                  <c:pt idx="18">
                    <c:v>955</c:v>
                  </c:pt>
                  <c:pt idx="19">
                    <c:v>821</c:v>
                  </c:pt>
                  <c:pt idx="20">
                    <c:v>727</c:v>
                  </c:pt>
                  <c:pt idx="21">
                    <c:v>737</c:v>
                  </c:pt>
                  <c:pt idx="22">
                    <c:v>837</c:v>
                  </c:pt>
                  <c:pt idx="23">
                    <c:v>827</c:v>
                  </c:pt>
                </c:lvl>
                <c:lvl>
                  <c:pt idx="12">
                    <c:v>739</c:v>
                  </c:pt>
                  <c:pt idx="13">
                    <c:v>654</c:v>
                  </c:pt>
                  <c:pt idx="14">
                    <c:v>770</c:v>
                  </c:pt>
                  <c:pt idx="15">
                    <c:v>831</c:v>
                  </c:pt>
                  <c:pt idx="16">
                    <c:v>636</c:v>
                  </c:pt>
                  <c:pt idx="17">
                    <c:v>739</c:v>
                  </c:pt>
                  <c:pt idx="18">
                    <c:v>726</c:v>
                  </c:pt>
                  <c:pt idx="19">
                    <c:v>703</c:v>
                  </c:pt>
                  <c:pt idx="20">
                    <c:v>714</c:v>
                  </c:pt>
                  <c:pt idx="21">
                    <c:v>748</c:v>
                  </c:pt>
                  <c:pt idx="22">
                    <c:v>570</c:v>
                  </c:pt>
                  <c:pt idx="23">
                    <c:v>780</c:v>
                  </c:pt>
                </c:lvl>
                <c:lvl>
                  <c:pt idx="12">
                    <c:v>855</c:v>
                  </c:pt>
                  <c:pt idx="13">
                    <c:v>686</c:v>
                  </c:pt>
                  <c:pt idx="14">
                    <c:v>685</c:v>
                  </c:pt>
                  <c:pt idx="15">
                    <c:v>757</c:v>
                  </c:pt>
                  <c:pt idx="16">
                    <c:v>769</c:v>
                  </c:pt>
                  <c:pt idx="17">
                    <c:v>751</c:v>
                  </c:pt>
                  <c:pt idx="18">
                    <c:v>743</c:v>
                  </c:pt>
                  <c:pt idx="19">
                    <c:v>739</c:v>
                  </c:pt>
                  <c:pt idx="20">
                    <c:v>780</c:v>
                  </c:pt>
                  <c:pt idx="21">
                    <c:v>808</c:v>
                  </c:pt>
                  <c:pt idx="22">
                    <c:v>815</c:v>
                  </c:pt>
                  <c:pt idx="23">
                    <c:v>695</c:v>
                  </c:pt>
                </c:lvl>
                <c:lvl>
                  <c:pt idx="12">
                    <c:v>28</c:v>
                  </c:pt>
                  <c:pt idx="13">
                    <c:v>49</c:v>
                  </c:pt>
                  <c:pt idx="14">
                    <c:v>30</c:v>
                  </c:pt>
                  <c:pt idx="15">
                    <c:v>17</c:v>
                  </c:pt>
                  <c:pt idx="16">
                    <c:v>21</c:v>
                  </c:pt>
                  <c:pt idx="17">
                    <c:v>39</c:v>
                  </c:pt>
                  <c:pt idx="18">
                    <c:v>42</c:v>
                  </c:pt>
                  <c:pt idx="19">
                    <c:v>12</c:v>
                  </c:pt>
                  <c:pt idx="20">
                    <c:v>50</c:v>
                  </c:pt>
                  <c:pt idx="21">
                    <c:v>28</c:v>
                  </c:pt>
                  <c:pt idx="22">
                    <c:v>7</c:v>
                  </c:pt>
                  <c:pt idx="23">
                    <c:v>47</c:v>
                  </c:pt>
                </c:lvl>
              </c:multiLvlStrCache>
            </c:multiLvlStrRef>
          </c:cat>
          <c:val>
            <c:numRef>
              <c:f>'Dummy Variables'!$DA$38:$DA$49</c:f>
              <c:numCache>
                <c:formatCode>General</c:formatCode>
                <c:ptCount val="12"/>
                <c:pt idx="0">
                  <c:v>806</c:v>
                </c:pt>
                <c:pt idx="1">
                  <c:v>795</c:v>
                </c:pt>
                <c:pt idx="2">
                  <c:v>725</c:v>
                </c:pt>
                <c:pt idx="3">
                  <c:v>601</c:v>
                </c:pt>
                <c:pt idx="4">
                  <c:v>670</c:v>
                </c:pt>
                <c:pt idx="5">
                  <c:v>761</c:v>
                </c:pt>
                <c:pt idx="6">
                  <c:v>955</c:v>
                </c:pt>
                <c:pt idx="7">
                  <c:v>821</c:v>
                </c:pt>
                <c:pt idx="8">
                  <c:v>727</c:v>
                </c:pt>
                <c:pt idx="9">
                  <c:v>737</c:v>
                </c:pt>
                <c:pt idx="10">
                  <c:v>837</c:v>
                </c:pt>
                <c:pt idx="11">
                  <c:v>827</c:v>
                </c:pt>
              </c:numCache>
            </c:numRef>
          </c:val>
        </c:ser>
        <c:dLbls>
          <c:dLblPos val="outEnd"/>
          <c:showLegendKey val="0"/>
          <c:showVal val="1"/>
          <c:showCatName val="0"/>
          <c:showSerName val="0"/>
          <c:showPercent val="0"/>
          <c:showBubbleSize val="0"/>
        </c:dLbls>
        <c:gapWidth val="219"/>
        <c:overlap val="-27"/>
        <c:axId val="233034992"/>
        <c:axId val="233042440"/>
      </c:barChart>
      <c:catAx>
        <c:axId val="23303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42440"/>
        <c:crosses val="autoZero"/>
        <c:auto val="1"/>
        <c:lblAlgn val="ctr"/>
        <c:lblOffset val="100"/>
        <c:noMultiLvlLbl val="0"/>
      </c:catAx>
      <c:valAx>
        <c:axId val="233042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3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'Dummy Variables'!$B$50:$B$56</c:f>
              <c:strCache>
                <c:ptCount val="7"/>
                <c:pt idx="0">
                  <c:v>Capper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'Dummy Variables'!$C$50:$CV$56</c:f>
              <c:multiLvlStrCache>
                <c:ptCount val="14"/>
                <c:lvl>
                  <c:pt idx="0">
                    <c:v>BottleJam_Malf</c:v>
                  </c:pt>
                  <c:pt idx="1">
                    <c:v>BottleMiscap_Malf</c:v>
                  </c:pt>
                  <c:pt idx="2">
                    <c:v>CapTransfer_Malf</c:v>
                  </c:pt>
                  <c:pt idx="3">
                    <c:v>CapJam_Malf</c:v>
                  </c:pt>
                  <c:pt idx="4">
                    <c:v>TorqueHigh_Malf</c:v>
                  </c:pt>
                  <c:pt idx="5">
                    <c:v>TorqueLow_Malf</c:v>
                  </c:pt>
                  <c:pt idx="6">
                    <c:v>Timing_Malf</c:v>
                  </c:pt>
                  <c:pt idx="7">
                    <c:v>2133</c:v>
                  </c:pt>
                  <c:pt idx="8">
                    <c:v>2444</c:v>
                  </c:pt>
                  <c:pt idx="9">
                    <c:v>2412</c:v>
                  </c:pt>
                  <c:pt idx="10">
                    <c:v>2225</c:v>
                  </c:pt>
                  <c:pt idx="11">
                    <c:v>2322</c:v>
                  </c:pt>
                  <c:pt idx="12">
                    <c:v>2226</c:v>
                  </c:pt>
                  <c:pt idx="13">
                    <c:v>2406</c:v>
                  </c:pt>
                </c:lvl>
                <c:lvl>
                  <c:pt idx="7">
                    <c:v>748</c:v>
                  </c:pt>
                  <c:pt idx="8">
                    <c:v>805</c:v>
                  </c:pt>
                  <c:pt idx="9">
                    <c:v>780</c:v>
                  </c:pt>
                  <c:pt idx="10">
                    <c:v>873</c:v>
                  </c:pt>
                  <c:pt idx="11">
                    <c:v>720</c:v>
                  </c:pt>
                  <c:pt idx="12">
                    <c:v>693</c:v>
                  </c:pt>
                  <c:pt idx="13">
                    <c:v>725</c:v>
                  </c:pt>
                </c:lvl>
                <c:lvl>
                  <c:pt idx="7">
                    <c:v>726</c:v>
                  </c:pt>
                  <c:pt idx="8">
                    <c:v>744</c:v>
                  </c:pt>
                  <c:pt idx="9">
                    <c:v>742</c:v>
                  </c:pt>
                  <c:pt idx="10">
                    <c:v>715</c:v>
                  </c:pt>
                  <c:pt idx="11">
                    <c:v>756</c:v>
                  </c:pt>
                  <c:pt idx="12">
                    <c:v>794</c:v>
                  </c:pt>
                  <c:pt idx="13">
                    <c:v>831</c:v>
                  </c:pt>
                </c:lvl>
                <c:lvl>
                  <c:pt idx="7">
                    <c:v>659</c:v>
                  </c:pt>
                  <c:pt idx="8">
                    <c:v>895</c:v>
                  </c:pt>
                  <c:pt idx="9">
                    <c:v>890</c:v>
                  </c:pt>
                  <c:pt idx="10">
                    <c:v>637</c:v>
                  </c:pt>
                  <c:pt idx="11">
                    <c:v>846</c:v>
                  </c:pt>
                  <c:pt idx="12">
                    <c:v>739</c:v>
                  </c:pt>
                  <c:pt idx="13">
                    <c:v>850</c:v>
                  </c:pt>
                </c:lvl>
                <c:lvl>
                  <c:pt idx="7">
                    <c:v>20</c:v>
                  </c:pt>
                  <c:pt idx="8">
                    <c:v>23</c:v>
                  </c:pt>
                  <c:pt idx="9">
                    <c:v>33</c:v>
                  </c:pt>
                  <c:pt idx="10">
                    <c:v>46</c:v>
                  </c:pt>
                  <c:pt idx="11">
                    <c:v>22</c:v>
                  </c:pt>
                  <c:pt idx="12">
                    <c:v>45</c:v>
                  </c:pt>
                  <c:pt idx="13">
                    <c:v>40</c:v>
                  </c:pt>
                </c:lvl>
              </c:multiLvlStrCache>
            </c:multiLvlStrRef>
          </c:cat>
          <c:val>
            <c:numRef>
              <c:f>'Dummy Variables'!$DA$50:$DA$56</c:f>
              <c:numCache>
                <c:formatCode>General</c:formatCode>
                <c:ptCount val="7"/>
                <c:pt idx="0">
                  <c:v>748</c:v>
                </c:pt>
                <c:pt idx="1">
                  <c:v>805</c:v>
                </c:pt>
                <c:pt idx="2">
                  <c:v>780</c:v>
                </c:pt>
                <c:pt idx="3">
                  <c:v>873</c:v>
                </c:pt>
                <c:pt idx="4">
                  <c:v>720</c:v>
                </c:pt>
                <c:pt idx="5">
                  <c:v>693</c:v>
                </c:pt>
                <c:pt idx="6">
                  <c:v>725</c:v>
                </c:pt>
              </c:numCache>
            </c:numRef>
          </c:val>
        </c:ser>
        <c:dLbls>
          <c:dLblPos val="outEnd"/>
          <c:showLegendKey val="0"/>
          <c:showVal val="1"/>
          <c:showCatName val="0"/>
          <c:showSerName val="0"/>
          <c:showPercent val="0"/>
          <c:showBubbleSize val="0"/>
        </c:dLbls>
        <c:gapWidth val="219"/>
        <c:overlap val="-27"/>
        <c:axId val="233035384"/>
        <c:axId val="233035776"/>
      </c:barChart>
      <c:catAx>
        <c:axId val="233035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35776"/>
        <c:crosses val="autoZero"/>
        <c:auto val="1"/>
        <c:lblAlgn val="ctr"/>
        <c:lblOffset val="100"/>
        <c:noMultiLvlLbl val="0"/>
      </c:catAx>
      <c:valAx>
        <c:axId val="23303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35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'Dummy Variables'!$B$57:$B$72</c:f>
              <c:strCache>
                <c:ptCount val="16"/>
                <c:pt idx="0">
                  <c:v>Labeller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'Dummy Variables'!$C$57:$CV$72</c:f>
              <c:multiLvlStrCache>
                <c:ptCount val="32"/>
                <c:lvl>
                  <c:pt idx="0">
                    <c:v>BottleJamWorm_Malf</c:v>
                  </c:pt>
                  <c:pt idx="1">
                    <c:v>Timing_Malf</c:v>
                  </c:pt>
                  <c:pt idx="2">
                    <c:v>HighTorque_Malf</c:v>
                  </c:pt>
                  <c:pt idx="3">
                    <c:v>LowTorque_Malf</c:v>
                  </c:pt>
                  <c:pt idx="4">
                    <c:v>ServoDrive_Err</c:v>
                  </c:pt>
                  <c:pt idx="5">
                    <c:v>ContainerPresence_Err</c:v>
                  </c:pt>
                  <c:pt idx="6">
                    <c:v>BottleJamCarousel_Malf</c:v>
                  </c:pt>
                  <c:pt idx="7">
                    <c:v>LooseLabels_Malf</c:v>
                  </c:pt>
                  <c:pt idx="8">
                    <c:v>GluePump_Malf</c:v>
                  </c:pt>
                  <c:pt idx="9">
                    <c:v>DoorSafety_Err</c:v>
                  </c:pt>
                  <c:pt idx="10">
                    <c:v>WaitingFiller_Idle</c:v>
                  </c:pt>
                  <c:pt idx="11">
                    <c:v>WaitingBlowmolder_Idle</c:v>
                  </c:pt>
                  <c:pt idx="12">
                    <c:v>ShrinkPackerBlocking</c:v>
                  </c:pt>
                  <c:pt idx="13">
                    <c:v>ServoDrive_Err</c:v>
                  </c:pt>
                  <c:pt idx="14">
                    <c:v>Printing_Malf</c:v>
                  </c:pt>
                  <c:pt idx="15">
                    <c:v>DateCoderPrinting_Malf</c:v>
                  </c:pt>
                  <c:pt idx="16">
                    <c:v>2172</c:v>
                  </c:pt>
                  <c:pt idx="17">
                    <c:v>2540</c:v>
                  </c:pt>
                  <c:pt idx="18">
                    <c:v>2191</c:v>
                  </c:pt>
                  <c:pt idx="19">
                    <c:v>2324</c:v>
                  </c:pt>
                  <c:pt idx="20">
                    <c:v>2200</c:v>
                  </c:pt>
                  <c:pt idx="21">
                    <c:v>2237</c:v>
                  </c:pt>
                  <c:pt idx="22">
                    <c:v>2135</c:v>
                  </c:pt>
                  <c:pt idx="23">
                    <c:v>2357</c:v>
                  </c:pt>
                  <c:pt idx="24">
                    <c:v>2138</c:v>
                  </c:pt>
                  <c:pt idx="25">
                    <c:v>2391</c:v>
                  </c:pt>
                  <c:pt idx="26">
                    <c:v>2672</c:v>
                  </c:pt>
                  <c:pt idx="27">
                    <c:v>2189</c:v>
                  </c:pt>
                  <c:pt idx="28">
                    <c:v>2496</c:v>
                  </c:pt>
                  <c:pt idx="29">
                    <c:v>2302</c:v>
                  </c:pt>
                  <c:pt idx="30">
                    <c:v>2145</c:v>
                  </c:pt>
                  <c:pt idx="31">
                    <c:v>2363</c:v>
                  </c:pt>
                </c:lvl>
                <c:lvl>
                  <c:pt idx="16">
                    <c:v>698</c:v>
                  </c:pt>
                  <c:pt idx="17">
                    <c:v>903</c:v>
                  </c:pt>
                  <c:pt idx="18">
                    <c:v>676</c:v>
                  </c:pt>
                  <c:pt idx="19">
                    <c:v>784</c:v>
                  </c:pt>
                  <c:pt idx="20">
                    <c:v>750</c:v>
                  </c:pt>
                  <c:pt idx="21">
                    <c:v>821</c:v>
                  </c:pt>
                  <c:pt idx="22">
                    <c:v>750</c:v>
                  </c:pt>
                  <c:pt idx="23">
                    <c:v>643</c:v>
                  </c:pt>
                  <c:pt idx="24">
                    <c:v>700</c:v>
                  </c:pt>
                  <c:pt idx="25">
                    <c:v>729</c:v>
                  </c:pt>
                  <c:pt idx="26">
                    <c:v>942</c:v>
                  </c:pt>
                  <c:pt idx="27">
                    <c:v>729</c:v>
                  </c:pt>
                  <c:pt idx="28">
                    <c:v>729</c:v>
                  </c:pt>
                  <c:pt idx="29">
                    <c:v>793</c:v>
                  </c:pt>
                  <c:pt idx="30">
                    <c:v>728</c:v>
                  </c:pt>
                  <c:pt idx="31">
                    <c:v>674</c:v>
                  </c:pt>
                </c:lvl>
                <c:lvl>
                  <c:pt idx="16">
                    <c:v>707</c:v>
                  </c:pt>
                  <c:pt idx="17">
                    <c:v>756</c:v>
                  </c:pt>
                  <c:pt idx="18">
                    <c:v>733</c:v>
                  </c:pt>
                  <c:pt idx="19">
                    <c:v>850</c:v>
                  </c:pt>
                  <c:pt idx="20">
                    <c:v>618</c:v>
                  </c:pt>
                  <c:pt idx="21">
                    <c:v>630</c:v>
                  </c:pt>
                  <c:pt idx="22">
                    <c:v>694</c:v>
                  </c:pt>
                  <c:pt idx="23">
                    <c:v>838</c:v>
                  </c:pt>
                  <c:pt idx="24">
                    <c:v>661</c:v>
                  </c:pt>
                  <c:pt idx="25">
                    <c:v>839</c:v>
                  </c:pt>
                  <c:pt idx="26">
                    <c:v>809</c:v>
                  </c:pt>
                  <c:pt idx="27">
                    <c:v>862</c:v>
                  </c:pt>
                  <c:pt idx="28">
                    <c:v>808</c:v>
                  </c:pt>
                  <c:pt idx="29">
                    <c:v>795</c:v>
                  </c:pt>
                  <c:pt idx="30">
                    <c:v>732</c:v>
                  </c:pt>
                  <c:pt idx="31">
                    <c:v>829</c:v>
                  </c:pt>
                </c:lvl>
                <c:lvl>
                  <c:pt idx="16">
                    <c:v>767</c:v>
                  </c:pt>
                  <c:pt idx="17">
                    <c:v>881</c:v>
                  </c:pt>
                  <c:pt idx="18">
                    <c:v>782</c:v>
                  </c:pt>
                  <c:pt idx="19">
                    <c:v>690</c:v>
                  </c:pt>
                  <c:pt idx="20">
                    <c:v>832</c:v>
                  </c:pt>
                  <c:pt idx="21">
                    <c:v>786</c:v>
                  </c:pt>
                  <c:pt idx="22">
                    <c:v>691</c:v>
                  </c:pt>
                  <c:pt idx="23">
                    <c:v>876</c:v>
                  </c:pt>
                  <c:pt idx="24">
                    <c:v>777</c:v>
                  </c:pt>
                  <c:pt idx="25">
                    <c:v>823</c:v>
                  </c:pt>
                  <c:pt idx="26">
                    <c:v>921</c:v>
                  </c:pt>
                  <c:pt idx="27">
                    <c:v>598</c:v>
                  </c:pt>
                  <c:pt idx="28">
                    <c:v>959</c:v>
                  </c:pt>
                  <c:pt idx="29">
                    <c:v>714</c:v>
                  </c:pt>
                  <c:pt idx="30">
                    <c:v>685</c:v>
                  </c:pt>
                  <c:pt idx="31">
                    <c:v>860</c:v>
                  </c:pt>
                </c:lvl>
                <c:lvl>
                  <c:pt idx="16">
                    <c:v>12</c:v>
                  </c:pt>
                  <c:pt idx="17">
                    <c:v>31</c:v>
                  </c:pt>
                  <c:pt idx="18">
                    <c:v>13</c:v>
                  </c:pt>
                  <c:pt idx="19">
                    <c:v>11</c:v>
                  </c:pt>
                  <c:pt idx="20">
                    <c:v>16</c:v>
                  </c:pt>
                  <c:pt idx="21">
                    <c:v>38</c:v>
                  </c:pt>
                  <c:pt idx="22">
                    <c:v>17</c:v>
                  </c:pt>
                  <c:pt idx="23">
                    <c:v>26</c:v>
                  </c:pt>
                  <c:pt idx="24">
                    <c:v>19</c:v>
                  </c:pt>
                  <c:pt idx="25">
                    <c:v>30</c:v>
                  </c:pt>
                  <c:pt idx="26">
                    <c:v>29</c:v>
                  </c:pt>
                  <c:pt idx="27">
                    <c:v>18</c:v>
                  </c:pt>
                  <c:pt idx="28">
                    <c:v>10</c:v>
                  </c:pt>
                  <c:pt idx="29">
                    <c:v>35</c:v>
                  </c:pt>
                  <c:pt idx="30">
                    <c:v>49</c:v>
                  </c:pt>
                  <c:pt idx="31">
                    <c:v>45</c:v>
                  </c:pt>
                </c:lvl>
              </c:multiLvlStrCache>
            </c:multiLvlStrRef>
          </c:cat>
          <c:val>
            <c:numRef>
              <c:f>'Dummy Variables'!$DA$57:$DA$72</c:f>
              <c:numCache>
                <c:formatCode>General</c:formatCode>
                <c:ptCount val="16"/>
                <c:pt idx="0">
                  <c:v>698</c:v>
                </c:pt>
                <c:pt idx="1">
                  <c:v>903</c:v>
                </c:pt>
                <c:pt idx="2">
                  <c:v>676</c:v>
                </c:pt>
                <c:pt idx="3">
                  <c:v>784</c:v>
                </c:pt>
                <c:pt idx="4">
                  <c:v>750</c:v>
                </c:pt>
                <c:pt idx="5">
                  <c:v>821</c:v>
                </c:pt>
                <c:pt idx="6">
                  <c:v>750</c:v>
                </c:pt>
                <c:pt idx="7">
                  <c:v>643</c:v>
                </c:pt>
                <c:pt idx="8">
                  <c:v>700</c:v>
                </c:pt>
                <c:pt idx="9">
                  <c:v>729</c:v>
                </c:pt>
                <c:pt idx="10">
                  <c:v>942</c:v>
                </c:pt>
                <c:pt idx="11">
                  <c:v>729</c:v>
                </c:pt>
                <c:pt idx="12">
                  <c:v>729</c:v>
                </c:pt>
                <c:pt idx="13">
                  <c:v>793</c:v>
                </c:pt>
                <c:pt idx="14">
                  <c:v>728</c:v>
                </c:pt>
                <c:pt idx="15">
                  <c:v>674</c:v>
                </c:pt>
              </c:numCache>
            </c:numRef>
          </c:val>
        </c:ser>
        <c:dLbls>
          <c:dLblPos val="outEnd"/>
          <c:showLegendKey val="0"/>
          <c:showVal val="1"/>
          <c:showCatName val="0"/>
          <c:showSerName val="0"/>
          <c:showPercent val="0"/>
          <c:showBubbleSize val="0"/>
        </c:dLbls>
        <c:gapWidth val="219"/>
        <c:overlap val="-27"/>
        <c:axId val="233042832"/>
        <c:axId val="233036168"/>
      </c:barChart>
      <c:catAx>
        <c:axId val="23304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36168"/>
        <c:crosses val="autoZero"/>
        <c:auto val="1"/>
        <c:lblAlgn val="ctr"/>
        <c:lblOffset val="100"/>
        <c:noMultiLvlLbl val="0"/>
      </c:catAx>
      <c:valAx>
        <c:axId val="233036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42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'Dummy Variables'!$B$73:$B$84</c:f>
              <c:strCache>
                <c:ptCount val="12"/>
                <c:pt idx="0">
                  <c:v>Shrink Packer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'Dummy Variables'!$C$73:$CV$84</c:f>
              <c:multiLvlStrCache>
                <c:ptCount val="24"/>
                <c:lvl>
                  <c:pt idx="0">
                    <c:v>TunnelTemp_Err</c:v>
                  </c:pt>
                  <c:pt idx="1">
                    <c:v>InfeedMonitoring_Err</c:v>
                  </c:pt>
                  <c:pt idx="2">
                    <c:v>Sensor_Malf</c:v>
                  </c:pt>
                  <c:pt idx="3">
                    <c:v>Film Jam</c:v>
                  </c:pt>
                  <c:pt idx="4">
                    <c:v>ContainersNotSeparate_Err</c:v>
                  </c:pt>
                  <c:pt idx="5">
                    <c:v>ServoDrive_Err</c:v>
                  </c:pt>
                  <c:pt idx="6">
                    <c:v>NoFilmRimSelected_Err</c:v>
                  </c:pt>
                  <c:pt idx="7">
                    <c:v>MonitoringPE_Err</c:v>
                  </c:pt>
                  <c:pt idx="8">
                    <c:v>ContainerFallFilmModule_Malf</c:v>
                  </c:pt>
                  <c:pt idx="9">
                    <c:v>ContainerFallPusherChain_Malf</c:v>
                  </c:pt>
                  <c:pt idx="10">
                    <c:v>CollisionPusher_Err</c:v>
                  </c:pt>
                  <c:pt idx="11">
                    <c:v>ContainerFall_Malf</c:v>
                  </c:pt>
                  <c:pt idx="12">
                    <c:v>1985</c:v>
                  </c:pt>
                  <c:pt idx="13">
                    <c:v>2288</c:v>
                  </c:pt>
                  <c:pt idx="14">
                    <c:v>2312</c:v>
                  </c:pt>
                  <c:pt idx="15">
                    <c:v>2169</c:v>
                  </c:pt>
                  <c:pt idx="16">
                    <c:v>2154</c:v>
                  </c:pt>
                  <c:pt idx="17">
                    <c:v>2044</c:v>
                  </c:pt>
                  <c:pt idx="18">
                    <c:v>2329</c:v>
                  </c:pt>
                  <c:pt idx="19">
                    <c:v>2360</c:v>
                  </c:pt>
                  <c:pt idx="20">
                    <c:v>2332</c:v>
                  </c:pt>
                  <c:pt idx="21">
                    <c:v>2358</c:v>
                  </c:pt>
                  <c:pt idx="22">
                    <c:v>2358</c:v>
                  </c:pt>
                  <c:pt idx="23">
                    <c:v>2291</c:v>
                  </c:pt>
                </c:lvl>
                <c:lvl>
                  <c:pt idx="12">
                    <c:v>693</c:v>
                  </c:pt>
                  <c:pt idx="13">
                    <c:v>774</c:v>
                  </c:pt>
                  <c:pt idx="14">
                    <c:v>821</c:v>
                  </c:pt>
                  <c:pt idx="15">
                    <c:v>660</c:v>
                  </c:pt>
                  <c:pt idx="16">
                    <c:v>695</c:v>
                  </c:pt>
                  <c:pt idx="17">
                    <c:v>684</c:v>
                  </c:pt>
                  <c:pt idx="18">
                    <c:v>751</c:v>
                  </c:pt>
                  <c:pt idx="19">
                    <c:v>755</c:v>
                  </c:pt>
                  <c:pt idx="20">
                    <c:v>700</c:v>
                  </c:pt>
                  <c:pt idx="21">
                    <c:v>791</c:v>
                  </c:pt>
                  <c:pt idx="22">
                    <c:v>876</c:v>
                  </c:pt>
                  <c:pt idx="23">
                    <c:v>742</c:v>
                  </c:pt>
                </c:lvl>
                <c:lvl>
                  <c:pt idx="12">
                    <c:v>595</c:v>
                  </c:pt>
                  <c:pt idx="13">
                    <c:v>692</c:v>
                  </c:pt>
                  <c:pt idx="14">
                    <c:v>629</c:v>
                  </c:pt>
                  <c:pt idx="15">
                    <c:v>623</c:v>
                  </c:pt>
                  <c:pt idx="16">
                    <c:v>872</c:v>
                  </c:pt>
                  <c:pt idx="17">
                    <c:v>660</c:v>
                  </c:pt>
                  <c:pt idx="18">
                    <c:v>786</c:v>
                  </c:pt>
                  <c:pt idx="19">
                    <c:v>635</c:v>
                  </c:pt>
                  <c:pt idx="20">
                    <c:v>806</c:v>
                  </c:pt>
                  <c:pt idx="21">
                    <c:v>802</c:v>
                  </c:pt>
                  <c:pt idx="22">
                    <c:v>688</c:v>
                  </c:pt>
                  <c:pt idx="23">
                    <c:v>677</c:v>
                  </c:pt>
                </c:lvl>
                <c:lvl>
                  <c:pt idx="12">
                    <c:v>697</c:v>
                  </c:pt>
                  <c:pt idx="13">
                    <c:v>822</c:v>
                  </c:pt>
                  <c:pt idx="14">
                    <c:v>862</c:v>
                  </c:pt>
                  <c:pt idx="15">
                    <c:v>886</c:v>
                  </c:pt>
                  <c:pt idx="16">
                    <c:v>587</c:v>
                  </c:pt>
                  <c:pt idx="17">
                    <c:v>700</c:v>
                  </c:pt>
                  <c:pt idx="18">
                    <c:v>792</c:v>
                  </c:pt>
                  <c:pt idx="19">
                    <c:v>970</c:v>
                  </c:pt>
                  <c:pt idx="20">
                    <c:v>826</c:v>
                  </c:pt>
                  <c:pt idx="21">
                    <c:v>765</c:v>
                  </c:pt>
                  <c:pt idx="22">
                    <c:v>794</c:v>
                  </c:pt>
                  <c:pt idx="23">
                    <c:v>872</c:v>
                  </c:pt>
                </c:lvl>
                <c:lvl>
                  <c:pt idx="12">
                    <c:v>44</c:v>
                  </c:pt>
                  <c:pt idx="13">
                    <c:v>17</c:v>
                  </c:pt>
                  <c:pt idx="14">
                    <c:v>40</c:v>
                  </c:pt>
                  <c:pt idx="15">
                    <c:v>44</c:v>
                  </c:pt>
                  <c:pt idx="16">
                    <c:v>4</c:v>
                  </c:pt>
                  <c:pt idx="17">
                    <c:v>6</c:v>
                  </c:pt>
                  <c:pt idx="18">
                    <c:v>28</c:v>
                  </c:pt>
                  <c:pt idx="19">
                    <c:v>4</c:v>
                  </c:pt>
                  <c:pt idx="20">
                    <c:v>5</c:v>
                  </c:pt>
                  <c:pt idx="21">
                    <c:v>23</c:v>
                  </c:pt>
                  <c:pt idx="22">
                    <c:v>8</c:v>
                  </c:pt>
                  <c:pt idx="23">
                    <c:v>15</c:v>
                  </c:pt>
                </c:lvl>
              </c:multiLvlStrCache>
            </c:multiLvlStrRef>
          </c:cat>
          <c:val>
            <c:numRef>
              <c:f>'Dummy Variables'!$DA$73:$DA$84</c:f>
              <c:numCache>
                <c:formatCode>General</c:formatCode>
                <c:ptCount val="12"/>
                <c:pt idx="0">
                  <c:v>693</c:v>
                </c:pt>
                <c:pt idx="1">
                  <c:v>774</c:v>
                </c:pt>
                <c:pt idx="2">
                  <c:v>821</c:v>
                </c:pt>
                <c:pt idx="3">
                  <c:v>660</c:v>
                </c:pt>
                <c:pt idx="4">
                  <c:v>695</c:v>
                </c:pt>
                <c:pt idx="5">
                  <c:v>684</c:v>
                </c:pt>
                <c:pt idx="6">
                  <c:v>751</c:v>
                </c:pt>
                <c:pt idx="7">
                  <c:v>755</c:v>
                </c:pt>
                <c:pt idx="8">
                  <c:v>700</c:v>
                </c:pt>
                <c:pt idx="9">
                  <c:v>791</c:v>
                </c:pt>
                <c:pt idx="10">
                  <c:v>876</c:v>
                </c:pt>
                <c:pt idx="11">
                  <c:v>742</c:v>
                </c:pt>
              </c:numCache>
            </c:numRef>
          </c:val>
        </c:ser>
        <c:dLbls>
          <c:dLblPos val="outEnd"/>
          <c:showLegendKey val="0"/>
          <c:showVal val="1"/>
          <c:showCatName val="0"/>
          <c:showSerName val="0"/>
          <c:showPercent val="0"/>
          <c:showBubbleSize val="0"/>
        </c:dLbls>
        <c:gapWidth val="219"/>
        <c:overlap val="-27"/>
        <c:axId val="233037344"/>
        <c:axId val="233043224"/>
      </c:barChart>
      <c:catAx>
        <c:axId val="23303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43224"/>
        <c:crosses val="autoZero"/>
        <c:auto val="1"/>
        <c:lblAlgn val="ctr"/>
        <c:lblOffset val="100"/>
        <c:noMultiLvlLbl val="0"/>
      </c:catAx>
      <c:valAx>
        <c:axId val="233043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37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'Dummy Variables'!$B$85:$B$98</c:f>
              <c:strCache>
                <c:ptCount val="14"/>
                <c:pt idx="0">
                  <c:v>Palletizer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'Dummy Variables'!$C$85:$CV$98</c:f>
              <c:multiLvlStrCache>
                <c:ptCount val="28"/>
                <c:lvl>
                  <c:pt idx="0">
                    <c:v>Grouping_Malf</c:v>
                  </c:pt>
                  <c:pt idx="1">
                    <c:v>Magazine_Malf</c:v>
                  </c:pt>
                  <c:pt idx="2">
                    <c:v>NoPallets_Err</c:v>
                  </c:pt>
                  <c:pt idx="3">
                    <c:v>BadPallet_Malf</c:v>
                  </c:pt>
                  <c:pt idx="4">
                    <c:v>InspectionUnit_Err</c:v>
                  </c:pt>
                  <c:pt idx="5">
                    <c:v>CycleLength_Err</c:v>
                  </c:pt>
                  <c:pt idx="6">
                    <c:v>PalletPosModuPal_Err</c:v>
                  </c:pt>
                  <c:pt idx="7">
                    <c:v>PalletStackHigh_Err</c:v>
                  </c:pt>
                  <c:pt idx="8">
                    <c:v>PalletStackShifted_Err</c:v>
                  </c:pt>
                  <c:pt idx="9">
                    <c:v>PalletInfeed_Err</c:v>
                  </c:pt>
                  <c:pt idx="10">
                    <c:v>PalletPos_Err</c:v>
                  </c:pt>
                  <c:pt idx="11">
                    <c:v>SpoolTimeout_Err</c:v>
                  </c:pt>
                  <c:pt idx="12">
                    <c:v>OutFeedRange_Err</c:v>
                  </c:pt>
                  <c:pt idx="13">
                    <c:v>RuntimeModuPal_Err</c:v>
                  </c:pt>
                  <c:pt idx="14">
                    <c:v>2490</c:v>
                  </c:pt>
                  <c:pt idx="15">
                    <c:v>1976</c:v>
                  </c:pt>
                  <c:pt idx="16">
                    <c:v>2324</c:v>
                  </c:pt>
                  <c:pt idx="17">
                    <c:v>2198</c:v>
                  </c:pt>
                  <c:pt idx="18">
                    <c:v>2285</c:v>
                  </c:pt>
                  <c:pt idx="19">
                    <c:v>2227</c:v>
                  </c:pt>
                  <c:pt idx="20">
                    <c:v>2333</c:v>
                  </c:pt>
                  <c:pt idx="21">
                    <c:v>2298</c:v>
                  </c:pt>
                  <c:pt idx="22">
                    <c:v>2024</c:v>
                  </c:pt>
                  <c:pt idx="23">
                    <c:v>2193</c:v>
                  </c:pt>
                  <c:pt idx="24">
                    <c:v>2164</c:v>
                  </c:pt>
                  <c:pt idx="25">
                    <c:v>2288</c:v>
                  </c:pt>
                  <c:pt idx="26">
                    <c:v>2188</c:v>
                  </c:pt>
                  <c:pt idx="27">
                    <c:v>2103</c:v>
                  </c:pt>
                </c:lvl>
                <c:lvl>
                  <c:pt idx="14">
                    <c:v>785</c:v>
                  </c:pt>
                  <c:pt idx="15">
                    <c:v>648</c:v>
                  </c:pt>
                  <c:pt idx="16">
                    <c:v>733</c:v>
                  </c:pt>
                  <c:pt idx="17">
                    <c:v>756</c:v>
                  </c:pt>
                  <c:pt idx="18">
                    <c:v>748</c:v>
                  </c:pt>
                  <c:pt idx="19">
                    <c:v>567</c:v>
                  </c:pt>
                  <c:pt idx="20">
                    <c:v>681</c:v>
                  </c:pt>
                  <c:pt idx="21">
                    <c:v>759</c:v>
                  </c:pt>
                  <c:pt idx="22">
                    <c:v>588</c:v>
                  </c:pt>
                  <c:pt idx="23">
                    <c:v>740</c:v>
                  </c:pt>
                  <c:pt idx="24">
                    <c:v>742</c:v>
                  </c:pt>
                  <c:pt idx="25">
                    <c:v>745</c:v>
                  </c:pt>
                  <c:pt idx="26">
                    <c:v>695</c:v>
                  </c:pt>
                  <c:pt idx="27">
                    <c:v>685</c:v>
                  </c:pt>
                </c:lvl>
                <c:lvl>
                  <c:pt idx="14">
                    <c:v>829</c:v>
                  </c:pt>
                  <c:pt idx="15">
                    <c:v>612</c:v>
                  </c:pt>
                  <c:pt idx="16">
                    <c:v>757</c:v>
                  </c:pt>
                  <c:pt idx="17">
                    <c:v>730</c:v>
                  </c:pt>
                  <c:pt idx="18">
                    <c:v>770</c:v>
                  </c:pt>
                  <c:pt idx="19">
                    <c:v>848</c:v>
                  </c:pt>
                  <c:pt idx="20">
                    <c:v>767</c:v>
                  </c:pt>
                  <c:pt idx="21">
                    <c:v>747</c:v>
                  </c:pt>
                  <c:pt idx="22">
                    <c:v>806</c:v>
                  </c:pt>
                  <c:pt idx="23">
                    <c:v>666</c:v>
                  </c:pt>
                  <c:pt idx="24">
                    <c:v>703</c:v>
                  </c:pt>
                  <c:pt idx="25">
                    <c:v>711</c:v>
                  </c:pt>
                  <c:pt idx="26">
                    <c:v>700</c:v>
                  </c:pt>
                  <c:pt idx="27">
                    <c:v>806</c:v>
                  </c:pt>
                </c:lvl>
                <c:lvl>
                  <c:pt idx="14">
                    <c:v>876</c:v>
                  </c:pt>
                  <c:pt idx="15">
                    <c:v>716</c:v>
                  </c:pt>
                  <c:pt idx="16">
                    <c:v>834</c:v>
                  </c:pt>
                  <c:pt idx="17">
                    <c:v>712</c:v>
                  </c:pt>
                  <c:pt idx="18">
                    <c:v>767</c:v>
                  </c:pt>
                  <c:pt idx="19">
                    <c:v>812</c:v>
                  </c:pt>
                  <c:pt idx="20">
                    <c:v>885</c:v>
                  </c:pt>
                  <c:pt idx="21">
                    <c:v>792</c:v>
                  </c:pt>
                  <c:pt idx="22">
                    <c:v>630</c:v>
                  </c:pt>
                  <c:pt idx="23">
                    <c:v>787</c:v>
                  </c:pt>
                  <c:pt idx="24">
                    <c:v>719</c:v>
                  </c:pt>
                  <c:pt idx="25">
                    <c:v>832</c:v>
                  </c:pt>
                  <c:pt idx="26">
                    <c:v>793</c:v>
                  </c:pt>
                  <c:pt idx="27">
                    <c:v>612</c:v>
                  </c:pt>
                </c:lvl>
                <c:lvl>
                  <c:pt idx="14">
                    <c:v>41</c:v>
                  </c:pt>
                  <c:pt idx="15">
                    <c:v>50</c:v>
                  </c:pt>
                  <c:pt idx="16">
                    <c:v>20</c:v>
                  </c:pt>
                  <c:pt idx="17">
                    <c:v>18</c:v>
                  </c:pt>
                  <c:pt idx="18">
                    <c:v>3</c:v>
                  </c:pt>
                  <c:pt idx="19">
                    <c:v>12</c:v>
                  </c:pt>
                  <c:pt idx="20">
                    <c:v>10</c:v>
                  </c:pt>
                  <c:pt idx="21">
                    <c:v>33</c:v>
                  </c:pt>
                  <c:pt idx="22">
                    <c:v>1</c:v>
                  </c:pt>
                  <c:pt idx="23">
                    <c:v>0</c:v>
                  </c:pt>
                  <c:pt idx="24">
                    <c:v>47</c:v>
                  </c:pt>
                  <c:pt idx="25">
                    <c:v>29</c:v>
                  </c:pt>
                  <c:pt idx="26">
                    <c:v>28</c:v>
                  </c:pt>
                  <c:pt idx="27">
                    <c:v>12</c:v>
                  </c:pt>
                </c:lvl>
              </c:multiLvlStrCache>
            </c:multiLvlStrRef>
          </c:cat>
          <c:val>
            <c:numRef>
              <c:f>'Dummy Variables'!$DA$85:$DA$98</c:f>
              <c:numCache>
                <c:formatCode>General</c:formatCode>
                <c:ptCount val="14"/>
                <c:pt idx="0">
                  <c:v>785</c:v>
                </c:pt>
                <c:pt idx="1">
                  <c:v>648</c:v>
                </c:pt>
                <c:pt idx="2">
                  <c:v>733</c:v>
                </c:pt>
                <c:pt idx="3">
                  <c:v>756</c:v>
                </c:pt>
                <c:pt idx="4">
                  <c:v>748</c:v>
                </c:pt>
                <c:pt idx="5">
                  <c:v>567</c:v>
                </c:pt>
                <c:pt idx="6">
                  <c:v>681</c:v>
                </c:pt>
                <c:pt idx="7">
                  <c:v>759</c:v>
                </c:pt>
                <c:pt idx="8">
                  <c:v>588</c:v>
                </c:pt>
                <c:pt idx="9">
                  <c:v>740</c:v>
                </c:pt>
                <c:pt idx="10">
                  <c:v>742</c:v>
                </c:pt>
                <c:pt idx="11">
                  <c:v>745</c:v>
                </c:pt>
                <c:pt idx="12">
                  <c:v>695</c:v>
                </c:pt>
                <c:pt idx="13">
                  <c:v>685</c:v>
                </c:pt>
              </c:numCache>
            </c:numRef>
          </c:val>
        </c:ser>
        <c:dLbls>
          <c:dLblPos val="outEnd"/>
          <c:showLegendKey val="0"/>
          <c:showVal val="1"/>
          <c:showCatName val="0"/>
          <c:showSerName val="0"/>
          <c:showPercent val="0"/>
          <c:showBubbleSize val="0"/>
        </c:dLbls>
        <c:gapWidth val="219"/>
        <c:overlap val="-27"/>
        <c:axId val="233047536"/>
        <c:axId val="233058512"/>
      </c:barChart>
      <c:catAx>
        <c:axId val="23304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58512"/>
        <c:crosses val="autoZero"/>
        <c:auto val="1"/>
        <c:lblAlgn val="ctr"/>
        <c:lblOffset val="100"/>
        <c:noMultiLvlLbl val="0"/>
      </c:catAx>
      <c:valAx>
        <c:axId val="23305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47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Errors (By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'Dummy Variables'!$DB$101:$DB$110</c:f>
              <c:strCache>
                <c:ptCount val="10"/>
                <c:pt idx="0">
                  <c:v>BlownBottleQuality_Malf</c:v>
                </c:pt>
                <c:pt idx="1">
                  <c:v>ServoDrive_Err</c:v>
                </c:pt>
                <c:pt idx="2">
                  <c:v>WaitingFiller_Idle</c:v>
                </c:pt>
                <c:pt idx="3">
                  <c:v>SynchonisationErr</c:v>
                </c:pt>
                <c:pt idx="4">
                  <c:v>PreformPresence_Err</c:v>
                </c:pt>
                <c:pt idx="5">
                  <c:v>PreformPresence_Err</c:v>
                </c:pt>
                <c:pt idx="6">
                  <c:v>Timing_Malf</c:v>
                </c:pt>
                <c:pt idx="7">
                  <c:v>PreformTipperSafety_Err</c:v>
                </c:pt>
                <c:pt idx="8">
                  <c:v>PreformMoldMandrTransfer_Malf</c:v>
                </c:pt>
                <c:pt idx="9">
                  <c:v>PreformMoldMandrTransfer_Malf</c:v>
                </c:pt>
              </c:strCache>
            </c:strRef>
          </c:cat>
          <c:val>
            <c:numRef>
              <c:f>'Dummy Variables'!$DA$101:$DA$110</c:f>
              <c:numCache>
                <c:formatCode>General</c:formatCode>
                <c:ptCount val="10"/>
                <c:pt idx="0">
                  <c:v>979</c:v>
                </c:pt>
                <c:pt idx="1">
                  <c:v>955</c:v>
                </c:pt>
                <c:pt idx="2">
                  <c:v>942</c:v>
                </c:pt>
                <c:pt idx="3">
                  <c:v>914</c:v>
                </c:pt>
                <c:pt idx="4">
                  <c:v>904</c:v>
                </c:pt>
                <c:pt idx="5">
                  <c:v>904</c:v>
                </c:pt>
                <c:pt idx="6">
                  <c:v>903</c:v>
                </c:pt>
                <c:pt idx="7">
                  <c:v>901</c:v>
                </c:pt>
                <c:pt idx="8">
                  <c:v>896</c:v>
                </c:pt>
                <c:pt idx="9">
                  <c:v>896</c:v>
                </c:pt>
              </c:numCache>
            </c:numRef>
          </c:val>
        </c:ser>
        <c:dLbls>
          <c:dLblPos val="outEnd"/>
          <c:showLegendKey val="0"/>
          <c:showVal val="1"/>
          <c:showCatName val="0"/>
          <c:showSerName val="0"/>
          <c:showPercent val="0"/>
          <c:showBubbleSize val="0"/>
        </c:dLbls>
        <c:gapWidth val="219"/>
        <c:overlap val="-27"/>
        <c:axId val="233048712"/>
        <c:axId val="233055768"/>
      </c:barChart>
      <c:catAx>
        <c:axId val="233048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55768"/>
        <c:crosses val="autoZero"/>
        <c:auto val="1"/>
        <c:lblAlgn val="ctr"/>
        <c:lblOffset val="100"/>
        <c:noMultiLvlLbl val="0"/>
      </c:catAx>
      <c:valAx>
        <c:axId val="23305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48712"/>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Errors (By Machine)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'Dummy Variables'!$DC$101:$DC$110</c:f>
              <c:strCache>
                <c:ptCount val="10"/>
                <c:pt idx="0">
                  <c:v>Blow Moulder</c:v>
                </c:pt>
                <c:pt idx="1">
                  <c:v>Filler</c:v>
                </c:pt>
                <c:pt idx="2">
                  <c:v>Labeller</c:v>
                </c:pt>
                <c:pt idx="3">
                  <c:v>Blow Moulder</c:v>
                </c:pt>
                <c:pt idx="4">
                  <c:v>Preform Infeed Losses</c:v>
                </c:pt>
                <c:pt idx="5">
                  <c:v>Preform Infeed Losses</c:v>
                </c:pt>
                <c:pt idx="6">
                  <c:v>Labeller</c:v>
                </c:pt>
                <c:pt idx="7">
                  <c:v>Preform Infeed Losses</c:v>
                </c:pt>
                <c:pt idx="8">
                  <c:v>Blow Moulder</c:v>
                </c:pt>
                <c:pt idx="9">
                  <c:v>Blow Moulder</c:v>
                </c:pt>
              </c:strCache>
            </c:strRef>
          </c:cat>
          <c:val>
            <c:numRef>
              <c:f>'Dummy Variables'!$DA$101:$DA$110</c:f>
              <c:numCache>
                <c:formatCode>General</c:formatCode>
                <c:ptCount val="10"/>
                <c:pt idx="0">
                  <c:v>979</c:v>
                </c:pt>
                <c:pt idx="1">
                  <c:v>955</c:v>
                </c:pt>
                <c:pt idx="2">
                  <c:v>942</c:v>
                </c:pt>
                <c:pt idx="3">
                  <c:v>914</c:v>
                </c:pt>
                <c:pt idx="4">
                  <c:v>904</c:v>
                </c:pt>
                <c:pt idx="5">
                  <c:v>904</c:v>
                </c:pt>
                <c:pt idx="6">
                  <c:v>903</c:v>
                </c:pt>
                <c:pt idx="7">
                  <c:v>901</c:v>
                </c:pt>
                <c:pt idx="8">
                  <c:v>896</c:v>
                </c:pt>
                <c:pt idx="9">
                  <c:v>896</c:v>
                </c:pt>
              </c:numCache>
            </c:numRef>
          </c:val>
        </c:ser>
        <c:dLbls>
          <c:dLblPos val="outEnd"/>
          <c:showLegendKey val="0"/>
          <c:showVal val="1"/>
          <c:showCatName val="0"/>
          <c:showSerName val="0"/>
          <c:showPercent val="0"/>
          <c:showBubbleSize val="0"/>
        </c:dLbls>
        <c:gapWidth val="219"/>
        <c:overlap val="-27"/>
        <c:axId val="233057728"/>
        <c:axId val="233056552"/>
      </c:barChart>
      <c:catAx>
        <c:axId val="23305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56552"/>
        <c:crosses val="autoZero"/>
        <c:auto val="1"/>
        <c:lblAlgn val="ctr"/>
        <c:lblOffset val="100"/>
        <c:noMultiLvlLbl val="0"/>
      </c:catAx>
      <c:valAx>
        <c:axId val="233056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57728"/>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Errors (By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'Dummy Variables'!$DB$101:$DB$110</c:f>
              <c:strCache>
                <c:ptCount val="10"/>
                <c:pt idx="0">
                  <c:v>BlownBottleQuality_Malf</c:v>
                </c:pt>
                <c:pt idx="1">
                  <c:v>ServoDrive_Err</c:v>
                </c:pt>
                <c:pt idx="2">
                  <c:v>WaitingFiller_Idle</c:v>
                </c:pt>
                <c:pt idx="3">
                  <c:v>SynchonisationErr</c:v>
                </c:pt>
                <c:pt idx="4">
                  <c:v>PreformPresence_Err</c:v>
                </c:pt>
                <c:pt idx="5">
                  <c:v>PreformPresence_Err</c:v>
                </c:pt>
                <c:pt idx="6">
                  <c:v>Timing_Malf</c:v>
                </c:pt>
                <c:pt idx="7">
                  <c:v>PreformTipperSafety_Err</c:v>
                </c:pt>
                <c:pt idx="8">
                  <c:v>PreformMoldMandrTransfer_Malf</c:v>
                </c:pt>
                <c:pt idx="9">
                  <c:v>PreformMoldMandrTransfer_Malf</c:v>
                </c:pt>
              </c:strCache>
            </c:strRef>
          </c:cat>
          <c:val>
            <c:numRef>
              <c:f>'Dummy Variables'!$CZ$101:$CZ$110</c:f>
              <c:numCache>
                <c:formatCode>0.000%</c:formatCode>
                <c:ptCount val="10"/>
                <c:pt idx="0">
                  <c:v>1.3299281376930705E-2</c:v>
                </c:pt>
                <c:pt idx="1">
                  <c:v>1.2973252007118309E-2</c:v>
                </c:pt>
                <c:pt idx="2">
                  <c:v>1.2796652765136593E-2</c:v>
                </c:pt>
                <c:pt idx="3">
                  <c:v>1.241628516702213E-2</c:v>
                </c:pt>
                <c:pt idx="4">
                  <c:v>1.2280439596266964E-2</c:v>
                </c:pt>
                <c:pt idx="5">
                  <c:v>1.2280439596266964E-2</c:v>
                </c:pt>
                <c:pt idx="6">
                  <c:v>1.2266855039191447E-2</c:v>
                </c:pt>
                <c:pt idx="7">
                  <c:v>1.2239685925040414E-2</c:v>
                </c:pt>
                <c:pt idx="8">
                  <c:v>1.2171763139662832E-2</c:v>
                </c:pt>
                <c:pt idx="9">
                  <c:v>1.2171763139662832E-2</c:v>
                </c:pt>
              </c:numCache>
            </c:numRef>
          </c:val>
        </c:ser>
        <c:dLbls>
          <c:dLblPos val="outEnd"/>
          <c:showLegendKey val="0"/>
          <c:showVal val="1"/>
          <c:showCatName val="0"/>
          <c:showSerName val="0"/>
          <c:showPercent val="0"/>
          <c:showBubbleSize val="0"/>
        </c:dLbls>
        <c:gapWidth val="219"/>
        <c:overlap val="-27"/>
        <c:axId val="233046752"/>
        <c:axId val="233047144"/>
      </c:barChart>
      <c:catAx>
        <c:axId val="23304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47144"/>
        <c:crosses val="autoZero"/>
        <c:auto val="1"/>
        <c:lblAlgn val="ctr"/>
        <c:lblOffset val="100"/>
        <c:noMultiLvlLbl val="0"/>
      </c:catAx>
      <c:valAx>
        <c:axId val="23304714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46752"/>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2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t>Daily Trends Week 3</a:t>
            </a:r>
            <a:r>
              <a:rPr lang="en-US" baseline="0"/>
              <a:t> June 20</a:t>
            </a:r>
            <a:endParaRPr lang="en-US"/>
          </a:p>
        </c:rich>
      </c:tx>
      <c:layout/>
      <c:overlay val="0"/>
      <c:spPr>
        <a:noFill/>
        <a:ln>
          <a:noFill/>
        </a:ln>
        <a:effectLst/>
      </c:spPr>
      <c:txPr>
        <a:bodyPr rot="0" spcFirstLastPara="1" vertOverflow="ellipsis" vert="horz" wrap="square" anchor="ctr" anchorCtr="1"/>
        <a:lstStyle/>
        <a:p>
          <a:pPr>
            <a:defRPr sz="72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413285069224167"/>
          <c:y val="0.13246384369727474"/>
          <c:w val="0.72391635879638272"/>
          <c:h val="0.2518163025312693"/>
        </c:manualLayout>
      </c:layout>
      <c:barChart>
        <c:barDir val="col"/>
        <c:grouping val="clustered"/>
        <c:varyColors val="0"/>
        <c:ser>
          <c:idx val="0"/>
          <c:order val="0"/>
          <c:tx>
            <c:strRef>
              <c:f>Program!$I$7</c:f>
              <c:strCache>
                <c:ptCount val="1"/>
                <c:pt idx="0">
                  <c:v>MouldNotLocked_Err</c:v>
                </c:pt>
              </c:strCache>
            </c:strRef>
          </c:tx>
          <c:spPr>
            <a:solidFill>
              <a:schemeClr val="accent1"/>
            </a:solidFill>
            <a:ln>
              <a:noFill/>
            </a:ln>
            <a:effectLst/>
          </c:spPr>
          <c:invertIfNegative val="0"/>
          <c:cat>
            <c:strRef>
              <c:extLst>
                <c:ext xmlns:c15="http://schemas.microsoft.com/office/drawing/2012/chart" uri="{02D57815-91ED-43cb-92C2-25804820EDAC}">
                  <c15:fullRef>
                    <c15:sqref>Program!$J$6:$AC$6</c15:sqref>
                  </c15:fullRef>
                </c:ext>
              </c:extLst>
              <c:f>Program!$M$6:$O$6</c:f>
              <c:strCache>
                <c:ptCount val="3"/>
                <c:pt idx="0">
                  <c:v>9-Jun-20</c:v>
                </c:pt>
                <c:pt idx="1">
                  <c:v>10-Jun-20</c:v>
                </c:pt>
                <c:pt idx="2">
                  <c:v>11-Jun-20</c:v>
                </c:pt>
              </c:strCache>
            </c:strRef>
          </c:cat>
          <c:val>
            <c:numRef>
              <c:extLst>
                <c:ext xmlns:c15="http://schemas.microsoft.com/office/drawing/2012/chart" uri="{02D57815-91ED-43cb-92C2-25804820EDAC}">
                  <c15:fullRef>
                    <c15:sqref>Program!$J$7:$AC$7</c15:sqref>
                  </c15:fullRef>
                </c:ext>
              </c:extLst>
              <c:f>Program!$M$7:$O$7</c:f>
              <c:numCache>
                <c:formatCode>General</c:formatCode>
                <c:ptCount val="3"/>
                <c:pt idx="0">
                  <c:v>25</c:v>
                </c:pt>
                <c:pt idx="1">
                  <c:v>24</c:v>
                </c:pt>
                <c:pt idx="2">
                  <c:v>12</c:v>
                </c:pt>
              </c:numCache>
            </c:numRef>
          </c:val>
        </c:ser>
        <c:ser>
          <c:idx val="1"/>
          <c:order val="1"/>
          <c:tx>
            <c:strRef>
              <c:f>Program!$I$8</c:f>
              <c:strCache>
                <c:ptCount val="1"/>
                <c:pt idx="0">
                  <c:v>JamInMould_Err</c:v>
                </c:pt>
              </c:strCache>
            </c:strRef>
          </c:tx>
          <c:spPr>
            <a:solidFill>
              <a:schemeClr val="accent2"/>
            </a:solidFill>
            <a:ln>
              <a:noFill/>
            </a:ln>
            <a:effectLst/>
          </c:spPr>
          <c:invertIfNegative val="0"/>
          <c:cat>
            <c:strRef>
              <c:extLst>
                <c:ext xmlns:c15="http://schemas.microsoft.com/office/drawing/2012/chart" uri="{02D57815-91ED-43cb-92C2-25804820EDAC}">
                  <c15:fullRef>
                    <c15:sqref>Program!$J$6:$AC$6</c15:sqref>
                  </c15:fullRef>
                </c:ext>
              </c:extLst>
              <c:f>Program!$M$6:$O$6</c:f>
              <c:strCache>
                <c:ptCount val="3"/>
                <c:pt idx="0">
                  <c:v>9-Jun-20</c:v>
                </c:pt>
                <c:pt idx="1">
                  <c:v>10-Jun-20</c:v>
                </c:pt>
                <c:pt idx="2">
                  <c:v>11-Jun-20</c:v>
                </c:pt>
              </c:strCache>
            </c:strRef>
          </c:cat>
          <c:val>
            <c:numRef>
              <c:extLst>
                <c:ext xmlns:c15="http://schemas.microsoft.com/office/drawing/2012/chart" uri="{02D57815-91ED-43cb-92C2-25804820EDAC}">
                  <c15:fullRef>
                    <c15:sqref>Program!$J$8:$AC$8</c15:sqref>
                  </c15:fullRef>
                </c:ext>
              </c:extLst>
              <c:f>Program!$M$8:$O$8</c:f>
              <c:numCache>
                <c:formatCode>General</c:formatCode>
                <c:ptCount val="3"/>
                <c:pt idx="0">
                  <c:v>12.5</c:v>
                </c:pt>
                <c:pt idx="1">
                  <c:v>12</c:v>
                </c:pt>
                <c:pt idx="2">
                  <c:v>6</c:v>
                </c:pt>
              </c:numCache>
            </c:numRef>
          </c:val>
        </c:ser>
        <c:ser>
          <c:idx val="2"/>
          <c:order val="2"/>
          <c:tx>
            <c:strRef>
              <c:f>Program!$I$9</c:f>
              <c:strCache>
                <c:ptCount val="1"/>
                <c:pt idx="0">
                  <c:v>FaultyBlowing_Err</c:v>
                </c:pt>
              </c:strCache>
            </c:strRef>
          </c:tx>
          <c:spPr>
            <a:solidFill>
              <a:schemeClr val="accent3"/>
            </a:solidFill>
            <a:ln>
              <a:noFill/>
            </a:ln>
            <a:effectLst/>
          </c:spPr>
          <c:invertIfNegative val="0"/>
          <c:cat>
            <c:strRef>
              <c:extLst>
                <c:ext xmlns:c15="http://schemas.microsoft.com/office/drawing/2012/chart" uri="{02D57815-91ED-43cb-92C2-25804820EDAC}">
                  <c15:fullRef>
                    <c15:sqref>Program!$J$6:$AC$6</c15:sqref>
                  </c15:fullRef>
                </c:ext>
              </c:extLst>
              <c:f>Program!$M$6:$O$6</c:f>
              <c:strCache>
                <c:ptCount val="3"/>
                <c:pt idx="0">
                  <c:v>9-Jun-20</c:v>
                </c:pt>
                <c:pt idx="1">
                  <c:v>10-Jun-20</c:v>
                </c:pt>
                <c:pt idx="2">
                  <c:v>11-Jun-20</c:v>
                </c:pt>
              </c:strCache>
            </c:strRef>
          </c:cat>
          <c:val>
            <c:numRef>
              <c:extLst>
                <c:ext xmlns:c15="http://schemas.microsoft.com/office/drawing/2012/chart" uri="{02D57815-91ED-43cb-92C2-25804820EDAC}">
                  <c15:fullRef>
                    <c15:sqref>Program!$J$9:$AC$9</c15:sqref>
                  </c15:fullRef>
                </c:ext>
              </c:extLst>
              <c:f>Program!$M$9:$O$9</c:f>
              <c:numCache>
                <c:formatCode>General</c:formatCode>
                <c:ptCount val="3"/>
                <c:pt idx="0">
                  <c:v>6.25</c:v>
                </c:pt>
                <c:pt idx="1">
                  <c:v>6</c:v>
                </c:pt>
                <c:pt idx="2">
                  <c:v>3</c:v>
                </c:pt>
              </c:numCache>
            </c:numRef>
          </c:val>
        </c:ser>
        <c:ser>
          <c:idx val="3"/>
          <c:order val="3"/>
          <c:tx>
            <c:strRef>
              <c:f>Program!$I$10</c:f>
              <c:strCache>
                <c:ptCount val="1"/>
                <c:pt idx="0">
                  <c:v>UnderfillValve_Malf</c:v>
                </c:pt>
              </c:strCache>
            </c:strRef>
          </c:tx>
          <c:spPr>
            <a:solidFill>
              <a:schemeClr val="accent4"/>
            </a:solidFill>
            <a:ln>
              <a:noFill/>
            </a:ln>
            <a:effectLst/>
          </c:spPr>
          <c:invertIfNegative val="0"/>
          <c:cat>
            <c:strRef>
              <c:extLst>
                <c:ext xmlns:c15="http://schemas.microsoft.com/office/drawing/2012/chart" uri="{02D57815-91ED-43cb-92C2-25804820EDAC}">
                  <c15:fullRef>
                    <c15:sqref>Program!$J$6:$AC$6</c15:sqref>
                  </c15:fullRef>
                </c:ext>
              </c:extLst>
              <c:f>Program!$M$6:$O$6</c:f>
              <c:strCache>
                <c:ptCount val="3"/>
                <c:pt idx="0">
                  <c:v>9-Jun-20</c:v>
                </c:pt>
                <c:pt idx="1">
                  <c:v>10-Jun-20</c:v>
                </c:pt>
                <c:pt idx="2">
                  <c:v>11-Jun-20</c:v>
                </c:pt>
              </c:strCache>
            </c:strRef>
          </c:cat>
          <c:val>
            <c:numRef>
              <c:extLst>
                <c:ext xmlns:c15="http://schemas.microsoft.com/office/drawing/2012/chart" uri="{02D57815-91ED-43cb-92C2-25804820EDAC}">
                  <c15:fullRef>
                    <c15:sqref>Program!$J$10:$AC$10</c15:sqref>
                  </c15:fullRef>
                </c:ext>
              </c:extLst>
              <c:f>Program!$M$10:$O$10</c:f>
              <c:numCache>
                <c:formatCode>General</c:formatCode>
                <c:ptCount val="3"/>
                <c:pt idx="0">
                  <c:v>3.125</c:v>
                </c:pt>
                <c:pt idx="1">
                  <c:v>3</c:v>
                </c:pt>
                <c:pt idx="2">
                  <c:v>1.5</c:v>
                </c:pt>
              </c:numCache>
            </c:numRef>
          </c:val>
        </c:ser>
        <c:ser>
          <c:idx val="4"/>
          <c:order val="4"/>
          <c:tx>
            <c:strRef>
              <c:f>Program!$I$11</c:f>
              <c:strCache>
                <c:ptCount val="1"/>
                <c:pt idx="0">
                  <c:v>FoamingValve_Malf</c:v>
                </c:pt>
              </c:strCache>
            </c:strRef>
          </c:tx>
          <c:spPr>
            <a:solidFill>
              <a:schemeClr val="accent5"/>
            </a:solidFill>
            <a:ln>
              <a:noFill/>
            </a:ln>
            <a:effectLst/>
          </c:spPr>
          <c:invertIfNegative val="0"/>
          <c:cat>
            <c:strRef>
              <c:extLst>
                <c:ext xmlns:c15="http://schemas.microsoft.com/office/drawing/2012/chart" uri="{02D57815-91ED-43cb-92C2-25804820EDAC}">
                  <c15:fullRef>
                    <c15:sqref>Program!$J$6:$AC$6</c15:sqref>
                  </c15:fullRef>
                </c:ext>
              </c:extLst>
              <c:f>Program!$M$6:$O$6</c:f>
              <c:strCache>
                <c:ptCount val="3"/>
                <c:pt idx="0">
                  <c:v>9-Jun-20</c:v>
                </c:pt>
                <c:pt idx="1">
                  <c:v>10-Jun-20</c:v>
                </c:pt>
                <c:pt idx="2">
                  <c:v>11-Jun-20</c:v>
                </c:pt>
              </c:strCache>
            </c:strRef>
          </c:cat>
          <c:val>
            <c:numRef>
              <c:extLst>
                <c:ext xmlns:c15="http://schemas.microsoft.com/office/drawing/2012/chart" uri="{02D57815-91ED-43cb-92C2-25804820EDAC}">
                  <c15:fullRef>
                    <c15:sqref>Program!$J$11:$AC$11</c15:sqref>
                  </c15:fullRef>
                </c:ext>
              </c:extLst>
              <c:f>Program!$M$11:$O$11</c:f>
              <c:numCache>
                <c:formatCode>General</c:formatCode>
                <c:ptCount val="3"/>
                <c:pt idx="0">
                  <c:v>1.5625</c:v>
                </c:pt>
                <c:pt idx="1">
                  <c:v>1.5</c:v>
                </c:pt>
                <c:pt idx="2">
                  <c:v>0.75</c:v>
                </c:pt>
              </c:numCache>
            </c:numRef>
          </c:val>
        </c:ser>
        <c:ser>
          <c:idx val="5"/>
          <c:order val="5"/>
          <c:tx>
            <c:strRef>
              <c:f>Program!$I$12</c:f>
              <c:strCache>
                <c:ptCount val="1"/>
                <c:pt idx="0">
                  <c:v>BottleTransf_Malf</c:v>
                </c:pt>
              </c:strCache>
            </c:strRef>
          </c:tx>
          <c:spPr>
            <a:solidFill>
              <a:schemeClr val="accent6"/>
            </a:solidFill>
            <a:ln>
              <a:noFill/>
            </a:ln>
            <a:effectLst/>
          </c:spPr>
          <c:invertIfNegative val="0"/>
          <c:cat>
            <c:strRef>
              <c:extLst>
                <c:ext xmlns:c15="http://schemas.microsoft.com/office/drawing/2012/chart" uri="{02D57815-91ED-43cb-92C2-25804820EDAC}">
                  <c15:fullRef>
                    <c15:sqref>Program!$J$6:$AC$6</c15:sqref>
                  </c15:fullRef>
                </c:ext>
              </c:extLst>
              <c:f>Program!$M$6:$O$6</c:f>
              <c:strCache>
                <c:ptCount val="3"/>
                <c:pt idx="0">
                  <c:v>9-Jun-20</c:v>
                </c:pt>
                <c:pt idx="1">
                  <c:v>10-Jun-20</c:v>
                </c:pt>
                <c:pt idx="2">
                  <c:v>11-Jun-20</c:v>
                </c:pt>
              </c:strCache>
            </c:strRef>
          </c:cat>
          <c:val>
            <c:numRef>
              <c:extLst>
                <c:ext xmlns:c15="http://schemas.microsoft.com/office/drawing/2012/chart" uri="{02D57815-91ED-43cb-92C2-25804820EDAC}">
                  <c15:fullRef>
                    <c15:sqref>Program!$J$12:$AC$12</c15:sqref>
                  </c15:fullRef>
                </c:ext>
              </c:extLst>
              <c:f>Program!$M$12:$O$12</c:f>
              <c:numCache>
                <c:formatCode>General</c:formatCode>
                <c:ptCount val="3"/>
                <c:pt idx="0">
                  <c:v>0.78125</c:v>
                </c:pt>
                <c:pt idx="1">
                  <c:v>0.75</c:v>
                </c:pt>
                <c:pt idx="2">
                  <c:v>0.375</c:v>
                </c:pt>
              </c:numCache>
            </c:numRef>
          </c:val>
        </c:ser>
        <c:dLbls>
          <c:showLegendKey val="0"/>
          <c:showVal val="0"/>
          <c:showCatName val="0"/>
          <c:showSerName val="0"/>
          <c:showPercent val="0"/>
          <c:showBubbleSize val="0"/>
        </c:dLbls>
        <c:gapWidth val="150"/>
        <c:axId val="228450368"/>
        <c:axId val="228451152"/>
      </c:barChart>
      <c:dateAx>
        <c:axId val="228450368"/>
        <c:scaling>
          <c:orientation val="minMax"/>
        </c:scaling>
        <c:delete val="0"/>
        <c:axPos val="b"/>
        <c:numFmt formatCode="d\-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28451152"/>
        <c:crosses val="autoZero"/>
        <c:auto val="1"/>
        <c:lblOffset val="100"/>
        <c:baseTimeUnit val="days"/>
      </c:dateAx>
      <c:valAx>
        <c:axId val="22845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r>
                  <a:rPr lang="en-US"/>
                  <a:t>(min)</a:t>
                </a:r>
              </a:p>
            </c:rich>
          </c:tx>
          <c:layout/>
          <c:overlay val="0"/>
          <c:spPr>
            <a:noFill/>
            <a:ln>
              <a:noFill/>
            </a:ln>
            <a:effectLst/>
          </c:spPr>
          <c:txPr>
            <a:bodyPr rot="-5400000" spcFirstLastPara="1" vertOverflow="ellipsis" vert="horz"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28450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b="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Errors (By Machine)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'Dummy Variables'!$DC$101:$DC$110</c:f>
              <c:strCache>
                <c:ptCount val="10"/>
                <c:pt idx="0">
                  <c:v>Blow Moulder</c:v>
                </c:pt>
                <c:pt idx="1">
                  <c:v>Filler</c:v>
                </c:pt>
                <c:pt idx="2">
                  <c:v>Labeller</c:v>
                </c:pt>
                <c:pt idx="3">
                  <c:v>Blow Moulder</c:v>
                </c:pt>
                <c:pt idx="4">
                  <c:v>Preform Infeed Losses</c:v>
                </c:pt>
                <c:pt idx="5">
                  <c:v>Preform Infeed Losses</c:v>
                </c:pt>
                <c:pt idx="6">
                  <c:v>Labeller</c:v>
                </c:pt>
                <c:pt idx="7">
                  <c:v>Preform Infeed Losses</c:v>
                </c:pt>
                <c:pt idx="8">
                  <c:v>Blow Moulder</c:v>
                </c:pt>
                <c:pt idx="9">
                  <c:v>Blow Moulder</c:v>
                </c:pt>
              </c:strCache>
            </c:strRef>
          </c:cat>
          <c:val>
            <c:numRef>
              <c:f>'Dummy Variables'!$CZ$101:$CZ$110</c:f>
              <c:numCache>
                <c:formatCode>0.000%</c:formatCode>
                <c:ptCount val="10"/>
                <c:pt idx="0">
                  <c:v>1.3299281376930705E-2</c:v>
                </c:pt>
                <c:pt idx="1">
                  <c:v>1.2973252007118309E-2</c:v>
                </c:pt>
                <c:pt idx="2">
                  <c:v>1.2796652765136593E-2</c:v>
                </c:pt>
                <c:pt idx="3">
                  <c:v>1.241628516702213E-2</c:v>
                </c:pt>
                <c:pt idx="4">
                  <c:v>1.2280439596266964E-2</c:v>
                </c:pt>
                <c:pt idx="5">
                  <c:v>1.2280439596266964E-2</c:v>
                </c:pt>
                <c:pt idx="6">
                  <c:v>1.2266855039191447E-2</c:v>
                </c:pt>
                <c:pt idx="7">
                  <c:v>1.2239685925040414E-2</c:v>
                </c:pt>
                <c:pt idx="8">
                  <c:v>1.2171763139662832E-2</c:v>
                </c:pt>
                <c:pt idx="9">
                  <c:v>1.2171763139662832E-2</c:v>
                </c:pt>
              </c:numCache>
            </c:numRef>
          </c:val>
        </c:ser>
        <c:dLbls>
          <c:dLblPos val="outEnd"/>
          <c:showLegendKey val="0"/>
          <c:showVal val="1"/>
          <c:showCatName val="0"/>
          <c:showSerName val="0"/>
          <c:showPercent val="0"/>
          <c:showBubbleSize val="0"/>
        </c:dLbls>
        <c:gapWidth val="219"/>
        <c:overlap val="-27"/>
        <c:axId val="233052240"/>
        <c:axId val="233049496"/>
      </c:barChart>
      <c:catAx>
        <c:axId val="23305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49496"/>
        <c:crosses val="autoZero"/>
        <c:auto val="1"/>
        <c:lblAlgn val="ctr"/>
        <c:lblOffset val="100"/>
        <c:noMultiLvlLbl val="0"/>
      </c:catAx>
      <c:valAx>
        <c:axId val="23304949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52240"/>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'[2]Dummy Variables'!$B$2:$B$10</c:f>
              <c:strCache>
                <c:ptCount val="1"/>
                <c:pt idx="0">
                  <c:v>Preform Infeed Losses 0 0 0 0 0 0 0 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'[2]Dummy Variables'!$C$2:$C$10</c:f>
              <c:strCache>
                <c:ptCount val="9"/>
                <c:pt idx="0">
                  <c:v>PreformTipperSafety_Err</c:v>
                </c:pt>
                <c:pt idx="1">
                  <c:v>PreformTipperChainDrive_Malf</c:v>
                </c:pt>
                <c:pt idx="2">
                  <c:v>PreformPresence_Err</c:v>
                </c:pt>
                <c:pt idx="3">
                  <c:v>PreformHopperEmpty_Idle</c:v>
                </c:pt>
                <c:pt idx="4">
                  <c:v>PreformBelt_Malf</c:v>
                </c:pt>
                <c:pt idx="5">
                  <c:v>PreformJam_Orientor_Malf</c:v>
                </c:pt>
                <c:pt idx="6">
                  <c:v>PreformJam_Rail_Err</c:v>
                </c:pt>
                <c:pt idx="7">
                  <c:v>PreformJam_InfeedStar_Malf</c:v>
                </c:pt>
                <c:pt idx="8">
                  <c:v>PreformHopperControl_Malf</c:v>
                </c:pt>
              </c:strCache>
            </c:strRef>
          </c:cat>
          <c:val>
            <c:numRef>
              <c:f>'[2]Dummy Variables'!$DA$2:$DA$10</c:f>
              <c:numCache>
                <c:formatCode>General</c:formatCode>
                <c:ptCount val="9"/>
                <c:pt idx="0">
                  <c:v>901</c:v>
                </c:pt>
                <c:pt idx="1">
                  <c:v>690</c:v>
                </c:pt>
                <c:pt idx="2">
                  <c:v>904</c:v>
                </c:pt>
                <c:pt idx="3">
                  <c:v>736</c:v>
                </c:pt>
                <c:pt idx="4">
                  <c:v>683</c:v>
                </c:pt>
                <c:pt idx="5">
                  <c:v>784</c:v>
                </c:pt>
                <c:pt idx="6">
                  <c:v>637</c:v>
                </c:pt>
                <c:pt idx="7">
                  <c:v>682</c:v>
                </c:pt>
                <c:pt idx="8">
                  <c:v>739</c:v>
                </c:pt>
              </c:numCache>
            </c:numRef>
          </c:val>
        </c:ser>
        <c:dLbls>
          <c:dLblPos val="outEnd"/>
          <c:showLegendKey val="0"/>
          <c:showVal val="1"/>
          <c:showCatName val="0"/>
          <c:showSerName val="0"/>
          <c:showPercent val="0"/>
          <c:showBubbleSize val="0"/>
        </c:dLbls>
        <c:gapWidth val="219"/>
        <c:overlap val="-27"/>
        <c:axId val="233049104"/>
        <c:axId val="233048320"/>
      </c:barChart>
      <c:catAx>
        <c:axId val="23304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48320"/>
        <c:crosses val="autoZero"/>
        <c:auto val="1"/>
        <c:lblAlgn val="ctr"/>
        <c:lblOffset val="100"/>
        <c:noMultiLvlLbl val="0"/>
      </c:catAx>
      <c:valAx>
        <c:axId val="23304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49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'[2]Dummy Variables'!$B$11:$B$32</c:f>
              <c:strCache>
                <c:ptCount val="1"/>
                <c:pt idx="0">
                  <c:v>Blow Moulder 0 0 0 0 0 0 0 0 0 0 0 0 0 0 0 0 0 0 0 0 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'[2]Dummy Variables'!$C$11:$C$32</c:f>
              <c:strCache>
                <c:ptCount val="22"/>
                <c:pt idx="0">
                  <c:v>PreformNotFit_Mandrel_Err</c:v>
                </c:pt>
                <c:pt idx="1">
                  <c:v>PreformLost_Oven_Err</c:v>
                </c:pt>
                <c:pt idx="2">
                  <c:v>PreformMajorGap_Err</c:v>
                </c:pt>
                <c:pt idx="3">
                  <c:v>OvenCoolingCct_Malf</c:v>
                </c:pt>
                <c:pt idx="4">
                  <c:v>PreformMandrMoldTransfer_Malf</c:v>
                </c:pt>
                <c:pt idx="5">
                  <c:v>BottleJamMold_Err</c:v>
                </c:pt>
                <c:pt idx="6">
                  <c:v>PreformMoldMandrTransfer_Malf</c:v>
                </c:pt>
                <c:pt idx="7">
                  <c:v>PreformScrapping_Waste</c:v>
                </c:pt>
                <c:pt idx="8">
                  <c:v>MoldCoolingInterrupted_Err</c:v>
                </c:pt>
                <c:pt idx="9">
                  <c:v>MoldNotLocked_Err</c:v>
                </c:pt>
                <c:pt idx="10">
                  <c:v>StretchRodNotInFinalPos_Err</c:v>
                </c:pt>
                <c:pt idx="11">
                  <c:v>MoldNotInFinalPos_Err</c:v>
                </c:pt>
                <c:pt idx="12">
                  <c:v>FaultyBlowing_Err</c:v>
                </c:pt>
                <c:pt idx="13">
                  <c:v>PreformLost_Blowing_Err</c:v>
                </c:pt>
                <c:pt idx="14">
                  <c:v>MoldNotLocked_Malf</c:v>
                </c:pt>
                <c:pt idx="15">
                  <c:v>SynchonisationErr</c:v>
                </c:pt>
                <c:pt idx="16">
                  <c:v>LampBlown_Err</c:v>
                </c:pt>
                <c:pt idx="17">
                  <c:v>PreformTemperature_Err</c:v>
                </c:pt>
                <c:pt idx="18">
                  <c:v>Lubrication_Malf</c:v>
                </c:pt>
                <c:pt idx="19">
                  <c:v>FillerBlocking_Idle</c:v>
                </c:pt>
                <c:pt idx="20">
                  <c:v>LabellerBlocking_Idle</c:v>
                </c:pt>
                <c:pt idx="21">
                  <c:v>BlownBottleQuality_Malf</c:v>
                </c:pt>
              </c:strCache>
            </c:strRef>
          </c:cat>
          <c:val>
            <c:numRef>
              <c:f>'[2]Dummy Variables'!$DA$11:$DA$32</c:f>
              <c:numCache>
                <c:formatCode>General</c:formatCode>
                <c:ptCount val="22"/>
                <c:pt idx="0">
                  <c:v>776</c:v>
                </c:pt>
                <c:pt idx="1">
                  <c:v>726</c:v>
                </c:pt>
                <c:pt idx="2">
                  <c:v>820</c:v>
                </c:pt>
                <c:pt idx="3">
                  <c:v>717</c:v>
                </c:pt>
                <c:pt idx="4">
                  <c:v>816</c:v>
                </c:pt>
                <c:pt idx="5">
                  <c:v>777</c:v>
                </c:pt>
                <c:pt idx="6">
                  <c:v>896</c:v>
                </c:pt>
                <c:pt idx="7">
                  <c:v>663</c:v>
                </c:pt>
                <c:pt idx="8">
                  <c:v>801</c:v>
                </c:pt>
                <c:pt idx="9">
                  <c:v>830</c:v>
                </c:pt>
                <c:pt idx="10">
                  <c:v>754</c:v>
                </c:pt>
                <c:pt idx="11">
                  <c:v>818</c:v>
                </c:pt>
                <c:pt idx="12">
                  <c:v>807</c:v>
                </c:pt>
                <c:pt idx="13">
                  <c:v>896</c:v>
                </c:pt>
                <c:pt idx="14">
                  <c:v>633</c:v>
                </c:pt>
                <c:pt idx="15">
                  <c:v>914</c:v>
                </c:pt>
                <c:pt idx="16">
                  <c:v>824</c:v>
                </c:pt>
                <c:pt idx="17">
                  <c:v>780</c:v>
                </c:pt>
                <c:pt idx="18">
                  <c:v>841</c:v>
                </c:pt>
                <c:pt idx="19">
                  <c:v>758</c:v>
                </c:pt>
                <c:pt idx="20">
                  <c:v>697</c:v>
                </c:pt>
                <c:pt idx="21">
                  <c:v>979</c:v>
                </c:pt>
              </c:numCache>
            </c:numRef>
          </c:val>
        </c:ser>
        <c:dLbls>
          <c:dLblPos val="outEnd"/>
          <c:showLegendKey val="0"/>
          <c:showVal val="1"/>
          <c:showCatName val="0"/>
          <c:showSerName val="0"/>
          <c:showPercent val="0"/>
          <c:showBubbleSize val="0"/>
        </c:dLbls>
        <c:gapWidth val="219"/>
        <c:overlap val="-27"/>
        <c:axId val="233053024"/>
        <c:axId val="233054200"/>
      </c:barChart>
      <c:catAx>
        <c:axId val="23305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54200"/>
        <c:crosses val="autoZero"/>
        <c:auto val="1"/>
        <c:lblAlgn val="ctr"/>
        <c:lblOffset val="100"/>
        <c:noMultiLvlLbl val="0"/>
      </c:catAx>
      <c:valAx>
        <c:axId val="233054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53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'[2]Dummy Variables'!$B$33:$B$37</c:f>
              <c:strCache>
                <c:ptCount val="1"/>
                <c:pt idx="0">
                  <c:v>Base Cooling 0 0 0 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'[2]Dummy Variables'!$C$33:$C$37</c:f>
              <c:strCache>
                <c:ptCount val="5"/>
                <c:pt idx="0">
                  <c:v>LowWaterPressure_Malf</c:v>
                </c:pt>
                <c:pt idx="1">
                  <c:v>BottleTransfer_Malf</c:v>
                </c:pt>
                <c:pt idx="2">
                  <c:v>ServoDrive_Err</c:v>
                </c:pt>
                <c:pt idx="3">
                  <c:v>Blowmolder-BaseCoolerSync_Err</c:v>
                </c:pt>
                <c:pt idx="4">
                  <c:v>ContainerPresence_Err</c:v>
                </c:pt>
              </c:strCache>
            </c:strRef>
          </c:cat>
          <c:val>
            <c:numRef>
              <c:f>'[2]Dummy Variables'!$DA$33:$DA$37</c:f>
              <c:numCache>
                <c:formatCode>General</c:formatCode>
                <c:ptCount val="5"/>
                <c:pt idx="0">
                  <c:v>697</c:v>
                </c:pt>
                <c:pt idx="1">
                  <c:v>694</c:v>
                </c:pt>
                <c:pt idx="2">
                  <c:v>804</c:v>
                </c:pt>
                <c:pt idx="3">
                  <c:v>904</c:v>
                </c:pt>
                <c:pt idx="4">
                  <c:v>766</c:v>
                </c:pt>
              </c:numCache>
            </c:numRef>
          </c:val>
        </c:ser>
        <c:dLbls>
          <c:dLblPos val="outEnd"/>
          <c:showLegendKey val="0"/>
          <c:showVal val="1"/>
          <c:showCatName val="0"/>
          <c:showSerName val="0"/>
          <c:showPercent val="0"/>
          <c:showBubbleSize val="0"/>
        </c:dLbls>
        <c:gapWidth val="219"/>
        <c:overlap val="-27"/>
        <c:axId val="233050280"/>
        <c:axId val="233058120"/>
      </c:barChart>
      <c:catAx>
        <c:axId val="233050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58120"/>
        <c:crosses val="autoZero"/>
        <c:auto val="1"/>
        <c:lblAlgn val="ctr"/>
        <c:lblOffset val="100"/>
        <c:noMultiLvlLbl val="0"/>
      </c:catAx>
      <c:valAx>
        <c:axId val="233058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50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Errors (By Error)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'[2]Dummy Variables'!$DB$101:$DB$110</c:f>
              <c:strCache>
                <c:ptCount val="10"/>
                <c:pt idx="0">
                  <c:v>BlownBottleQuality_Malf</c:v>
                </c:pt>
                <c:pt idx="1">
                  <c:v>ServoDrive_Err</c:v>
                </c:pt>
                <c:pt idx="2">
                  <c:v>WaitingFiller_Idle</c:v>
                </c:pt>
                <c:pt idx="3">
                  <c:v>SynchonisationErr</c:v>
                </c:pt>
                <c:pt idx="4">
                  <c:v>PreformPresence_Err</c:v>
                </c:pt>
                <c:pt idx="5">
                  <c:v>PreformPresence_Err</c:v>
                </c:pt>
                <c:pt idx="6">
                  <c:v>Timing_Malf</c:v>
                </c:pt>
                <c:pt idx="7">
                  <c:v>PreformTipperSafety_Err</c:v>
                </c:pt>
                <c:pt idx="8">
                  <c:v>PreformMoldMandrTransfer_Malf</c:v>
                </c:pt>
                <c:pt idx="9">
                  <c:v>PreformMoldMandrTransfer_Malf</c:v>
                </c:pt>
              </c:strCache>
            </c:strRef>
          </c:cat>
          <c:val>
            <c:numRef>
              <c:f>'[2]Dummy Variables'!$DA$101:$DA$110</c:f>
              <c:numCache>
                <c:formatCode>General</c:formatCode>
                <c:ptCount val="10"/>
                <c:pt idx="0">
                  <c:v>979</c:v>
                </c:pt>
                <c:pt idx="1">
                  <c:v>955</c:v>
                </c:pt>
                <c:pt idx="2">
                  <c:v>942</c:v>
                </c:pt>
                <c:pt idx="3">
                  <c:v>914</c:v>
                </c:pt>
                <c:pt idx="4">
                  <c:v>904</c:v>
                </c:pt>
                <c:pt idx="5">
                  <c:v>904</c:v>
                </c:pt>
                <c:pt idx="6">
                  <c:v>903</c:v>
                </c:pt>
                <c:pt idx="7">
                  <c:v>901</c:v>
                </c:pt>
                <c:pt idx="8">
                  <c:v>896</c:v>
                </c:pt>
                <c:pt idx="9">
                  <c:v>896</c:v>
                </c:pt>
              </c:numCache>
            </c:numRef>
          </c:val>
        </c:ser>
        <c:dLbls>
          <c:dLblPos val="outEnd"/>
          <c:showLegendKey val="0"/>
          <c:showVal val="1"/>
          <c:showCatName val="0"/>
          <c:showSerName val="0"/>
          <c:showPercent val="0"/>
          <c:showBubbleSize val="0"/>
        </c:dLbls>
        <c:gapWidth val="219"/>
        <c:overlap val="-27"/>
        <c:axId val="233053416"/>
        <c:axId val="233054984"/>
      </c:barChart>
      <c:catAx>
        <c:axId val="233053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54984"/>
        <c:crosses val="autoZero"/>
        <c:auto val="1"/>
        <c:lblAlgn val="ctr"/>
        <c:lblOffset val="100"/>
        <c:noMultiLvlLbl val="0"/>
      </c:catAx>
      <c:valAx>
        <c:axId val="233054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53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Errors (By Machine)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'[2]Dummy Variables'!$DC$101:$DC$110</c:f>
              <c:strCache>
                <c:ptCount val="10"/>
                <c:pt idx="0">
                  <c:v>Blow Moulder</c:v>
                </c:pt>
                <c:pt idx="1">
                  <c:v>Filler</c:v>
                </c:pt>
                <c:pt idx="2">
                  <c:v>Labeller</c:v>
                </c:pt>
                <c:pt idx="3">
                  <c:v>Blow Moulder</c:v>
                </c:pt>
                <c:pt idx="4">
                  <c:v>Preform Infeed Losses</c:v>
                </c:pt>
                <c:pt idx="5">
                  <c:v>Preform Infeed Losses</c:v>
                </c:pt>
                <c:pt idx="6">
                  <c:v>Labeller</c:v>
                </c:pt>
                <c:pt idx="7">
                  <c:v>Preform Infeed Losses</c:v>
                </c:pt>
                <c:pt idx="8">
                  <c:v>Blow Moulder</c:v>
                </c:pt>
                <c:pt idx="9">
                  <c:v>Blow Moulder</c:v>
                </c:pt>
              </c:strCache>
            </c:strRef>
          </c:cat>
          <c:val>
            <c:numRef>
              <c:f>'[2]Dummy Variables'!$DA$101:$DA$110</c:f>
              <c:numCache>
                <c:formatCode>General</c:formatCode>
                <c:ptCount val="10"/>
                <c:pt idx="0">
                  <c:v>979</c:v>
                </c:pt>
                <c:pt idx="1">
                  <c:v>955</c:v>
                </c:pt>
                <c:pt idx="2">
                  <c:v>942</c:v>
                </c:pt>
                <c:pt idx="3">
                  <c:v>914</c:v>
                </c:pt>
                <c:pt idx="4">
                  <c:v>904</c:v>
                </c:pt>
                <c:pt idx="5">
                  <c:v>904</c:v>
                </c:pt>
                <c:pt idx="6">
                  <c:v>903</c:v>
                </c:pt>
                <c:pt idx="7">
                  <c:v>901</c:v>
                </c:pt>
                <c:pt idx="8">
                  <c:v>896</c:v>
                </c:pt>
                <c:pt idx="9">
                  <c:v>896</c:v>
                </c:pt>
              </c:numCache>
            </c:numRef>
          </c:val>
        </c:ser>
        <c:dLbls>
          <c:dLblPos val="outEnd"/>
          <c:showLegendKey val="0"/>
          <c:showVal val="1"/>
          <c:showCatName val="0"/>
          <c:showSerName val="0"/>
          <c:showPercent val="0"/>
          <c:showBubbleSize val="0"/>
        </c:dLbls>
        <c:gapWidth val="219"/>
        <c:overlap val="-27"/>
        <c:axId val="233050672"/>
        <c:axId val="233046360"/>
      </c:barChart>
      <c:catAx>
        <c:axId val="23305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46360"/>
        <c:crosses val="autoZero"/>
        <c:auto val="1"/>
        <c:lblAlgn val="ctr"/>
        <c:lblOffset val="100"/>
        <c:noMultiLvlLbl val="0"/>
      </c:catAx>
      <c:valAx>
        <c:axId val="233046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50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Errors (By Error)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'[2]Dummy Variables'!$DB$101:$DB$110</c:f>
              <c:strCache>
                <c:ptCount val="10"/>
                <c:pt idx="0">
                  <c:v>BlownBottleQuality_Malf</c:v>
                </c:pt>
                <c:pt idx="1">
                  <c:v>ServoDrive_Err</c:v>
                </c:pt>
                <c:pt idx="2">
                  <c:v>WaitingFiller_Idle</c:v>
                </c:pt>
                <c:pt idx="3">
                  <c:v>SynchonisationErr</c:v>
                </c:pt>
                <c:pt idx="4">
                  <c:v>PreformPresence_Err</c:v>
                </c:pt>
                <c:pt idx="5">
                  <c:v>PreformPresence_Err</c:v>
                </c:pt>
                <c:pt idx="6">
                  <c:v>Timing_Malf</c:v>
                </c:pt>
                <c:pt idx="7">
                  <c:v>PreformTipperSafety_Err</c:v>
                </c:pt>
                <c:pt idx="8">
                  <c:v>PreformMoldMandrTransfer_Malf</c:v>
                </c:pt>
                <c:pt idx="9">
                  <c:v>PreformMoldMandrTransfer_Malf</c:v>
                </c:pt>
              </c:strCache>
            </c:strRef>
          </c:cat>
          <c:val>
            <c:numRef>
              <c:f>'[2]Dummy Variables'!$CZ$101:$CZ$110</c:f>
              <c:numCache>
                <c:formatCode>General</c:formatCode>
                <c:ptCount val="10"/>
                <c:pt idx="0">
                  <c:v>1.3299281376930705E-2</c:v>
                </c:pt>
                <c:pt idx="1">
                  <c:v>1.2973252007118309E-2</c:v>
                </c:pt>
                <c:pt idx="2">
                  <c:v>1.2796652765136593E-2</c:v>
                </c:pt>
                <c:pt idx="3">
                  <c:v>1.241628516702213E-2</c:v>
                </c:pt>
                <c:pt idx="4">
                  <c:v>1.2280439596266964E-2</c:v>
                </c:pt>
                <c:pt idx="5">
                  <c:v>1.2280439596266964E-2</c:v>
                </c:pt>
                <c:pt idx="6">
                  <c:v>1.2266855039191447E-2</c:v>
                </c:pt>
                <c:pt idx="7">
                  <c:v>1.2239685925040414E-2</c:v>
                </c:pt>
                <c:pt idx="8">
                  <c:v>1.2171763139662832E-2</c:v>
                </c:pt>
                <c:pt idx="9">
                  <c:v>1.2171763139662832E-2</c:v>
                </c:pt>
              </c:numCache>
            </c:numRef>
          </c:val>
        </c:ser>
        <c:dLbls>
          <c:dLblPos val="outEnd"/>
          <c:showLegendKey val="0"/>
          <c:showVal val="1"/>
          <c:showCatName val="0"/>
          <c:showSerName val="0"/>
          <c:showPercent val="0"/>
          <c:showBubbleSize val="0"/>
        </c:dLbls>
        <c:gapWidth val="219"/>
        <c:overlap val="-27"/>
        <c:axId val="233057336"/>
        <c:axId val="233062432"/>
      </c:barChart>
      <c:catAx>
        <c:axId val="233057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62432"/>
        <c:crosses val="autoZero"/>
        <c:auto val="1"/>
        <c:lblAlgn val="ctr"/>
        <c:lblOffset val="100"/>
        <c:noMultiLvlLbl val="0"/>
      </c:catAx>
      <c:valAx>
        <c:axId val="23306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57336"/>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Errors (By Machine)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'[2]Dummy Variables'!$DC$101:$DC$110</c:f>
              <c:strCache>
                <c:ptCount val="10"/>
                <c:pt idx="0">
                  <c:v>Blow Moulder</c:v>
                </c:pt>
                <c:pt idx="1">
                  <c:v>Filler</c:v>
                </c:pt>
                <c:pt idx="2">
                  <c:v>Labeller</c:v>
                </c:pt>
                <c:pt idx="3">
                  <c:v>Blow Moulder</c:v>
                </c:pt>
                <c:pt idx="4">
                  <c:v>Preform Infeed Losses</c:v>
                </c:pt>
                <c:pt idx="5">
                  <c:v>Preform Infeed Losses</c:v>
                </c:pt>
                <c:pt idx="6">
                  <c:v>Labeller</c:v>
                </c:pt>
                <c:pt idx="7">
                  <c:v>Preform Infeed Losses</c:v>
                </c:pt>
                <c:pt idx="8">
                  <c:v>Blow Moulder</c:v>
                </c:pt>
                <c:pt idx="9">
                  <c:v>Blow Moulder</c:v>
                </c:pt>
              </c:strCache>
            </c:strRef>
          </c:cat>
          <c:val>
            <c:numRef>
              <c:f>'[2]Dummy Variables'!$CZ$101:$CZ$110</c:f>
              <c:numCache>
                <c:formatCode>General</c:formatCode>
                <c:ptCount val="10"/>
                <c:pt idx="0">
                  <c:v>1.3299281376930705E-2</c:v>
                </c:pt>
                <c:pt idx="1">
                  <c:v>1.2973252007118309E-2</c:v>
                </c:pt>
                <c:pt idx="2">
                  <c:v>1.2796652765136593E-2</c:v>
                </c:pt>
                <c:pt idx="3">
                  <c:v>1.241628516702213E-2</c:v>
                </c:pt>
                <c:pt idx="4">
                  <c:v>1.2280439596266964E-2</c:v>
                </c:pt>
                <c:pt idx="5">
                  <c:v>1.2280439596266964E-2</c:v>
                </c:pt>
                <c:pt idx="6">
                  <c:v>1.2266855039191447E-2</c:v>
                </c:pt>
                <c:pt idx="7">
                  <c:v>1.2239685925040414E-2</c:v>
                </c:pt>
                <c:pt idx="8">
                  <c:v>1.2171763139662832E-2</c:v>
                </c:pt>
                <c:pt idx="9">
                  <c:v>1.2171763139662832E-2</c:v>
                </c:pt>
              </c:numCache>
            </c:numRef>
          </c:val>
        </c:ser>
        <c:dLbls>
          <c:dLblPos val="outEnd"/>
          <c:showLegendKey val="0"/>
          <c:showVal val="1"/>
          <c:showCatName val="0"/>
          <c:showSerName val="0"/>
          <c:showPercent val="0"/>
          <c:showBubbleSize val="0"/>
        </c:dLbls>
        <c:gapWidth val="219"/>
        <c:overlap val="-27"/>
        <c:axId val="233065568"/>
        <c:axId val="233064392"/>
      </c:barChart>
      <c:catAx>
        <c:axId val="23306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64392"/>
        <c:crosses val="autoZero"/>
        <c:auto val="1"/>
        <c:lblAlgn val="ctr"/>
        <c:lblOffset val="100"/>
        <c:noMultiLvlLbl val="0"/>
      </c:catAx>
      <c:valAx>
        <c:axId val="233064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65568"/>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2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t>Monthly Trends</a:t>
            </a:r>
            <a:r>
              <a:rPr lang="en-US" baseline="0"/>
              <a:t> June 20</a:t>
            </a:r>
            <a:endParaRPr lang="en-US"/>
          </a:p>
        </c:rich>
      </c:tx>
      <c:layout/>
      <c:overlay val="0"/>
      <c:spPr>
        <a:noFill/>
        <a:ln>
          <a:noFill/>
        </a:ln>
        <a:effectLst/>
      </c:spPr>
      <c:txPr>
        <a:bodyPr rot="0" spcFirstLastPara="1" vertOverflow="ellipsis" vert="horz" wrap="square" anchor="ctr" anchorCtr="1"/>
        <a:lstStyle/>
        <a:p>
          <a:pPr>
            <a:defRPr sz="72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413285069224167"/>
          <c:y val="0.13246384369727474"/>
          <c:w val="0.72391635879638272"/>
          <c:h val="0.36783086148057825"/>
        </c:manualLayout>
      </c:layout>
      <c:barChart>
        <c:barDir val="col"/>
        <c:grouping val="clustered"/>
        <c:varyColors val="0"/>
        <c:ser>
          <c:idx val="0"/>
          <c:order val="0"/>
          <c:tx>
            <c:strRef>
              <c:f>Program!$I$7</c:f>
              <c:strCache>
                <c:ptCount val="1"/>
                <c:pt idx="0">
                  <c:v>MouldNotLocked_Err</c:v>
                </c:pt>
              </c:strCache>
            </c:strRef>
          </c:tx>
          <c:spPr>
            <a:solidFill>
              <a:schemeClr val="accent1"/>
            </a:solidFill>
            <a:ln>
              <a:noFill/>
            </a:ln>
            <a:effectLst/>
          </c:spPr>
          <c:invertIfNegative val="0"/>
          <c:cat>
            <c:strRef>
              <c:extLst>
                <c:ext xmlns:c15="http://schemas.microsoft.com/office/drawing/2012/chart" uri="{02D57815-91ED-43cb-92C2-25804820EDAC}">
                  <c15:fullRef>
                    <c15:sqref>Program!$J$6:$AC$6</c15:sqref>
                  </c15:fullRef>
                </c:ext>
              </c:extLst>
              <c:f>Program!$S$6:$U$6</c:f>
              <c:strCache>
                <c:ptCount val="3"/>
                <c:pt idx="0">
                  <c:v>June</c:v>
                </c:pt>
                <c:pt idx="1">
                  <c:v>July</c:v>
                </c:pt>
                <c:pt idx="2">
                  <c:v>Aug</c:v>
                </c:pt>
              </c:strCache>
            </c:strRef>
          </c:cat>
          <c:val>
            <c:numRef>
              <c:extLst>
                <c:ext xmlns:c15="http://schemas.microsoft.com/office/drawing/2012/chart" uri="{02D57815-91ED-43cb-92C2-25804820EDAC}">
                  <c15:fullRef>
                    <c15:sqref>Program!$J$7:$AC$7</c15:sqref>
                  </c15:fullRef>
                </c:ext>
              </c:extLst>
              <c:f>Program!$S$7:$U$7</c:f>
              <c:numCache>
                <c:formatCode>General</c:formatCode>
                <c:ptCount val="3"/>
                <c:pt idx="0">
                  <c:v>234</c:v>
                </c:pt>
                <c:pt idx="1">
                  <c:v>224</c:v>
                </c:pt>
                <c:pt idx="2">
                  <c:v>100</c:v>
                </c:pt>
              </c:numCache>
            </c:numRef>
          </c:val>
        </c:ser>
        <c:ser>
          <c:idx val="1"/>
          <c:order val="1"/>
          <c:tx>
            <c:strRef>
              <c:f>Program!$I$8</c:f>
              <c:strCache>
                <c:ptCount val="1"/>
                <c:pt idx="0">
                  <c:v>JamInMould_Err</c:v>
                </c:pt>
              </c:strCache>
            </c:strRef>
          </c:tx>
          <c:spPr>
            <a:solidFill>
              <a:schemeClr val="accent2"/>
            </a:solidFill>
            <a:ln>
              <a:noFill/>
            </a:ln>
            <a:effectLst/>
          </c:spPr>
          <c:invertIfNegative val="0"/>
          <c:cat>
            <c:strRef>
              <c:extLst>
                <c:ext xmlns:c15="http://schemas.microsoft.com/office/drawing/2012/chart" uri="{02D57815-91ED-43cb-92C2-25804820EDAC}">
                  <c15:fullRef>
                    <c15:sqref>Program!$J$6:$AC$6</c15:sqref>
                  </c15:fullRef>
                </c:ext>
              </c:extLst>
              <c:f>Program!$S$6:$U$6</c:f>
              <c:strCache>
                <c:ptCount val="3"/>
                <c:pt idx="0">
                  <c:v>June</c:v>
                </c:pt>
                <c:pt idx="1">
                  <c:v>July</c:v>
                </c:pt>
                <c:pt idx="2">
                  <c:v>Aug</c:v>
                </c:pt>
              </c:strCache>
            </c:strRef>
          </c:cat>
          <c:val>
            <c:numRef>
              <c:extLst>
                <c:ext xmlns:c15="http://schemas.microsoft.com/office/drawing/2012/chart" uri="{02D57815-91ED-43cb-92C2-25804820EDAC}">
                  <c15:fullRef>
                    <c15:sqref>Program!$J$8:$AC$8</c15:sqref>
                  </c15:fullRef>
                </c:ext>
              </c:extLst>
              <c:f>Program!$S$8:$U$8</c:f>
              <c:numCache>
                <c:formatCode>General</c:formatCode>
                <c:ptCount val="3"/>
                <c:pt idx="0">
                  <c:v>117</c:v>
                </c:pt>
                <c:pt idx="1">
                  <c:v>112</c:v>
                </c:pt>
                <c:pt idx="2">
                  <c:v>50</c:v>
                </c:pt>
              </c:numCache>
            </c:numRef>
          </c:val>
        </c:ser>
        <c:ser>
          <c:idx val="2"/>
          <c:order val="2"/>
          <c:tx>
            <c:strRef>
              <c:f>Program!$I$9</c:f>
              <c:strCache>
                <c:ptCount val="1"/>
                <c:pt idx="0">
                  <c:v>FaultyBlowing_Err</c:v>
                </c:pt>
              </c:strCache>
            </c:strRef>
          </c:tx>
          <c:spPr>
            <a:solidFill>
              <a:schemeClr val="accent3"/>
            </a:solidFill>
            <a:ln>
              <a:noFill/>
            </a:ln>
            <a:effectLst/>
          </c:spPr>
          <c:invertIfNegative val="0"/>
          <c:cat>
            <c:strRef>
              <c:extLst>
                <c:ext xmlns:c15="http://schemas.microsoft.com/office/drawing/2012/chart" uri="{02D57815-91ED-43cb-92C2-25804820EDAC}">
                  <c15:fullRef>
                    <c15:sqref>Program!$J$6:$AC$6</c15:sqref>
                  </c15:fullRef>
                </c:ext>
              </c:extLst>
              <c:f>Program!$S$6:$U$6</c:f>
              <c:strCache>
                <c:ptCount val="3"/>
                <c:pt idx="0">
                  <c:v>June</c:v>
                </c:pt>
                <c:pt idx="1">
                  <c:v>July</c:v>
                </c:pt>
                <c:pt idx="2">
                  <c:v>Aug</c:v>
                </c:pt>
              </c:strCache>
            </c:strRef>
          </c:cat>
          <c:val>
            <c:numRef>
              <c:extLst>
                <c:ext xmlns:c15="http://schemas.microsoft.com/office/drawing/2012/chart" uri="{02D57815-91ED-43cb-92C2-25804820EDAC}">
                  <c15:fullRef>
                    <c15:sqref>Program!$J$9:$AC$9</c15:sqref>
                  </c15:fullRef>
                </c:ext>
              </c:extLst>
              <c:f>Program!$S$9:$U$9</c:f>
              <c:numCache>
                <c:formatCode>General</c:formatCode>
                <c:ptCount val="3"/>
                <c:pt idx="0">
                  <c:v>58.5</c:v>
                </c:pt>
                <c:pt idx="1">
                  <c:v>56</c:v>
                </c:pt>
                <c:pt idx="2">
                  <c:v>25</c:v>
                </c:pt>
              </c:numCache>
            </c:numRef>
          </c:val>
        </c:ser>
        <c:ser>
          <c:idx val="3"/>
          <c:order val="3"/>
          <c:tx>
            <c:strRef>
              <c:f>Program!$I$10</c:f>
              <c:strCache>
                <c:ptCount val="1"/>
                <c:pt idx="0">
                  <c:v>UnderfillValve_Malf</c:v>
                </c:pt>
              </c:strCache>
            </c:strRef>
          </c:tx>
          <c:spPr>
            <a:solidFill>
              <a:schemeClr val="accent4"/>
            </a:solidFill>
            <a:ln>
              <a:noFill/>
            </a:ln>
            <a:effectLst/>
          </c:spPr>
          <c:invertIfNegative val="0"/>
          <c:cat>
            <c:strRef>
              <c:extLst>
                <c:ext xmlns:c15="http://schemas.microsoft.com/office/drawing/2012/chart" uri="{02D57815-91ED-43cb-92C2-25804820EDAC}">
                  <c15:fullRef>
                    <c15:sqref>Program!$J$6:$AC$6</c15:sqref>
                  </c15:fullRef>
                </c:ext>
              </c:extLst>
              <c:f>Program!$S$6:$U$6</c:f>
              <c:strCache>
                <c:ptCount val="3"/>
                <c:pt idx="0">
                  <c:v>June</c:v>
                </c:pt>
                <c:pt idx="1">
                  <c:v>July</c:v>
                </c:pt>
                <c:pt idx="2">
                  <c:v>Aug</c:v>
                </c:pt>
              </c:strCache>
            </c:strRef>
          </c:cat>
          <c:val>
            <c:numRef>
              <c:extLst>
                <c:ext xmlns:c15="http://schemas.microsoft.com/office/drawing/2012/chart" uri="{02D57815-91ED-43cb-92C2-25804820EDAC}">
                  <c15:fullRef>
                    <c15:sqref>Program!$J$10:$AC$10</c15:sqref>
                  </c15:fullRef>
                </c:ext>
              </c:extLst>
              <c:f>Program!$S$10:$U$10</c:f>
              <c:numCache>
                <c:formatCode>General</c:formatCode>
                <c:ptCount val="3"/>
                <c:pt idx="0">
                  <c:v>29.25</c:v>
                </c:pt>
                <c:pt idx="1">
                  <c:v>28</c:v>
                </c:pt>
                <c:pt idx="2">
                  <c:v>12.5</c:v>
                </c:pt>
              </c:numCache>
            </c:numRef>
          </c:val>
        </c:ser>
        <c:ser>
          <c:idx val="4"/>
          <c:order val="4"/>
          <c:tx>
            <c:strRef>
              <c:f>Program!$I$11</c:f>
              <c:strCache>
                <c:ptCount val="1"/>
                <c:pt idx="0">
                  <c:v>FoamingValve_Malf</c:v>
                </c:pt>
              </c:strCache>
            </c:strRef>
          </c:tx>
          <c:spPr>
            <a:solidFill>
              <a:schemeClr val="accent5"/>
            </a:solidFill>
            <a:ln>
              <a:noFill/>
            </a:ln>
            <a:effectLst/>
          </c:spPr>
          <c:invertIfNegative val="0"/>
          <c:cat>
            <c:strRef>
              <c:extLst>
                <c:ext xmlns:c15="http://schemas.microsoft.com/office/drawing/2012/chart" uri="{02D57815-91ED-43cb-92C2-25804820EDAC}">
                  <c15:fullRef>
                    <c15:sqref>Program!$J$6:$AC$6</c15:sqref>
                  </c15:fullRef>
                </c:ext>
              </c:extLst>
              <c:f>Program!$S$6:$U$6</c:f>
              <c:strCache>
                <c:ptCount val="3"/>
                <c:pt idx="0">
                  <c:v>June</c:v>
                </c:pt>
                <c:pt idx="1">
                  <c:v>July</c:v>
                </c:pt>
                <c:pt idx="2">
                  <c:v>Aug</c:v>
                </c:pt>
              </c:strCache>
            </c:strRef>
          </c:cat>
          <c:val>
            <c:numRef>
              <c:extLst>
                <c:ext xmlns:c15="http://schemas.microsoft.com/office/drawing/2012/chart" uri="{02D57815-91ED-43cb-92C2-25804820EDAC}">
                  <c15:fullRef>
                    <c15:sqref>Program!$J$11:$AC$11</c15:sqref>
                  </c15:fullRef>
                </c:ext>
              </c:extLst>
              <c:f>Program!$S$11:$U$11</c:f>
              <c:numCache>
                <c:formatCode>General</c:formatCode>
                <c:ptCount val="3"/>
                <c:pt idx="0">
                  <c:v>14.625</c:v>
                </c:pt>
                <c:pt idx="1">
                  <c:v>14</c:v>
                </c:pt>
                <c:pt idx="2">
                  <c:v>6.25</c:v>
                </c:pt>
              </c:numCache>
            </c:numRef>
          </c:val>
        </c:ser>
        <c:ser>
          <c:idx val="5"/>
          <c:order val="5"/>
          <c:tx>
            <c:strRef>
              <c:f>Program!$I$12</c:f>
              <c:strCache>
                <c:ptCount val="1"/>
                <c:pt idx="0">
                  <c:v>BottleTransf_Malf</c:v>
                </c:pt>
              </c:strCache>
            </c:strRef>
          </c:tx>
          <c:spPr>
            <a:solidFill>
              <a:schemeClr val="accent6"/>
            </a:solidFill>
            <a:ln>
              <a:noFill/>
            </a:ln>
            <a:effectLst/>
          </c:spPr>
          <c:invertIfNegative val="0"/>
          <c:cat>
            <c:strRef>
              <c:extLst>
                <c:ext xmlns:c15="http://schemas.microsoft.com/office/drawing/2012/chart" uri="{02D57815-91ED-43cb-92C2-25804820EDAC}">
                  <c15:fullRef>
                    <c15:sqref>Program!$J$6:$AC$6</c15:sqref>
                  </c15:fullRef>
                </c:ext>
              </c:extLst>
              <c:f>Program!$S$6:$U$6</c:f>
              <c:strCache>
                <c:ptCount val="3"/>
                <c:pt idx="0">
                  <c:v>June</c:v>
                </c:pt>
                <c:pt idx="1">
                  <c:v>July</c:v>
                </c:pt>
                <c:pt idx="2">
                  <c:v>Aug</c:v>
                </c:pt>
              </c:strCache>
            </c:strRef>
          </c:cat>
          <c:val>
            <c:numRef>
              <c:extLst>
                <c:ext xmlns:c15="http://schemas.microsoft.com/office/drawing/2012/chart" uri="{02D57815-91ED-43cb-92C2-25804820EDAC}">
                  <c15:fullRef>
                    <c15:sqref>Program!$J$12:$AC$12</c15:sqref>
                  </c15:fullRef>
                </c:ext>
              </c:extLst>
              <c:f>Program!$S$12:$U$12</c:f>
              <c:numCache>
                <c:formatCode>General</c:formatCode>
                <c:ptCount val="3"/>
                <c:pt idx="0">
                  <c:v>7.3125</c:v>
                </c:pt>
                <c:pt idx="1">
                  <c:v>7</c:v>
                </c:pt>
                <c:pt idx="2">
                  <c:v>3.125</c:v>
                </c:pt>
              </c:numCache>
            </c:numRef>
          </c:val>
        </c:ser>
        <c:dLbls>
          <c:showLegendKey val="0"/>
          <c:showVal val="0"/>
          <c:showCatName val="0"/>
          <c:showSerName val="0"/>
          <c:showPercent val="0"/>
          <c:showBubbleSize val="0"/>
        </c:dLbls>
        <c:gapWidth val="150"/>
        <c:axId val="228453112"/>
        <c:axId val="228454288"/>
      </c:barChart>
      <c:catAx>
        <c:axId val="228453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28454288"/>
        <c:crosses val="autoZero"/>
        <c:auto val="1"/>
        <c:lblAlgn val="ctr"/>
        <c:lblOffset val="100"/>
        <c:noMultiLvlLbl val="1"/>
      </c:catAx>
      <c:valAx>
        <c:axId val="22845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r>
                  <a:rPr lang="en-US"/>
                  <a:t>(min)</a:t>
                </a:r>
              </a:p>
            </c:rich>
          </c:tx>
          <c:layout/>
          <c:overlay val="0"/>
          <c:spPr>
            <a:noFill/>
            <a:ln>
              <a:noFill/>
            </a:ln>
            <a:effectLst/>
          </c:spPr>
          <c:txPr>
            <a:bodyPr rot="-5400000" spcFirstLastPara="1" vertOverflow="ellipsis" vert="horz"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28453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b="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1" i="0" u="none" strike="noStrike" kern="1200" baseline="0">
                <a:solidFill>
                  <a:schemeClr val="tx1"/>
                </a:solidFill>
                <a:latin typeface="Arial" panose="020B0604020202020204" pitchFamily="34" charset="0"/>
                <a:ea typeface="+mn-ea"/>
                <a:cs typeface="Arial" panose="020B0604020202020204" pitchFamily="34" charset="0"/>
              </a:defRPr>
            </a:pPr>
            <a:r>
              <a:rPr lang="en-US"/>
              <a:t>Blow Moulder Stoppages</a:t>
            </a:r>
          </a:p>
          <a:p>
            <a:pPr>
              <a:defRPr/>
            </a:pPr>
            <a:r>
              <a:rPr lang="en-US"/>
              <a:t>June F21</a:t>
            </a:r>
          </a:p>
        </c:rich>
      </c:tx>
      <c:layout/>
      <c:overlay val="0"/>
      <c:spPr>
        <a:noFill/>
        <a:ln>
          <a:noFill/>
        </a:ln>
        <a:effectLst/>
      </c:spPr>
      <c:txPr>
        <a:bodyPr rot="0" spcFirstLastPara="1" vertOverflow="ellipsis" vert="horz" wrap="square" anchor="ctr" anchorCtr="1"/>
        <a:lstStyle/>
        <a:p>
          <a:pPr>
            <a:defRPr sz="96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Program!$R$18:$R$22</c:f>
              <c:strCache>
                <c:ptCount val="5"/>
                <c:pt idx="0">
                  <c:v>MouldNotLocked_Err</c:v>
                </c:pt>
                <c:pt idx="1">
                  <c:v>JamInMould_Err</c:v>
                </c:pt>
                <c:pt idx="2">
                  <c:v>FaultyBlowing_Err</c:v>
                </c:pt>
                <c:pt idx="3">
                  <c:v>PreformJamRailErr</c:v>
                </c:pt>
                <c:pt idx="4">
                  <c:v>LampMalf</c:v>
                </c:pt>
              </c:strCache>
            </c:strRef>
          </c:cat>
          <c:val>
            <c:numRef>
              <c:f>Program!$S$18:$S$22</c:f>
              <c:numCache>
                <c:formatCode>General</c:formatCode>
                <c:ptCount val="5"/>
                <c:pt idx="0">
                  <c:v>67</c:v>
                </c:pt>
                <c:pt idx="1">
                  <c:v>95</c:v>
                </c:pt>
                <c:pt idx="2">
                  <c:v>120</c:v>
                </c:pt>
                <c:pt idx="3">
                  <c:v>17</c:v>
                </c:pt>
                <c:pt idx="4">
                  <c:v>10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8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960" b="1" i="0" u="none" strike="noStrike" kern="1200" cap="none" spc="0" normalizeH="0" baseline="0">
              <a:solidFill>
                <a:schemeClr val="tx1"/>
              </a:solidFill>
              <a:latin typeface="Arial" panose="020B0604020202020204" pitchFamily="34" charset="0"/>
              <a:ea typeface="+mj-ea"/>
              <a:cs typeface="Arial" panose="020B0604020202020204" pitchFamily="34" charset="0"/>
            </a:defRPr>
          </a:pPr>
          <a:endParaRPr lang="en-US"/>
        </a:p>
      </c:txPr>
    </c:title>
    <c:autoTitleDeleted val="0"/>
    <c:plotArea>
      <c:layout/>
      <c:lineChart>
        <c:grouping val="standard"/>
        <c:varyColors val="0"/>
        <c:ser>
          <c:idx val="0"/>
          <c:order val="0"/>
          <c:tx>
            <c:strRef>
              <c:f>Program!$I$7</c:f>
              <c:strCache>
                <c:ptCount val="1"/>
                <c:pt idx="0">
                  <c:v>MouldNotLocked_Err</c:v>
                </c:pt>
              </c:strCache>
            </c:strRef>
          </c:tx>
          <c:spPr>
            <a:ln w="22225" cap="rnd">
              <a:solidFill>
                <a:schemeClr val="accent1"/>
              </a:solidFill>
              <a:round/>
            </a:ln>
            <a:effectLst/>
          </c:spPr>
          <c:marker>
            <c:symbol val="none"/>
          </c:marker>
          <c:cat>
            <c:strRef>
              <c:f>Program!$J$6:$L$6</c:f>
              <c:strCache>
                <c:ptCount val="3"/>
                <c:pt idx="0">
                  <c:v>9am</c:v>
                </c:pt>
                <c:pt idx="1">
                  <c:v>10am</c:v>
                </c:pt>
                <c:pt idx="2">
                  <c:v>11am</c:v>
                </c:pt>
              </c:strCache>
            </c:strRef>
          </c:cat>
          <c:val>
            <c:numRef>
              <c:f>Program!$J$7:$L$7</c:f>
              <c:numCache>
                <c:formatCode>General</c:formatCode>
                <c:ptCount val="3"/>
                <c:pt idx="0">
                  <c:v>10</c:v>
                </c:pt>
                <c:pt idx="1">
                  <c:v>5</c:v>
                </c:pt>
                <c:pt idx="2">
                  <c:v>2</c:v>
                </c:pt>
              </c:numCache>
            </c:numRef>
          </c:val>
          <c:smooth val="0"/>
        </c:ser>
        <c:dLbls>
          <c:showLegendKey val="0"/>
          <c:showVal val="0"/>
          <c:showCatName val="0"/>
          <c:showSerName val="0"/>
          <c:showPercent val="0"/>
          <c:showBubbleSize val="0"/>
        </c:dLbls>
        <c:smooth val="0"/>
        <c:axId val="228466048"/>
        <c:axId val="228462912"/>
      </c:lineChart>
      <c:catAx>
        <c:axId val="22846604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cap="none" spc="0" normalizeH="0" baseline="0">
                <a:solidFill>
                  <a:schemeClr val="tx1"/>
                </a:solidFill>
                <a:latin typeface="Arial" panose="020B0604020202020204" pitchFamily="34" charset="0"/>
                <a:ea typeface="+mn-ea"/>
                <a:cs typeface="Arial" panose="020B0604020202020204" pitchFamily="34" charset="0"/>
              </a:defRPr>
            </a:pPr>
            <a:endParaRPr lang="en-US"/>
          </a:p>
        </c:txPr>
        <c:crossAx val="228462912"/>
        <c:crosses val="autoZero"/>
        <c:auto val="1"/>
        <c:lblAlgn val="ctr"/>
        <c:lblOffset val="100"/>
        <c:noMultiLvlLbl val="0"/>
      </c:catAx>
      <c:valAx>
        <c:axId val="22846291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28466048"/>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sz="8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840" b="1" i="0" u="none" strike="noStrike" kern="1200" cap="none" spc="0" normalizeH="0" baseline="0">
              <a:solidFill>
                <a:schemeClr val="tx1"/>
              </a:solidFill>
              <a:latin typeface="Arial" panose="020B0604020202020204" pitchFamily="34" charset="0"/>
              <a:ea typeface="+mj-ea"/>
              <a:cs typeface="Arial" panose="020B0604020202020204" pitchFamily="34" charset="0"/>
            </a:defRPr>
          </a:pPr>
          <a:endParaRPr lang="en-US"/>
        </a:p>
      </c:txPr>
    </c:title>
    <c:autoTitleDeleted val="0"/>
    <c:plotArea>
      <c:layout/>
      <c:barChart>
        <c:barDir val="col"/>
        <c:grouping val="clustered"/>
        <c:varyColors val="0"/>
        <c:ser>
          <c:idx val="6"/>
          <c:order val="6"/>
          <c:tx>
            <c:strRef>
              <c:f>Program!$I$13</c:f>
              <c:strCache>
                <c:ptCount val="1"/>
                <c:pt idx="0">
                  <c:v>Downtime Cost</c:v>
                </c:pt>
              </c:strCache>
            </c:strRef>
          </c:tx>
          <c:spPr>
            <a:solidFill>
              <a:schemeClr val="accent1">
                <a:lumMod val="60000"/>
              </a:schemeClr>
            </a:solidFill>
            <a:ln>
              <a:noFill/>
            </a:ln>
            <a:effectLst/>
          </c:spPr>
          <c:invertIfNegative val="0"/>
          <c:cat>
            <c:strRef>
              <c:f>Program!$J$6:$L$6</c:f>
              <c:strCache>
                <c:ptCount val="3"/>
                <c:pt idx="0">
                  <c:v>9am</c:v>
                </c:pt>
                <c:pt idx="1">
                  <c:v>10am</c:v>
                </c:pt>
                <c:pt idx="2">
                  <c:v>11am</c:v>
                </c:pt>
              </c:strCache>
            </c:strRef>
          </c:cat>
          <c:val>
            <c:numRef>
              <c:f>Program!$J$13:$L$13</c:f>
              <c:numCache>
                <c:formatCode>_("$"* #,##0.00_);_("$"* \(#,##0.00\);_("$"* "-"??_);_(@_)</c:formatCode>
                <c:ptCount val="3"/>
                <c:pt idx="0">
                  <c:v>500</c:v>
                </c:pt>
                <c:pt idx="1">
                  <c:v>250</c:v>
                </c:pt>
                <c:pt idx="2">
                  <c:v>100</c:v>
                </c:pt>
              </c:numCache>
            </c:numRef>
          </c:val>
        </c:ser>
        <c:ser>
          <c:idx val="7"/>
          <c:order val="7"/>
          <c:tx>
            <c:strRef>
              <c:f>Program!$I$14</c:f>
              <c:strCache>
                <c:ptCount val="1"/>
                <c:pt idx="0">
                  <c:v>Preform loss Cost</c:v>
                </c:pt>
              </c:strCache>
            </c:strRef>
          </c:tx>
          <c:spPr>
            <a:solidFill>
              <a:schemeClr val="accent2">
                <a:lumMod val="60000"/>
              </a:schemeClr>
            </a:solidFill>
            <a:ln>
              <a:noFill/>
            </a:ln>
            <a:effectLst/>
          </c:spPr>
          <c:invertIfNegative val="0"/>
          <c:cat>
            <c:strRef>
              <c:f>Program!$J$6:$L$6</c:f>
              <c:strCache>
                <c:ptCount val="3"/>
                <c:pt idx="0">
                  <c:v>9am</c:v>
                </c:pt>
                <c:pt idx="1">
                  <c:v>10am</c:v>
                </c:pt>
                <c:pt idx="2">
                  <c:v>11am</c:v>
                </c:pt>
              </c:strCache>
            </c:strRef>
          </c:cat>
          <c:val>
            <c:numRef>
              <c:f>Program!$J$14:$L$14</c:f>
              <c:numCache>
                <c:formatCode>_("$"* #,##0.00_);_("$"* \(#,##0.00\);_("$"* "-"??_);_(@_)</c:formatCode>
                <c:ptCount val="3"/>
                <c:pt idx="0">
                  <c:v>20</c:v>
                </c:pt>
                <c:pt idx="1">
                  <c:v>25</c:v>
                </c:pt>
                <c:pt idx="2">
                  <c:v>10</c:v>
                </c:pt>
              </c:numCache>
            </c:numRef>
          </c:val>
        </c:ser>
        <c:ser>
          <c:idx val="8"/>
          <c:order val="8"/>
          <c:tx>
            <c:strRef>
              <c:f>Program!$I$15</c:f>
              <c:strCache>
                <c:ptCount val="1"/>
                <c:pt idx="0">
                  <c:v>TOTAL COST</c:v>
                </c:pt>
              </c:strCache>
            </c:strRef>
          </c:tx>
          <c:spPr>
            <a:solidFill>
              <a:schemeClr val="accent3">
                <a:lumMod val="60000"/>
              </a:schemeClr>
            </a:solidFill>
            <a:ln>
              <a:noFill/>
            </a:ln>
            <a:effectLst/>
          </c:spPr>
          <c:invertIfNegative val="0"/>
          <c:cat>
            <c:strRef>
              <c:f>Program!$J$6:$L$6</c:f>
              <c:strCache>
                <c:ptCount val="3"/>
                <c:pt idx="0">
                  <c:v>9am</c:v>
                </c:pt>
                <c:pt idx="1">
                  <c:v>10am</c:v>
                </c:pt>
                <c:pt idx="2">
                  <c:v>11am</c:v>
                </c:pt>
              </c:strCache>
            </c:strRef>
          </c:cat>
          <c:val>
            <c:numRef>
              <c:f>Program!$J$15:$L$15</c:f>
              <c:numCache>
                <c:formatCode>_("$"* #,##0.00_);_("$"* \(#,##0.00\);_("$"* "-"??_);_(@_)</c:formatCode>
                <c:ptCount val="3"/>
                <c:pt idx="0">
                  <c:v>520</c:v>
                </c:pt>
                <c:pt idx="1">
                  <c:v>275</c:v>
                </c:pt>
                <c:pt idx="2">
                  <c:v>110</c:v>
                </c:pt>
              </c:numCache>
            </c:numRef>
          </c:val>
        </c:ser>
        <c:dLbls>
          <c:showLegendKey val="0"/>
          <c:showVal val="0"/>
          <c:showCatName val="0"/>
          <c:showSerName val="0"/>
          <c:showPercent val="0"/>
          <c:showBubbleSize val="0"/>
        </c:dLbls>
        <c:gapWidth val="150"/>
        <c:axId val="228464872"/>
        <c:axId val="228463304"/>
        <c:extLst>
          <c:ext xmlns:c15="http://schemas.microsoft.com/office/drawing/2012/chart" uri="{02D57815-91ED-43cb-92C2-25804820EDAC}">
            <c15:filteredBarSeries>
              <c15:ser>
                <c:idx val="1"/>
                <c:order val="1"/>
                <c:tx>
                  <c:strRef>
                    <c:extLst>
                      <c:ext uri="{02D57815-91ED-43cb-92C2-25804820EDAC}">
                        <c15:formulaRef>
                          <c15:sqref>Program!$I$8</c15:sqref>
                        </c15:formulaRef>
                      </c:ext>
                    </c:extLst>
                    <c:strCache>
                      <c:ptCount val="1"/>
                      <c:pt idx="0">
                        <c:v>JamInMould_Err</c:v>
                      </c:pt>
                    </c:strCache>
                  </c:strRef>
                </c:tx>
                <c:spPr>
                  <a:solidFill>
                    <a:schemeClr val="accent2"/>
                  </a:solidFill>
                  <a:ln>
                    <a:noFill/>
                  </a:ln>
                  <a:effectLst/>
                </c:spPr>
                <c:invertIfNegative val="0"/>
                <c:cat>
                  <c:strRef>
                    <c:extLst>
                      <c:ext uri="{02D57815-91ED-43cb-92C2-25804820EDAC}">
                        <c15:formulaRef>
                          <c15:sqref>Program!$J$6:$L$6</c15:sqref>
                        </c15:formulaRef>
                      </c:ext>
                    </c:extLst>
                    <c:strCache>
                      <c:ptCount val="3"/>
                      <c:pt idx="0">
                        <c:v>9am</c:v>
                      </c:pt>
                      <c:pt idx="1">
                        <c:v>10am</c:v>
                      </c:pt>
                      <c:pt idx="2">
                        <c:v>11am</c:v>
                      </c:pt>
                    </c:strCache>
                  </c:strRef>
                </c:cat>
                <c:val>
                  <c:numRef>
                    <c:extLst>
                      <c:ext uri="{02D57815-91ED-43cb-92C2-25804820EDAC}">
                        <c15:formulaRef>
                          <c15:sqref>Program!$J$8:$L$8</c15:sqref>
                        </c15:formulaRef>
                      </c:ext>
                    </c:extLst>
                    <c:numCache>
                      <c:formatCode>General</c:formatCode>
                      <c:ptCount val="3"/>
                      <c:pt idx="0">
                        <c:v>5</c:v>
                      </c:pt>
                      <c:pt idx="1">
                        <c:v>2.5</c:v>
                      </c:pt>
                      <c:pt idx="2">
                        <c:v>1</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Program!$I$9</c15:sqref>
                        </c15:formulaRef>
                      </c:ext>
                    </c:extLst>
                    <c:strCache>
                      <c:ptCount val="1"/>
                      <c:pt idx="0">
                        <c:v>FaultyBlowing_Err</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Program!$J$6:$L$6</c15:sqref>
                        </c15:formulaRef>
                      </c:ext>
                    </c:extLst>
                    <c:strCache>
                      <c:ptCount val="3"/>
                      <c:pt idx="0">
                        <c:v>9am</c:v>
                      </c:pt>
                      <c:pt idx="1">
                        <c:v>10am</c:v>
                      </c:pt>
                      <c:pt idx="2">
                        <c:v>11am</c:v>
                      </c:pt>
                    </c:strCache>
                  </c:strRef>
                </c:cat>
                <c:val>
                  <c:numRef>
                    <c:extLst xmlns:c15="http://schemas.microsoft.com/office/drawing/2012/chart">
                      <c:ext xmlns:c15="http://schemas.microsoft.com/office/drawing/2012/chart" uri="{02D57815-91ED-43cb-92C2-25804820EDAC}">
                        <c15:formulaRef>
                          <c15:sqref>Program!$J$9:$L$9</c15:sqref>
                        </c15:formulaRef>
                      </c:ext>
                    </c:extLst>
                    <c:numCache>
                      <c:formatCode>General</c:formatCode>
                      <c:ptCount val="3"/>
                      <c:pt idx="0">
                        <c:v>2.5</c:v>
                      </c:pt>
                      <c:pt idx="1">
                        <c:v>1.25</c:v>
                      </c:pt>
                      <c:pt idx="2">
                        <c:v>0.5</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Program!$I$10</c15:sqref>
                        </c15:formulaRef>
                      </c:ext>
                    </c:extLst>
                    <c:strCache>
                      <c:ptCount val="1"/>
                      <c:pt idx="0">
                        <c:v>UnderfillValve_Malf</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Program!$J$6:$L$6</c15:sqref>
                        </c15:formulaRef>
                      </c:ext>
                    </c:extLst>
                    <c:strCache>
                      <c:ptCount val="3"/>
                      <c:pt idx="0">
                        <c:v>9am</c:v>
                      </c:pt>
                      <c:pt idx="1">
                        <c:v>10am</c:v>
                      </c:pt>
                      <c:pt idx="2">
                        <c:v>11am</c:v>
                      </c:pt>
                    </c:strCache>
                  </c:strRef>
                </c:cat>
                <c:val>
                  <c:numRef>
                    <c:extLst xmlns:c15="http://schemas.microsoft.com/office/drawing/2012/chart">
                      <c:ext xmlns:c15="http://schemas.microsoft.com/office/drawing/2012/chart" uri="{02D57815-91ED-43cb-92C2-25804820EDAC}">
                        <c15:formulaRef>
                          <c15:sqref>Program!$J$10:$L$10</c15:sqref>
                        </c15:formulaRef>
                      </c:ext>
                    </c:extLst>
                    <c:numCache>
                      <c:formatCode>General</c:formatCode>
                      <c:ptCount val="3"/>
                      <c:pt idx="0">
                        <c:v>1.25</c:v>
                      </c:pt>
                      <c:pt idx="1">
                        <c:v>0.625</c:v>
                      </c:pt>
                      <c:pt idx="2">
                        <c:v>0.25</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Program!$I$11</c15:sqref>
                        </c15:formulaRef>
                      </c:ext>
                    </c:extLst>
                    <c:strCache>
                      <c:ptCount val="1"/>
                      <c:pt idx="0">
                        <c:v>FoamingValve_Malf</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Program!$J$6:$L$6</c15:sqref>
                        </c15:formulaRef>
                      </c:ext>
                    </c:extLst>
                    <c:strCache>
                      <c:ptCount val="3"/>
                      <c:pt idx="0">
                        <c:v>9am</c:v>
                      </c:pt>
                      <c:pt idx="1">
                        <c:v>10am</c:v>
                      </c:pt>
                      <c:pt idx="2">
                        <c:v>11am</c:v>
                      </c:pt>
                    </c:strCache>
                  </c:strRef>
                </c:cat>
                <c:val>
                  <c:numRef>
                    <c:extLst xmlns:c15="http://schemas.microsoft.com/office/drawing/2012/chart">
                      <c:ext xmlns:c15="http://schemas.microsoft.com/office/drawing/2012/chart" uri="{02D57815-91ED-43cb-92C2-25804820EDAC}">
                        <c15:formulaRef>
                          <c15:sqref>Program!$J$11:$L$11</c15:sqref>
                        </c15:formulaRef>
                      </c:ext>
                    </c:extLst>
                    <c:numCache>
                      <c:formatCode>General</c:formatCode>
                      <c:ptCount val="3"/>
                      <c:pt idx="0">
                        <c:v>0.625</c:v>
                      </c:pt>
                      <c:pt idx="1">
                        <c:v>0.3125</c:v>
                      </c:pt>
                      <c:pt idx="2">
                        <c:v>0.125</c:v>
                      </c:pt>
                    </c:numCache>
                  </c:numRef>
                </c:val>
              </c15:ser>
            </c15:filteredBarSeries>
            <c15:filteredBarSeries>
              <c15:ser>
                <c:idx val="5"/>
                <c:order val="5"/>
                <c:tx>
                  <c:strRef>
                    <c:extLst xmlns:c15="http://schemas.microsoft.com/office/drawing/2012/chart">
                      <c:ext xmlns:c15="http://schemas.microsoft.com/office/drawing/2012/chart" uri="{02D57815-91ED-43cb-92C2-25804820EDAC}">
                        <c15:formulaRef>
                          <c15:sqref>Program!$I$12</c15:sqref>
                        </c15:formulaRef>
                      </c:ext>
                    </c:extLst>
                    <c:strCache>
                      <c:ptCount val="1"/>
                      <c:pt idx="0">
                        <c:v>BottleTransf_Malf</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Program!$J$6:$L$6</c15:sqref>
                        </c15:formulaRef>
                      </c:ext>
                    </c:extLst>
                    <c:strCache>
                      <c:ptCount val="3"/>
                      <c:pt idx="0">
                        <c:v>9am</c:v>
                      </c:pt>
                      <c:pt idx="1">
                        <c:v>10am</c:v>
                      </c:pt>
                      <c:pt idx="2">
                        <c:v>11am</c:v>
                      </c:pt>
                    </c:strCache>
                  </c:strRef>
                </c:cat>
                <c:val>
                  <c:numRef>
                    <c:extLst xmlns:c15="http://schemas.microsoft.com/office/drawing/2012/chart">
                      <c:ext xmlns:c15="http://schemas.microsoft.com/office/drawing/2012/chart" uri="{02D57815-91ED-43cb-92C2-25804820EDAC}">
                        <c15:formulaRef>
                          <c15:sqref>Program!$J$12:$L$12</c15:sqref>
                        </c15:formulaRef>
                      </c:ext>
                    </c:extLst>
                    <c:numCache>
                      <c:formatCode>General</c:formatCode>
                      <c:ptCount val="3"/>
                      <c:pt idx="0">
                        <c:v>0.3125</c:v>
                      </c:pt>
                      <c:pt idx="1">
                        <c:v>0.15625</c:v>
                      </c:pt>
                      <c:pt idx="2">
                        <c:v>6.25E-2</c:v>
                      </c:pt>
                    </c:numCache>
                  </c:numRef>
                </c:val>
              </c15:ser>
            </c15:filteredBarSeries>
          </c:ext>
        </c:extLst>
      </c:barChart>
      <c:lineChart>
        <c:grouping val="standard"/>
        <c:varyColors val="0"/>
        <c:ser>
          <c:idx val="0"/>
          <c:order val="0"/>
          <c:tx>
            <c:strRef>
              <c:f>Program!$I$7</c:f>
              <c:strCache>
                <c:ptCount val="1"/>
                <c:pt idx="0">
                  <c:v>MouldNotLocked_Err</c:v>
                </c:pt>
              </c:strCache>
            </c:strRef>
          </c:tx>
          <c:spPr>
            <a:ln w="22225" cap="rnd">
              <a:solidFill>
                <a:schemeClr val="accent1"/>
              </a:solidFill>
              <a:round/>
            </a:ln>
            <a:effectLst/>
          </c:spPr>
          <c:marker>
            <c:symbol val="none"/>
          </c:marker>
          <c:cat>
            <c:strRef>
              <c:f>Program!$J$6:$L$6</c:f>
              <c:strCache>
                <c:ptCount val="3"/>
                <c:pt idx="0">
                  <c:v>9am</c:v>
                </c:pt>
                <c:pt idx="1">
                  <c:v>10am</c:v>
                </c:pt>
                <c:pt idx="2">
                  <c:v>11am</c:v>
                </c:pt>
              </c:strCache>
            </c:strRef>
          </c:cat>
          <c:val>
            <c:numRef>
              <c:f>Program!$J$7:$L$7</c:f>
              <c:numCache>
                <c:formatCode>General</c:formatCode>
                <c:ptCount val="3"/>
                <c:pt idx="0">
                  <c:v>10</c:v>
                </c:pt>
                <c:pt idx="1">
                  <c:v>5</c:v>
                </c:pt>
                <c:pt idx="2">
                  <c:v>2</c:v>
                </c:pt>
              </c:numCache>
            </c:numRef>
          </c:val>
          <c:smooth val="0"/>
        </c:ser>
        <c:dLbls>
          <c:showLegendKey val="0"/>
          <c:showVal val="0"/>
          <c:showCatName val="0"/>
          <c:showSerName val="0"/>
          <c:showPercent val="0"/>
          <c:showBubbleSize val="0"/>
        </c:dLbls>
        <c:marker val="1"/>
        <c:smooth val="0"/>
        <c:axId val="228465264"/>
        <c:axId val="228463696"/>
      </c:lineChart>
      <c:catAx>
        <c:axId val="2284648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700" b="0" i="0" u="none" strike="noStrike" kern="1200" cap="none" spc="0" normalizeH="0" baseline="0">
                <a:solidFill>
                  <a:schemeClr val="tx1"/>
                </a:solidFill>
                <a:latin typeface="Arial" panose="020B0604020202020204" pitchFamily="34" charset="0"/>
                <a:ea typeface="+mn-ea"/>
                <a:cs typeface="Arial" panose="020B0604020202020204" pitchFamily="34" charset="0"/>
              </a:defRPr>
            </a:pPr>
            <a:endParaRPr lang="en-US"/>
          </a:p>
        </c:txPr>
        <c:crossAx val="228463304"/>
        <c:crosses val="autoZero"/>
        <c:auto val="1"/>
        <c:lblAlgn val="ctr"/>
        <c:lblOffset val="100"/>
        <c:noMultiLvlLbl val="0"/>
      </c:catAx>
      <c:valAx>
        <c:axId val="228463304"/>
        <c:scaling>
          <c:orientation val="minMax"/>
        </c:scaling>
        <c:delete val="0"/>
        <c:axPos val="l"/>
        <c:majorGridlines>
          <c:spPr>
            <a:ln w="9525" cap="flat" cmpd="sng" algn="ctr">
              <a:solidFill>
                <a:schemeClr val="dk1">
                  <a:lumMod val="15000"/>
                  <a:lumOff val="85000"/>
                  <a:alpha val="54000"/>
                </a:schemeClr>
              </a:solidFill>
              <a:round/>
            </a:ln>
            <a:effectLst/>
          </c:spPr>
        </c:majorGridlines>
        <c:title>
          <c:layout/>
          <c:overlay val="0"/>
          <c:spPr>
            <a:noFill/>
            <a:ln>
              <a:noFill/>
            </a:ln>
            <a:effectLst/>
          </c:spPr>
          <c:txPr>
            <a:bodyPr rot="-5400000" spcFirstLastPara="1" vertOverflow="ellipsis" vert="horz" wrap="square" anchor="ctr" anchorCtr="1"/>
            <a:lstStyle/>
            <a:p>
              <a:pPr>
                <a:defRPr sz="7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28464872"/>
        <c:crosses val="autoZero"/>
        <c:crossBetween val="between"/>
      </c:valAx>
      <c:valAx>
        <c:axId val="2284636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28465264"/>
        <c:crosses val="max"/>
        <c:crossBetween val="between"/>
      </c:valAx>
      <c:catAx>
        <c:axId val="228465264"/>
        <c:scaling>
          <c:orientation val="minMax"/>
        </c:scaling>
        <c:delete val="1"/>
        <c:axPos val="b"/>
        <c:numFmt formatCode="General" sourceLinked="1"/>
        <c:majorTickMark val="out"/>
        <c:minorTickMark val="none"/>
        <c:tickLblPos val="nextTo"/>
        <c:crossAx val="228463696"/>
        <c:crosses val="autoZero"/>
        <c:auto val="1"/>
        <c:lblAlgn val="ctr"/>
        <c:lblOffset val="100"/>
        <c:noMultiLvlLbl val="0"/>
      </c:cat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sz="7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40" b="1" i="0" u="none" strike="noStrike" kern="1200" spc="0" baseline="0">
                <a:solidFill>
                  <a:schemeClr val="tx1"/>
                </a:solidFill>
                <a:latin typeface="Arial" panose="020B0604020202020204" pitchFamily="34" charset="0"/>
                <a:ea typeface="+mn-ea"/>
                <a:cs typeface="Arial" panose="020B0604020202020204" pitchFamily="34" charset="0"/>
              </a:defRPr>
            </a:pPr>
            <a:r>
              <a:rPr lang="en-US"/>
              <a:t>Overall Downtime</a:t>
            </a:r>
          </a:p>
        </c:rich>
      </c:tx>
      <c:layout/>
      <c:overlay val="0"/>
      <c:spPr>
        <a:noFill/>
        <a:ln>
          <a:noFill/>
        </a:ln>
        <a:effectLst/>
      </c:spPr>
      <c:txPr>
        <a:bodyPr rot="0" spcFirstLastPara="1" vertOverflow="ellipsis" vert="horz" wrap="square" anchor="ctr" anchorCtr="1"/>
        <a:lstStyle/>
        <a:p>
          <a:pPr>
            <a:defRPr sz="84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Program!$I$26</c:f>
              <c:strCache>
                <c:ptCount val="1"/>
                <c:pt idx="0">
                  <c:v>Machine Downtime</c:v>
                </c:pt>
              </c:strCache>
            </c:strRef>
          </c:tx>
          <c:spPr>
            <a:solidFill>
              <a:schemeClr val="accent1"/>
            </a:solidFill>
            <a:ln>
              <a:noFill/>
            </a:ln>
            <a:effectLst/>
          </c:spPr>
          <c:invertIfNegative val="0"/>
          <c:cat>
            <c:strRef>
              <c:f>Program!$J$25:$O$25</c:f>
              <c:strCache>
                <c:ptCount val="6"/>
                <c:pt idx="0">
                  <c:v>1D</c:v>
                </c:pt>
                <c:pt idx="1">
                  <c:v>1W</c:v>
                </c:pt>
                <c:pt idx="2">
                  <c:v>1M</c:v>
                </c:pt>
                <c:pt idx="3">
                  <c:v>3M</c:v>
                </c:pt>
                <c:pt idx="4">
                  <c:v>6M</c:v>
                </c:pt>
                <c:pt idx="5">
                  <c:v>1Y</c:v>
                </c:pt>
              </c:strCache>
            </c:strRef>
          </c:cat>
          <c:val>
            <c:numRef>
              <c:f>Program!$J$26:$O$26</c:f>
              <c:numCache>
                <c:formatCode>0%</c:formatCode>
                <c:ptCount val="6"/>
                <c:pt idx="0">
                  <c:v>0.1</c:v>
                </c:pt>
                <c:pt idx="1">
                  <c:v>4.4871794871794872E-2</c:v>
                </c:pt>
                <c:pt idx="2">
                  <c:v>7.9000000000000001E-2</c:v>
                </c:pt>
                <c:pt idx="3">
                  <c:v>3.833333333333333E-2</c:v>
                </c:pt>
                <c:pt idx="4">
                  <c:v>2.2222222222222223E-2</c:v>
                </c:pt>
                <c:pt idx="5">
                  <c:v>2.2222222222222223E-2</c:v>
                </c:pt>
              </c:numCache>
            </c:numRef>
          </c:val>
        </c:ser>
        <c:ser>
          <c:idx val="1"/>
          <c:order val="1"/>
          <c:tx>
            <c:strRef>
              <c:f>Program!$I$27</c:f>
              <c:strCache>
                <c:ptCount val="1"/>
                <c:pt idx="0">
                  <c:v>Service Stoppages</c:v>
                </c:pt>
              </c:strCache>
            </c:strRef>
          </c:tx>
          <c:spPr>
            <a:solidFill>
              <a:schemeClr val="accent2"/>
            </a:solidFill>
            <a:ln>
              <a:noFill/>
            </a:ln>
            <a:effectLst/>
          </c:spPr>
          <c:invertIfNegative val="0"/>
          <c:cat>
            <c:strRef>
              <c:f>Program!$J$25:$O$25</c:f>
              <c:strCache>
                <c:ptCount val="6"/>
                <c:pt idx="0">
                  <c:v>1D</c:v>
                </c:pt>
                <c:pt idx="1">
                  <c:v>1W</c:v>
                </c:pt>
                <c:pt idx="2">
                  <c:v>1M</c:v>
                </c:pt>
                <c:pt idx="3">
                  <c:v>3M</c:v>
                </c:pt>
                <c:pt idx="4">
                  <c:v>6M</c:v>
                </c:pt>
                <c:pt idx="5">
                  <c:v>1Y</c:v>
                </c:pt>
              </c:strCache>
            </c:strRef>
          </c:cat>
          <c:val>
            <c:numRef>
              <c:f>Program!$J$27:$O$27</c:f>
              <c:numCache>
                <c:formatCode>0%</c:formatCode>
                <c:ptCount val="6"/>
                <c:pt idx="0">
                  <c:v>0.11666666666666667</c:v>
                </c:pt>
                <c:pt idx="1">
                  <c:v>7.179487179487179E-2</c:v>
                </c:pt>
                <c:pt idx="2">
                  <c:v>7.8333333333333338E-2</c:v>
                </c:pt>
                <c:pt idx="3">
                  <c:v>4.4444444444444446E-2</c:v>
                </c:pt>
                <c:pt idx="4">
                  <c:v>3.6499999999999998E-2</c:v>
                </c:pt>
                <c:pt idx="5">
                  <c:v>3.3333333333333333E-2</c:v>
                </c:pt>
              </c:numCache>
            </c:numRef>
          </c:val>
        </c:ser>
        <c:ser>
          <c:idx val="2"/>
          <c:order val="2"/>
          <c:tx>
            <c:strRef>
              <c:f>Program!$I$28</c:f>
              <c:strCache>
                <c:ptCount val="1"/>
                <c:pt idx="0">
                  <c:v>Allowed Stoppages</c:v>
                </c:pt>
              </c:strCache>
            </c:strRef>
          </c:tx>
          <c:spPr>
            <a:solidFill>
              <a:schemeClr val="accent3"/>
            </a:solidFill>
            <a:ln>
              <a:noFill/>
            </a:ln>
            <a:effectLst/>
          </c:spPr>
          <c:invertIfNegative val="0"/>
          <c:cat>
            <c:strRef>
              <c:f>Program!$J$25:$O$25</c:f>
              <c:strCache>
                <c:ptCount val="6"/>
                <c:pt idx="0">
                  <c:v>1D</c:v>
                </c:pt>
                <c:pt idx="1">
                  <c:v>1W</c:v>
                </c:pt>
                <c:pt idx="2">
                  <c:v>1M</c:v>
                </c:pt>
                <c:pt idx="3">
                  <c:v>3M</c:v>
                </c:pt>
                <c:pt idx="4">
                  <c:v>6M</c:v>
                </c:pt>
                <c:pt idx="5">
                  <c:v>1Y</c:v>
                </c:pt>
              </c:strCache>
            </c:strRef>
          </c:cat>
          <c:val>
            <c:numRef>
              <c:f>Program!$J$28:$O$28</c:f>
              <c:numCache>
                <c:formatCode>0%</c:formatCode>
                <c:ptCount val="6"/>
                <c:pt idx="0">
                  <c:v>4.1666666666666664E-2</c:v>
                </c:pt>
                <c:pt idx="1">
                  <c:v>3.2051282051282048E-2</c:v>
                </c:pt>
                <c:pt idx="2">
                  <c:v>4.5666666666666668E-2</c:v>
                </c:pt>
                <c:pt idx="3">
                  <c:v>2.5999999999999999E-2</c:v>
                </c:pt>
                <c:pt idx="4">
                  <c:v>1.9166666666666665E-2</c:v>
                </c:pt>
                <c:pt idx="5">
                  <c:v>1.9444444444444445E-2</c:v>
                </c:pt>
              </c:numCache>
            </c:numRef>
          </c:val>
        </c:ser>
        <c:ser>
          <c:idx val="3"/>
          <c:order val="3"/>
          <c:tx>
            <c:strRef>
              <c:f>Program!$I$29</c:f>
              <c:strCache>
                <c:ptCount val="1"/>
                <c:pt idx="0">
                  <c:v>M&amp;C</c:v>
                </c:pt>
              </c:strCache>
            </c:strRef>
          </c:tx>
          <c:spPr>
            <a:solidFill>
              <a:schemeClr val="accent4"/>
            </a:solidFill>
            <a:ln>
              <a:noFill/>
            </a:ln>
            <a:effectLst/>
          </c:spPr>
          <c:invertIfNegative val="0"/>
          <c:cat>
            <c:strRef>
              <c:f>Program!$J$25:$O$25</c:f>
              <c:strCache>
                <c:ptCount val="6"/>
                <c:pt idx="0">
                  <c:v>1D</c:v>
                </c:pt>
                <c:pt idx="1">
                  <c:v>1W</c:v>
                </c:pt>
                <c:pt idx="2">
                  <c:v>1M</c:v>
                </c:pt>
                <c:pt idx="3">
                  <c:v>3M</c:v>
                </c:pt>
                <c:pt idx="4">
                  <c:v>6M</c:v>
                </c:pt>
                <c:pt idx="5">
                  <c:v>1Y</c:v>
                </c:pt>
              </c:strCache>
            </c:strRef>
          </c:cat>
          <c:val>
            <c:numRef>
              <c:f>Program!$J$29:$O$29</c:f>
              <c:numCache>
                <c:formatCode>0%</c:formatCode>
                <c:ptCount val="6"/>
                <c:pt idx="0">
                  <c:v>0.11666666666666667</c:v>
                </c:pt>
                <c:pt idx="1">
                  <c:v>9.7435897435897437E-2</c:v>
                </c:pt>
                <c:pt idx="2">
                  <c:v>0.1</c:v>
                </c:pt>
                <c:pt idx="3">
                  <c:v>0.1</c:v>
                </c:pt>
                <c:pt idx="4">
                  <c:v>1.7777777777777778E-2</c:v>
                </c:pt>
                <c:pt idx="5">
                  <c:v>1.2500000000000001E-2</c:v>
                </c:pt>
              </c:numCache>
            </c:numRef>
          </c:val>
        </c:ser>
        <c:ser>
          <c:idx val="4"/>
          <c:order val="4"/>
          <c:tx>
            <c:strRef>
              <c:f>Program!$I$30</c:f>
              <c:strCache>
                <c:ptCount val="1"/>
                <c:pt idx="0">
                  <c:v>Service Adjustements</c:v>
                </c:pt>
              </c:strCache>
            </c:strRef>
          </c:tx>
          <c:spPr>
            <a:solidFill>
              <a:schemeClr val="accent5"/>
            </a:solidFill>
            <a:ln>
              <a:noFill/>
            </a:ln>
            <a:effectLst/>
          </c:spPr>
          <c:invertIfNegative val="0"/>
          <c:cat>
            <c:strRef>
              <c:f>Program!$J$25:$O$25</c:f>
              <c:strCache>
                <c:ptCount val="6"/>
                <c:pt idx="0">
                  <c:v>1D</c:v>
                </c:pt>
                <c:pt idx="1">
                  <c:v>1W</c:v>
                </c:pt>
                <c:pt idx="2">
                  <c:v>1M</c:v>
                </c:pt>
                <c:pt idx="3">
                  <c:v>3M</c:v>
                </c:pt>
                <c:pt idx="4">
                  <c:v>6M</c:v>
                </c:pt>
                <c:pt idx="5">
                  <c:v>1Y</c:v>
                </c:pt>
              </c:strCache>
            </c:strRef>
          </c:cat>
          <c:val>
            <c:numRef>
              <c:f>Program!$J$30:$O$30</c:f>
              <c:numCache>
                <c:formatCode>0%</c:formatCode>
                <c:ptCount val="6"/>
                <c:pt idx="0">
                  <c:v>0.20833333333333334</c:v>
                </c:pt>
                <c:pt idx="1">
                  <c:v>0.1141025641025641</c:v>
                </c:pt>
                <c:pt idx="2">
                  <c:v>7.8E-2</c:v>
                </c:pt>
                <c:pt idx="3">
                  <c:v>3.2222222222222222E-2</c:v>
                </c:pt>
                <c:pt idx="4">
                  <c:v>1.9166666666666665E-2</c:v>
                </c:pt>
                <c:pt idx="5">
                  <c:v>2.5555555555555557E-2</c:v>
                </c:pt>
              </c:numCache>
            </c:numRef>
          </c:val>
        </c:ser>
        <c:dLbls>
          <c:showLegendKey val="0"/>
          <c:showVal val="0"/>
          <c:showCatName val="0"/>
          <c:showSerName val="0"/>
          <c:showPercent val="0"/>
          <c:showBubbleSize val="0"/>
        </c:dLbls>
        <c:gapWidth val="150"/>
        <c:axId val="148729992"/>
        <c:axId val="148729208"/>
      </c:barChart>
      <c:catAx>
        <c:axId val="148729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48729208"/>
        <c:crosses val="autoZero"/>
        <c:auto val="1"/>
        <c:lblAlgn val="ctr"/>
        <c:lblOffset val="100"/>
        <c:noMultiLvlLbl val="0"/>
      </c:catAx>
      <c:valAx>
        <c:axId val="148729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48729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7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b="1">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Loss and Waste Module Summary'!A1"/><Relationship Id="rId2" Type="http://schemas.openxmlformats.org/officeDocument/2006/relationships/hyperlink" Target="#InspectionsTab!A1"/><Relationship Id="rId1" Type="http://schemas.openxmlformats.org/officeDocument/2006/relationships/hyperlink" Target="#LogInPage!A1"/><Relationship Id="rId6" Type="http://schemas.openxmlformats.org/officeDocument/2006/relationships/hyperlink" Target="#'Corrective WO'!A1"/><Relationship Id="rId5" Type="http://schemas.openxmlformats.org/officeDocument/2006/relationships/hyperlink" Target="#TagsTab!A1"/><Relationship Id="rId4" Type="http://schemas.openxmlformats.org/officeDocument/2006/relationships/hyperlink" Target="#'PIMS and POMS'!A1"/></Relationships>
</file>

<file path=xl/drawings/_rels/drawing10.xml.rels><?xml version="1.0" encoding="UTF-8" standalone="yes"?>
<Relationships xmlns="http://schemas.openxmlformats.org/package/2006/relationships"><Relationship Id="rId8" Type="http://schemas.openxmlformats.org/officeDocument/2006/relationships/hyperlink" Target="#'Downtime categories'!C1"/><Relationship Id="rId3" Type="http://schemas.openxmlformats.org/officeDocument/2006/relationships/hyperlink" Target="#'Input Variables'!B5"/><Relationship Id="rId7" Type="http://schemas.openxmlformats.org/officeDocument/2006/relationships/hyperlink" Target="#'Downtime categories'!A1"/><Relationship Id="rId12" Type="http://schemas.openxmlformats.org/officeDocument/2006/relationships/hyperlink" Target="#'Process Flow'!A1"/><Relationship Id="rId2" Type="http://schemas.openxmlformats.org/officeDocument/2006/relationships/hyperlink" Target="#'Input Variables'!B4"/><Relationship Id="rId1" Type="http://schemas.openxmlformats.org/officeDocument/2006/relationships/hyperlink" Target="#'Input Variables'!B3"/><Relationship Id="rId6" Type="http://schemas.openxmlformats.org/officeDocument/2006/relationships/hyperlink" Target="#'Input Variables'!B12"/><Relationship Id="rId11" Type="http://schemas.openxmlformats.org/officeDocument/2006/relationships/hyperlink" Target="#'Downtime categories'!G1"/><Relationship Id="rId5" Type="http://schemas.openxmlformats.org/officeDocument/2006/relationships/hyperlink" Target="#'Input Variables'!B13"/><Relationship Id="rId10" Type="http://schemas.openxmlformats.org/officeDocument/2006/relationships/hyperlink" Target="#'Downtime categories'!F1"/><Relationship Id="rId4" Type="http://schemas.openxmlformats.org/officeDocument/2006/relationships/hyperlink" Target="#'Input Variables'!B6"/><Relationship Id="rId9" Type="http://schemas.openxmlformats.org/officeDocument/2006/relationships/hyperlink" Target="#'Downtime categories'!D1"/></Relationships>
</file>

<file path=xl/drawings/_rels/drawing11.xml.rels><?xml version="1.0" encoding="UTF-8" standalone="yes"?>
<Relationships xmlns="http://schemas.openxmlformats.org/package/2006/relationships"><Relationship Id="rId1" Type="http://schemas.openxmlformats.org/officeDocument/2006/relationships/hyperlink" Target="#'Process Flow'!A1"/></Relationships>
</file>

<file path=xl/drawings/_rels/drawing12.xml.rels><?xml version="1.0" encoding="UTF-8" standalone="yes"?>
<Relationships xmlns="http://schemas.openxmlformats.org/package/2006/relationships"><Relationship Id="rId1" Type="http://schemas.openxmlformats.org/officeDocument/2006/relationships/hyperlink" Target="#'Process Flow'!A1"/></Relationships>
</file>

<file path=xl/drawings/_rels/drawing13.xml.rels><?xml version="1.0" encoding="UTF-8" standalone="yes"?>
<Relationships xmlns="http://schemas.openxmlformats.org/package/2006/relationships"><Relationship Id="rId1" Type="http://schemas.openxmlformats.org/officeDocument/2006/relationships/hyperlink" Target="#'Process Flow'!A1"/></Relationships>
</file>

<file path=xl/drawings/_rels/drawing1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9.xml"/><Relationship Id="rId4" Type="http://schemas.openxmlformats.org/officeDocument/2006/relationships/chart" Target="../charts/chart18.xml"/></Relationships>
</file>

<file path=xl/drawings/_rels/drawing15.xml.rels><?xml version="1.0" encoding="UTF-8" standalone="yes"?>
<Relationships xmlns="http://schemas.openxmlformats.org/package/2006/relationships"><Relationship Id="rId1" Type="http://schemas.openxmlformats.org/officeDocument/2006/relationships/hyperlink" Target="#'Process Flow'!A1"/></Relationships>
</file>

<file path=xl/drawings/_rels/drawing16.xml.rels><?xml version="1.0" encoding="UTF-8" standalone="yes"?>
<Relationships xmlns="http://schemas.openxmlformats.org/package/2006/relationships"><Relationship Id="rId1" Type="http://schemas.openxmlformats.org/officeDocument/2006/relationships/hyperlink" Target="#'Process Flow'!A1"/></Relationships>
</file>

<file path=xl/drawings/_rels/drawing17.xml.rels><?xml version="1.0" encoding="UTF-8" standalone="yes"?>
<Relationships xmlns="http://schemas.openxmlformats.org/package/2006/relationships"><Relationship Id="rId1" Type="http://schemas.openxmlformats.org/officeDocument/2006/relationships/hyperlink" Target="#'Process Flow'!A1"/></Relationships>
</file>

<file path=xl/drawings/_rels/drawing18.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hyperlink" Target="#'Process Flow'!A1"/></Relationships>
</file>

<file path=xl/drawings/_rels/drawing19.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hyperlink" Target="#'Process Flow'!A1"/></Relationships>
</file>

<file path=xl/drawings/_rels/drawing2.xml.rels><?xml version="1.0" encoding="UTF-8" standalone="yes"?>
<Relationships xmlns="http://schemas.openxmlformats.org/package/2006/relationships"><Relationship Id="rId2" Type="http://schemas.openxmlformats.org/officeDocument/2006/relationships/hyperlink" Target="#'Process Flow'!A1"/><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4" Type="http://schemas.openxmlformats.org/officeDocument/2006/relationships/hyperlink" Target="#'Process Flow'!A1"/></Relationships>
</file>

<file path=xl/drawings/_rels/drawing21.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12" Type="http://schemas.openxmlformats.org/officeDocument/2006/relationships/chart" Target="../charts/chart40.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s>
</file>

<file path=xl/drawings/_rels/drawing22.xml.rels><?xml version="1.0" encoding="UTF-8" standalone="yes"?>
<Relationships xmlns="http://schemas.openxmlformats.org/package/2006/relationships"><Relationship Id="rId8" Type="http://schemas.openxmlformats.org/officeDocument/2006/relationships/hyperlink" Target="#'Process Flow'!A1"/><Relationship Id="rId3" Type="http://schemas.openxmlformats.org/officeDocument/2006/relationships/chart" Target="../charts/chart43.xml"/><Relationship Id="rId7" Type="http://schemas.openxmlformats.org/officeDocument/2006/relationships/chart" Target="../charts/chart47.xml"/><Relationship Id="rId2" Type="http://schemas.openxmlformats.org/officeDocument/2006/relationships/chart" Target="../charts/chart42.xml"/><Relationship Id="rId1" Type="http://schemas.openxmlformats.org/officeDocument/2006/relationships/chart" Target="../charts/chart41.xml"/><Relationship Id="rId6" Type="http://schemas.openxmlformats.org/officeDocument/2006/relationships/chart" Target="../charts/chart46.xml"/><Relationship Id="rId5" Type="http://schemas.openxmlformats.org/officeDocument/2006/relationships/chart" Target="../charts/chart45.xml"/><Relationship Id="rId4" Type="http://schemas.openxmlformats.org/officeDocument/2006/relationships/chart" Target="../charts/chart44.xml"/></Relationships>
</file>

<file path=xl/drawings/_rels/drawing3.xml.rels><?xml version="1.0" encoding="UTF-8" standalone="yes"?>
<Relationships xmlns="http://schemas.openxmlformats.org/package/2006/relationships"><Relationship Id="rId3" Type="http://schemas.openxmlformats.org/officeDocument/2006/relationships/hyperlink" Target="#'Process Flow'!A1"/><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hyperlink" Target="#InspectionsTab!A1"/><Relationship Id="rId1" Type="http://schemas.openxmlformats.org/officeDocument/2006/relationships/hyperlink" Target="#'Process Flow'!A1"/></Relationships>
</file>

<file path=xl/drawings/_rels/drawing5.xml.rels><?xml version="1.0" encoding="UTF-8" standalone="yes"?>
<Relationships xmlns="http://schemas.openxmlformats.org/package/2006/relationships"><Relationship Id="rId1" Type="http://schemas.openxmlformats.org/officeDocument/2006/relationships/hyperlink" Target="#'Process Flow'!A1"/></Relationships>
</file>

<file path=xl/drawings/_rels/drawing6.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hyperlink" Target="#'Process Flow'!A1"/><Relationship Id="rId3" Type="http://schemas.openxmlformats.org/officeDocument/2006/relationships/chart" Target="../charts/chart5.xml"/><Relationship Id="rId7" Type="http://schemas.openxmlformats.org/officeDocument/2006/relationships/chart" Target="../charts/chart9.xml"/><Relationship Id="rId12" Type="http://schemas.microsoft.com/office/2007/relationships/hdphoto" Target="../media/hdphoto1.wdp"/><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image" Target="../media/image4.png"/><Relationship Id="rId5" Type="http://schemas.openxmlformats.org/officeDocument/2006/relationships/chart" Target="../charts/chart7.xml"/><Relationship Id="rId10" Type="http://schemas.openxmlformats.org/officeDocument/2006/relationships/image" Target="../media/image3.emf"/><Relationship Id="rId4" Type="http://schemas.openxmlformats.org/officeDocument/2006/relationships/chart" Target="../charts/chart6.xml"/><Relationship Id="rId9" Type="http://schemas.openxmlformats.org/officeDocument/2006/relationships/image" Target="../media/image2.emf"/></Relationships>
</file>

<file path=xl/drawings/_rels/drawing7.xml.rels><?xml version="1.0" encoding="UTF-8" standalone="yes"?>
<Relationships xmlns="http://schemas.openxmlformats.org/package/2006/relationships"><Relationship Id="rId1" Type="http://schemas.openxmlformats.org/officeDocument/2006/relationships/hyperlink" Target="#'Process Flow'!A1"/></Relationships>
</file>

<file path=xl/drawings/_rels/drawing8.xml.rels><?xml version="1.0" encoding="UTF-8" standalone="yes"?>
<Relationships xmlns="http://schemas.openxmlformats.org/package/2006/relationships"><Relationship Id="rId3" Type="http://schemas.openxmlformats.org/officeDocument/2006/relationships/hyperlink" Target="#'Process Flow'!A1"/><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3" Type="http://schemas.openxmlformats.org/officeDocument/2006/relationships/hyperlink" Target="#'Process Flow'!A1"/><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22</xdr:col>
      <xdr:colOff>57150</xdr:colOff>
      <xdr:row>22</xdr:row>
      <xdr:rowOff>171450</xdr:rowOff>
    </xdr:from>
    <xdr:to>
      <xdr:col>40</xdr:col>
      <xdr:colOff>438150</xdr:colOff>
      <xdr:row>74</xdr:row>
      <xdr:rowOff>133350</xdr:rowOff>
    </xdr:to>
    <xdr:sp macro="" textlink="">
      <xdr:nvSpPr>
        <xdr:cNvPr id="36" name="Oval 35"/>
        <xdr:cNvSpPr/>
      </xdr:nvSpPr>
      <xdr:spPr>
        <a:xfrm>
          <a:off x="13468350" y="4362450"/>
          <a:ext cx="11353800" cy="10363200"/>
        </a:xfrm>
        <a:prstGeom prst="ellipse">
          <a:avLst/>
        </a:prstGeom>
        <a:solidFill>
          <a:schemeClr val="accent1">
            <a:lumMod val="40000"/>
            <a:lumOff val="60000"/>
            <a:alpha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495300</xdr:colOff>
      <xdr:row>6</xdr:row>
      <xdr:rowOff>21869</xdr:rowOff>
    </xdr:from>
    <xdr:to>
      <xdr:col>9</xdr:col>
      <xdr:colOff>602050</xdr:colOff>
      <xdr:row>14</xdr:row>
      <xdr:rowOff>61797</xdr:rowOff>
    </xdr:to>
    <xdr:sp macro="" textlink="">
      <xdr:nvSpPr>
        <xdr:cNvPr id="37" name="Rectangle 36">
          <a:hlinkClick xmlns:r="http://schemas.openxmlformats.org/officeDocument/2006/relationships" r:id="rId1"/>
        </xdr:cNvPr>
        <xdr:cNvSpPr/>
      </xdr:nvSpPr>
      <xdr:spPr>
        <a:xfrm>
          <a:off x="1104900" y="1164869"/>
          <a:ext cx="4983550" cy="1563928"/>
        </a:xfrm>
        <a:prstGeom prst="rect">
          <a:avLst/>
        </a:prstGeom>
        <a:scene3d>
          <a:camera prst="orthographicFront"/>
          <a:lightRig rig="threePt" dir="t">
            <a:rot lat="0" lon="0" rev="7500000"/>
          </a:lightRig>
        </a:scene3d>
        <a:sp3d prstMaterial="plastic">
          <a:bevelT w="127000" h="25400" prst="relaxedInset"/>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20904" tIns="120904" rIns="120904" bIns="120904" numCol="1" spcCol="1270" anchor="ctr" anchorCtr="0">
          <a:noAutofit/>
        </a:bodyPr>
        <a:lstStyle/>
        <a:p>
          <a:pPr marL="0" marR="0" lvl="0" indent="0" algn="ctr" defTabSz="755650" eaLnBrk="1" fontAlgn="auto" latinLnBrk="0" hangingPunct="1">
            <a:lnSpc>
              <a:spcPct val="90000"/>
            </a:lnSpc>
            <a:spcBef>
              <a:spcPct val="0"/>
            </a:spcBef>
            <a:spcAft>
              <a:spcPct val="35000"/>
            </a:spcAft>
            <a:buClrTx/>
            <a:buSzTx/>
            <a:buFontTx/>
            <a:buNone/>
            <a:tabLst/>
            <a:defRPr/>
          </a:pPr>
          <a:r>
            <a:rPr lang="en-ZW" sz="2800" kern="1200">
              <a:latin typeface="Dutch809 BT" panose="02020602050505020304" pitchFamily="18" charset="0"/>
            </a:rPr>
            <a:t>Shift Meeting</a:t>
          </a:r>
          <a:r>
            <a:rPr lang="en-ZW" sz="2800" kern="1200" baseline="0">
              <a:latin typeface="Dutch809 BT" panose="02020602050505020304" pitchFamily="18" charset="0"/>
            </a:rPr>
            <a:t> &amp; Pre-Task Risk Assessment</a:t>
          </a:r>
        </a:p>
      </xdr:txBody>
    </xdr:sp>
    <xdr:clientData/>
  </xdr:twoCellAnchor>
  <xdr:twoCellAnchor>
    <xdr:from>
      <xdr:col>14</xdr:col>
      <xdr:colOff>19049</xdr:colOff>
      <xdr:row>1</xdr:row>
      <xdr:rowOff>23813</xdr:rowOff>
    </xdr:from>
    <xdr:to>
      <xdr:col>20</xdr:col>
      <xdr:colOff>221049</xdr:colOff>
      <xdr:row>10</xdr:row>
      <xdr:rowOff>23814</xdr:rowOff>
    </xdr:to>
    <xdr:sp macro="" textlink="">
      <xdr:nvSpPr>
        <xdr:cNvPr id="41" name="Rectangle 40">
          <a:hlinkClick xmlns:r="http://schemas.openxmlformats.org/officeDocument/2006/relationships" r:id="rId2"/>
        </xdr:cNvPr>
        <xdr:cNvSpPr/>
      </xdr:nvSpPr>
      <xdr:spPr>
        <a:xfrm>
          <a:off x="8686799" y="214313"/>
          <a:ext cx="3916750" cy="1714501"/>
        </a:xfrm>
        <a:prstGeom prst="rect">
          <a:avLst/>
        </a:prstGeom>
        <a:scene3d>
          <a:camera prst="orthographicFront"/>
          <a:lightRig rig="threePt" dir="t">
            <a:rot lat="0" lon="0" rev="7500000"/>
          </a:lightRig>
        </a:scene3d>
        <a:sp3d prstMaterial="plastic">
          <a:bevelT w="127000" h="25400" prst="relaxedInset"/>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20904" tIns="120904" rIns="120904" bIns="120904" numCol="1" spcCol="1270" anchor="ctr" anchorCtr="0">
          <a:noAutofit/>
        </a:bodyPr>
        <a:lstStyle/>
        <a:p>
          <a:pPr lvl="0" algn="ctr" defTabSz="755650">
            <a:lnSpc>
              <a:spcPct val="90000"/>
            </a:lnSpc>
            <a:spcBef>
              <a:spcPct val="0"/>
            </a:spcBef>
            <a:spcAft>
              <a:spcPct val="35000"/>
            </a:spcAft>
          </a:pPr>
          <a:r>
            <a:rPr lang="en-ZW" sz="2800" kern="1200">
              <a:latin typeface="Dutch809 BT" panose="02020602050505020304" pitchFamily="18" charset="0"/>
            </a:rPr>
            <a:t>Daily Maintenance and Cleaning</a:t>
          </a:r>
        </a:p>
      </xdr:txBody>
    </xdr:sp>
    <xdr:clientData/>
  </xdr:twoCellAnchor>
  <xdr:twoCellAnchor>
    <xdr:from>
      <xdr:col>14</xdr:col>
      <xdr:colOff>0</xdr:colOff>
      <xdr:row>11</xdr:row>
      <xdr:rowOff>174269</xdr:rowOff>
    </xdr:from>
    <xdr:to>
      <xdr:col>20</xdr:col>
      <xdr:colOff>202000</xdr:colOff>
      <xdr:row>20</xdr:row>
      <xdr:rowOff>0</xdr:rowOff>
    </xdr:to>
    <xdr:sp macro="" textlink="">
      <xdr:nvSpPr>
        <xdr:cNvPr id="43" name="Rectangle 42"/>
        <xdr:cNvSpPr/>
      </xdr:nvSpPr>
      <xdr:spPr>
        <a:xfrm>
          <a:off x="8667750" y="2269769"/>
          <a:ext cx="3916750" cy="1540231"/>
        </a:xfrm>
        <a:prstGeom prst="rect">
          <a:avLst/>
        </a:prstGeom>
        <a:solidFill>
          <a:srgbClr val="92D050"/>
        </a:solidFill>
        <a:scene3d>
          <a:camera prst="orthographicFront"/>
          <a:lightRig rig="threePt" dir="t">
            <a:rot lat="0" lon="0" rev="7500000"/>
          </a:lightRig>
        </a:scene3d>
        <a:sp3d prstMaterial="plastic">
          <a:bevelT w="127000" h="25400" prst="relaxedInset"/>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20904" tIns="120904" rIns="120904" bIns="120904" numCol="1" spcCol="1270" anchor="ctr" anchorCtr="0">
          <a:noAutofit/>
        </a:bodyPr>
        <a:lstStyle/>
        <a:p>
          <a:pPr lvl="0" algn="ctr" defTabSz="755650">
            <a:lnSpc>
              <a:spcPct val="90000"/>
            </a:lnSpc>
            <a:spcBef>
              <a:spcPct val="0"/>
            </a:spcBef>
            <a:spcAft>
              <a:spcPct val="35000"/>
            </a:spcAft>
          </a:pPr>
          <a:r>
            <a:rPr lang="en-ZW" sz="2800" kern="1200">
              <a:latin typeface="Dutch809 BT" panose="02020602050505020304" pitchFamily="18" charset="0"/>
            </a:rPr>
            <a:t>Raw Materials Requisition</a:t>
          </a:r>
        </a:p>
      </xdr:txBody>
    </xdr:sp>
    <xdr:clientData/>
  </xdr:twoCellAnchor>
  <xdr:twoCellAnchor>
    <xdr:from>
      <xdr:col>29</xdr:col>
      <xdr:colOff>119063</xdr:colOff>
      <xdr:row>5</xdr:row>
      <xdr:rowOff>124815</xdr:rowOff>
    </xdr:from>
    <xdr:to>
      <xdr:col>35</xdr:col>
      <xdr:colOff>321063</xdr:colOff>
      <xdr:row>16</xdr:row>
      <xdr:rowOff>164858</xdr:rowOff>
    </xdr:to>
    <xdr:sp macro="" textlink="">
      <xdr:nvSpPr>
        <xdr:cNvPr id="45" name="Rectangle 44"/>
        <xdr:cNvSpPr/>
      </xdr:nvSpPr>
      <xdr:spPr>
        <a:xfrm>
          <a:off x="18073688" y="1077315"/>
          <a:ext cx="3916750" cy="2135543"/>
        </a:xfrm>
        <a:prstGeom prst="rect">
          <a:avLst/>
        </a:prstGeom>
        <a:solidFill>
          <a:schemeClr val="bg1">
            <a:lumMod val="65000"/>
          </a:schemeClr>
        </a:solidFill>
        <a:scene3d>
          <a:camera prst="orthographicFront"/>
          <a:lightRig rig="threePt" dir="t">
            <a:rot lat="0" lon="0" rev="7500000"/>
          </a:lightRig>
        </a:scene3d>
        <a:sp3d prstMaterial="plastic">
          <a:bevelT w="127000" h="25400" prst="relaxedInset"/>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20904" tIns="120904" rIns="120904" bIns="120904" numCol="1" spcCol="1270" anchor="ctr" anchorCtr="0">
          <a:noAutofit/>
        </a:bodyPr>
        <a:lstStyle/>
        <a:p>
          <a:pPr lvl="0" algn="ctr" defTabSz="755650">
            <a:lnSpc>
              <a:spcPct val="90000"/>
            </a:lnSpc>
            <a:spcBef>
              <a:spcPct val="0"/>
            </a:spcBef>
            <a:spcAft>
              <a:spcPct val="35000"/>
            </a:spcAft>
          </a:pPr>
          <a:r>
            <a:rPr lang="en-ZW" sz="2800" kern="1200">
              <a:latin typeface="Dutch809 BT" panose="02020602050505020304" pitchFamily="18" charset="0"/>
            </a:rPr>
            <a:t>Start-Up</a:t>
          </a:r>
        </a:p>
      </xdr:txBody>
    </xdr:sp>
    <xdr:clientData/>
  </xdr:twoCellAnchor>
  <xdr:twoCellAnchor>
    <xdr:from>
      <xdr:col>26</xdr:col>
      <xdr:colOff>359975</xdr:colOff>
      <xdr:row>28</xdr:row>
      <xdr:rowOff>0</xdr:rowOff>
    </xdr:from>
    <xdr:to>
      <xdr:col>31</xdr:col>
      <xdr:colOff>476251</xdr:colOff>
      <xdr:row>37</xdr:row>
      <xdr:rowOff>136588</xdr:rowOff>
    </xdr:to>
    <xdr:sp macro="" textlink="">
      <xdr:nvSpPr>
        <xdr:cNvPr id="51" name="Rectangle 50">
          <a:hlinkClick xmlns:r="http://schemas.openxmlformats.org/officeDocument/2006/relationships" r:id="rId3"/>
        </xdr:cNvPr>
        <xdr:cNvSpPr/>
      </xdr:nvSpPr>
      <xdr:spPr>
        <a:xfrm>
          <a:off x="16209575" y="5829300"/>
          <a:ext cx="3164276" cy="1851088"/>
        </a:xfrm>
        <a:prstGeom prst="rect">
          <a:avLst/>
        </a:prstGeom>
        <a:scene3d>
          <a:camera prst="orthographicFront"/>
          <a:lightRig rig="threePt" dir="t">
            <a:rot lat="0" lon="0" rev="7500000"/>
          </a:lightRig>
        </a:scene3d>
        <a:sp3d prstMaterial="plastic">
          <a:bevelT w="127000" h="25400" prst="relaxedInset"/>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20904" tIns="120904" rIns="120904" bIns="120904" numCol="1" spcCol="1270" anchor="ctr" anchorCtr="0">
          <a:noAutofit/>
        </a:bodyPr>
        <a:lstStyle/>
        <a:p>
          <a:pPr lvl="0" algn="ctr" defTabSz="755650">
            <a:lnSpc>
              <a:spcPct val="90000"/>
            </a:lnSpc>
            <a:spcBef>
              <a:spcPct val="0"/>
            </a:spcBef>
            <a:spcAft>
              <a:spcPct val="35000"/>
            </a:spcAft>
          </a:pPr>
          <a:r>
            <a:rPr lang="en-ZW" sz="2800" kern="1200">
              <a:latin typeface="Dutch809 BT" panose="02020602050505020304" pitchFamily="18" charset="0"/>
            </a:rPr>
            <a:t>Loss and Waste Update Module</a:t>
          </a:r>
        </a:p>
      </xdr:txBody>
    </xdr:sp>
    <xdr:clientData/>
  </xdr:twoCellAnchor>
  <xdr:twoCellAnchor>
    <xdr:from>
      <xdr:col>32</xdr:col>
      <xdr:colOff>228600</xdr:colOff>
      <xdr:row>36</xdr:row>
      <xdr:rowOff>34633</xdr:rowOff>
    </xdr:from>
    <xdr:to>
      <xdr:col>37</xdr:col>
      <xdr:colOff>438150</xdr:colOff>
      <xdr:row>46</xdr:row>
      <xdr:rowOff>38100</xdr:rowOff>
    </xdr:to>
    <xdr:sp macro="" textlink="">
      <xdr:nvSpPr>
        <xdr:cNvPr id="53" name="Rectangle 52">
          <a:hlinkClick xmlns:r="http://schemas.openxmlformats.org/officeDocument/2006/relationships" r:id="rId4"/>
        </xdr:cNvPr>
        <xdr:cNvSpPr/>
      </xdr:nvSpPr>
      <xdr:spPr>
        <a:xfrm>
          <a:off x="19735800" y="7387933"/>
          <a:ext cx="3257550" cy="1908467"/>
        </a:xfrm>
        <a:prstGeom prst="rect">
          <a:avLst/>
        </a:prstGeom>
        <a:scene3d>
          <a:camera prst="orthographicFront"/>
          <a:lightRig rig="threePt" dir="t">
            <a:rot lat="0" lon="0" rev="7500000"/>
          </a:lightRig>
        </a:scene3d>
        <a:sp3d prstMaterial="plastic">
          <a:bevelT w="127000" h="25400" prst="relaxedInset"/>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20904" tIns="120904" rIns="120904" bIns="120904" numCol="1" spcCol="1270" anchor="ctr" anchorCtr="0">
          <a:noAutofit/>
        </a:bodyPr>
        <a:lstStyle/>
        <a:p>
          <a:pPr lvl="0" algn="ctr" defTabSz="755650">
            <a:lnSpc>
              <a:spcPct val="90000"/>
            </a:lnSpc>
            <a:spcBef>
              <a:spcPct val="0"/>
            </a:spcBef>
            <a:spcAft>
              <a:spcPct val="35000"/>
            </a:spcAft>
          </a:pPr>
          <a:r>
            <a:rPr lang="en-ZW" sz="2800" kern="1200">
              <a:latin typeface="Dutch809 BT" panose="02020602050505020304" pitchFamily="18" charset="0"/>
            </a:rPr>
            <a:t>PIMS &amp; POMS Module</a:t>
          </a:r>
        </a:p>
      </xdr:txBody>
    </xdr:sp>
    <xdr:clientData/>
  </xdr:twoCellAnchor>
  <xdr:twoCellAnchor>
    <xdr:from>
      <xdr:col>32</xdr:col>
      <xdr:colOff>247650</xdr:colOff>
      <xdr:row>46</xdr:row>
      <xdr:rowOff>134645</xdr:rowOff>
    </xdr:from>
    <xdr:to>
      <xdr:col>37</xdr:col>
      <xdr:colOff>457200</xdr:colOff>
      <xdr:row>57</xdr:row>
      <xdr:rowOff>0</xdr:rowOff>
    </xdr:to>
    <xdr:sp macro="" textlink="">
      <xdr:nvSpPr>
        <xdr:cNvPr id="55" name="Rectangle 54">
          <a:hlinkClick xmlns:r="http://schemas.openxmlformats.org/officeDocument/2006/relationships" r:id="rId5"/>
        </xdr:cNvPr>
        <xdr:cNvSpPr/>
      </xdr:nvSpPr>
      <xdr:spPr>
        <a:xfrm>
          <a:off x="19754850" y="9392945"/>
          <a:ext cx="3257550" cy="1960855"/>
        </a:xfrm>
        <a:prstGeom prst="rect">
          <a:avLst/>
        </a:prstGeom>
        <a:scene3d>
          <a:camera prst="orthographicFront"/>
          <a:lightRig rig="threePt" dir="t">
            <a:rot lat="0" lon="0" rev="7500000"/>
          </a:lightRig>
        </a:scene3d>
        <a:sp3d prstMaterial="plastic">
          <a:bevelT w="127000" h="25400" prst="relaxedInset"/>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20904" tIns="120904" rIns="120904" bIns="120904" numCol="1" spcCol="1270" anchor="ctr" anchorCtr="0">
          <a:noAutofit/>
        </a:bodyPr>
        <a:lstStyle/>
        <a:p>
          <a:pPr lvl="0" algn="ctr" defTabSz="755650">
            <a:lnSpc>
              <a:spcPct val="90000"/>
            </a:lnSpc>
            <a:spcBef>
              <a:spcPct val="0"/>
            </a:spcBef>
            <a:spcAft>
              <a:spcPct val="35000"/>
            </a:spcAft>
          </a:pPr>
          <a:r>
            <a:rPr lang="en-ZW" sz="2800" kern="1200">
              <a:latin typeface="Dutch809 BT" panose="02020602050505020304" pitchFamily="18" charset="0"/>
            </a:rPr>
            <a:t>Defects identification and elimination (Walkabout Tags) Module</a:t>
          </a:r>
        </a:p>
      </xdr:txBody>
    </xdr:sp>
    <xdr:clientData/>
  </xdr:twoCellAnchor>
  <xdr:twoCellAnchor>
    <xdr:from>
      <xdr:col>26</xdr:col>
      <xdr:colOff>384559</xdr:colOff>
      <xdr:row>55</xdr:row>
      <xdr:rowOff>133350</xdr:rowOff>
    </xdr:from>
    <xdr:to>
      <xdr:col>32</xdr:col>
      <xdr:colOff>19050</xdr:colOff>
      <xdr:row>65</xdr:row>
      <xdr:rowOff>57150</xdr:rowOff>
    </xdr:to>
    <xdr:sp macro="" textlink="">
      <xdr:nvSpPr>
        <xdr:cNvPr id="57" name="Rectangle 56">
          <a:hlinkClick xmlns:r="http://schemas.openxmlformats.org/officeDocument/2006/relationships" r:id="rId6"/>
        </xdr:cNvPr>
        <xdr:cNvSpPr/>
      </xdr:nvSpPr>
      <xdr:spPr>
        <a:xfrm>
          <a:off x="16234159" y="11106150"/>
          <a:ext cx="3292091" cy="1828800"/>
        </a:xfrm>
        <a:prstGeom prst="rect">
          <a:avLst/>
        </a:prstGeom>
        <a:scene3d>
          <a:camera prst="orthographicFront"/>
          <a:lightRig rig="threePt" dir="t">
            <a:rot lat="0" lon="0" rev="7500000"/>
          </a:lightRig>
        </a:scene3d>
        <a:sp3d prstMaterial="plastic">
          <a:bevelT w="127000" h="25400" prst="relaxedInset"/>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20904" tIns="120904" rIns="120904" bIns="120904" numCol="1" spcCol="1270" anchor="ctr" anchorCtr="0">
          <a:noAutofit/>
        </a:bodyPr>
        <a:lstStyle/>
        <a:p>
          <a:pPr lvl="0" algn="ctr" defTabSz="755650">
            <a:lnSpc>
              <a:spcPct val="90000"/>
            </a:lnSpc>
            <a:spcBef>
              <a:spcPct val="0"/>
            </a:spcBef>
            <a:spcAft>
              <a:spcPct val="35000"/>
            </a:spcAft>
          </a:pPr>
          <a:r>
            <a:rPr lang="en-ZW" sz="2800" kern="1200">
              <a:latin typeface="Dutch809 BT" panose="02020602050505020304" pitchFamily="18" charset="0"/>
            </a:rPr>
            <a:t>Corrective Maintenance Activity Capturing and Reporting Module</a:t>
          </a:r>
        </a:p>
      </xdr:txBody>
    </xdr:sp>
    <xdr:clientData/>
  </xdr:twoCellAnchor>
  <xdr:twoCellAnchor>
    <xdr:from>
      <xdr:col>24</xdr:col>
      <xdr:colOff>405604</xdr:colOff>
      <xdr:row>42</xdr:row>
      <xdr:rowOff>80735</xdr:rowOff>
    </xdr:from>
    <xdr:to>
      <xdr:col>30</xdr:col>
      <xdr:colOff>38100</xdr:colOff>
      <xdr:row>51</xdr:row>
      <xdr:rowOff>152401</xdr:rowOff>
    </xdr:to>
    <xdr:sp macro="" textlink="">
      <xdr:nvSpPr>
        <xdr:cNvPr id="59" name="Rectangle 58"/>
        <xdr:cNvSpPr/>
      </xdr:nvSpPr>
      <xdr:spPr>
        <a:xfrm>
          <a:off x="15036004" y="8577035"/>
          <a:ext cx="3290096" cy="1786166"/>
        </a:xfrm>
        <a:prstGeom prst="rect">
          <a:avLst/>
        </a:prstGeom>
        <a:solidFill>
          <a:schemeClr val="bg1">
            <a:lumMod val="65000"/>
          </a:schemeClr>
        </a:solidFill>
        <a:scene3d>
          <a:camera prst="orthographicFront"/>
          <a:lightRig rig="threePt" dir="t">
            <a:rot lat="0" lon="0" rev="7500000"/>
          </a:lightRig>
        </a:scene3d>
        <a:sp3d prstMaterial="plastic">
          <a:bevelT w="127000" h="25400" prst="relaxedInset"/>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20904" tIns="120904" rIns="120904" bIns="120904" numCol="1" spcCol="1270" anchor="ctr" anchorCtr="0">
          <a:noAutofit/>
        </a:bodyPr>
        <a:lstStyle/>
        <a:p>
          <a:pPr lvl="0" algn="ctr" defTabSz="755650">
            <a:lnSpc>
              <a:spcPct val="90000"/>
            </a:lnSpc>
            <a:spcBef>
              <a:spcPct val="0"/>
            </a:spcBef>
            <a:spcAft>
              <a:spcPct val="35000"/>
            </a:spcAft>
          </a:pPr>
          <a:r>
            <a:rPr lang="en-ZW" sz="2800" kern="1200">
              <a:latin typeface="Dutch809 BT" panose="02020602050505020304" pitchFamily="18" charset="0"/>
            </a:rPr>
            <a:t>Exit Loop on end of Shift Production </a:t>
          </a:r>
        </a:p>
      </xdr:txBody>
    </xdr:sp>
    <xdr:clientData/>
  </xdr:twoCellAnchor>
  <xdr:twoCellAnchor>
    <xdr:from>
      <xdr:col>9</xdr:col>
      <xdr:colOff>459987</xdr:colOff>
      <xdr:row>52</xdr:row>
      <xdr:rowOff>42632</xdr:rowOff>
    </xdr:from>
    <xdr:to>
      <xdr:col>16</xdr:col>
      <xdr:colOff>42862</xdr:colOff>
      <xdr:row>63</xdr:row>
      <xdr:rowOff>82675</xdr:rowOff>
    </xdr:to>
    <xdr:sp macro="" textlink="">
      <xdr:nvSpPr>
        <xdr:cNvPr id="61" name="Rectangle 60">
          <a:hlinkClick xmlns:r="http://schemas.openxmlformats.org/officeDocument/2006/relationships" r:id="rId2"/>
        </xdr:cNvPr>
        <xdr:cNvSpPr/>
      </xdr:nvSpPr>
      <xdr:spPr>
        <a:xfrm>
          <a:off x="6032112" y="9948632"/>
          <a:ext cx="3916750" cy="2135543"/>
        </a:xfrm>
        <a:prstGeom prst="rect">
          <a:avLst/>
        </a:prstGeom>
        <a:scene3d>
          <a:camera prst="orthographicFront"/>
          <a:lightRig rig="threePt" dir="t">
            <a:rot lat="0" lon="0" rev="7500000"/>
          </a:lightRig>
        </a:scene3d>
        <a:sp3d prstMaterial="plastic">
          <a:bevelT w="127000" h="25400" prst="relaxedInset"/>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20904" tIns="120904" rIns="120904" bIns="120904" numCol="1" spcCol="1270" anchor="ctr" anchorCtr="0">
          <a:noAutofit/>
        </a:bodyPr>
        <a:lstStyle/>
        <a:p>
          <a:pPr lvl="0" algn="ctr" defTabSz="755650">
            <a:lnSpc>
              <a:spcPct val="90000"/>
            </a:lnSpc>
            <a:spcBef>
              <a:spcPct val="0"/>
            </a:spcBef>
            <a:spcAft>
              <a:spcPct val="35000"/>
            </a:spcAft>
          </a:pPr>
          <a:r>
            <a:rPr lang="en-ZW" sz="2800" kern="1200">
              <a:latin typeface="Dutch809 BT" panose="02020602050505020304" pitchFamily="18" charset="0"/>
            </a:rPr>
            <a:t>Cleaning</a:t>
          </a:r>
        </a:p>
      </xdr:txBody>
    </xdr:sp>
    <xdr:clientData/>
  </xdr:twoCellAnchor>
  <xdr:twoCellAnchor>
    <xdr:from>
      <xdr:col>9</xdr:col>
      <xdr:colOff>419123</xdr:colOff>
      <xdr:row>35</xdr:row>
      <xdr:rowOff>185507</xdr:rowOff>
    </xdr:from>
    <xdr:to>
      <xdr:col>16</xdr:col>
      <xdr:colOff>1998</xdr:colOff>
      <xdr:row>47</xdr:row>
      <xdr:rowOff>35050</xdr:rowOff>
    </xdr:to>
    <xdr:sp macro="" textlink="">
      <xdr:nvSpPr>
        <xdr:cNvPr id="63" name="Rectangle 62"/>
        <xdr:cNvSpPr/>
      </xdr:nvSpPr>
      <xdr:spPr>
        <a:xfrm>
          <a:off x="5991248" y="6853007"/>
          <a:ext cx="3916750" cy="2135543"/>
        </a:xfrm>
        <a:prstGeom prst="rect">
          <a:avLst/>
        </a:prstGeom>
        <a:solidFill>
          <a:srgbClr val="92D050"/>
        </a:solidFill>
        <a:scene3d>
          <a:camera prst="orthographicFront"/>
          <a:lightRig rig="threePt" dir="t">
            <a:rot lat="0" lon="0" rev="7500000"/>
          </a:lightRig>
        </a:scene3d>
        <a:sp3d prstMaterial="plastic">
          <a:bevelT w="127000" h="25400" prst="relaxedInset"/>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20904" tIns="120904" rIns="120904" bIns="120904" numCol="1" spcCol="1270" anchor="ctr" anchorCtr="0">
          <a:noAutofit/>
        </a:bodyPr>
        <a:lstStyle/>
        <a:p>
          <a:pPr lvl="0" algn="ctr" defTabSz="755650">
            <a:lnSpc>
              <a:spcPct val="90000"/>
            </a:lnSpc>
            <a:spcBef>
              <a:spcPct val="0"/>
            </a:spcBef>
            <a:spcAft>
              <a:spcPct val="35000"/>
            </a:spcAft>
          </a:pPr>
          <a:r>
            <a:rPr lang="en-ZW" sz="2800" kern="1200">
              <a:latin typeface="Dutch809 BT" panose="02020602050505020304" pitchFamily="18" charset="0"/>
            </a:rPr>
            <a:t>Stock Take</a:t>
          </a:r>
        </a:p>
      </xdr:txBody>
    </xdr:sp>
    <xdr:clientData/>
  </xdr:twoCellAnchor>
  <xdr:twoCellAnchor>
    <xdr:from>
      <xdr:col>1</xdr:col>
      <xdr:colOff>68693</xdr:colOff>
      <xdr:row>43</xdr:row>
      <xdr:rowOff>18820</xdr:rowOff>
    </xdr:from>
    <xdr:to>
      <xdr:col>7</xdr:col>
      <xdr:colOff>270693</xdr:colOff>
      <xdr:row>54</xdr:row>
      <xdr:rowOff>58863</xdr:rowOff>
    </xdr:to>
    <xdr:sp macro="" textlink="">
      <xdr:nvSpPr>
        <xdr:cNvPr id="64" name="Rectangle 63"/>
        <xdr:cNvSpPr/>
      </xdr:nvSpPr>
      <xdr:spPr>
        <a:xfrm>
          <a:off x="687818" y="8210320"/>
          <a:ext cx="3916750" cy="2135543"/>
        </a:xfrm>
        <a:prstGeom prst="rect">
          <a:avLst/>
        </a:prstGeom>
        <a:solidFill>
          <a:srgbClr val="92D050"/>
        </a:solidFill>
        <a:scene3d>
          <a:camera prst="orthographicFront"/>
          <a:lightRig rig="threePt" dir="t">
            <a:rot lat="0" lon="0" rev="7500000"/>
          </a:lightRig>
        </a:scene3d>
        <a:sp3d prstMaterial="plastic">
          <a:bevelT w="127000" h="25400" prst="relaxedInset"/>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20904" tIns="120904" rIns="120904" bIns="120904" numCol="1" spcCol="1270" anchor="ctr" anchorCtr="0">
          <a:noAutofit/>
        </a:bodyPr>
        <a:lstStyle/>
        <a:p>
          <a:pPr lvl="0" algn="ctr" defTabSz="755650">
            <a:lnSpc>
              <a:spcPct val="90000"/>
            </a:lnSpc>
            <a:spcBef>
              <a:spcPct val="0"/>
            </a:spcBef>
            <a:spcAft>
              <a:spcPct val="35000"/>
            </a:spcAft>
          </a:pPr>
          <a:r>
            <a:rPr lang="en-ZW" sz="2800" kern="1200">
              <a:latin typeface="Dutch809 BT" panose="02020602050505020304" pitchFamily="18" charset="0"/>
            </a:rPr>
            <a:t>Handover Takeover</a:t>
          </a:r>
        </a:p>
      </xdr:txBody>
    </xdr:sp>
    <xdr:clientData/>
  </xdr:twoCellAnchor>
  <xdr:twoCellAnchor>
    <xdr:from>
      <xdr:col>9</xdr:col>
      <xdr:colOff>602050</xdr:colOff>
      <xdr:row>5</xdr:row>
      <xdr:rowOff>119064</xdr:rowOff>
    </xdr:from>
    <xdr:to>
      <xdr:col>14</xdr:col>
      <xdr:colOff>19049</xdr:colOff>
      <xdr:row>10</xdr:row>
      <xdr:rowOff>41833</xdr:rowOff>
    </xdr:to>
    <xdr:cxnSp macro="">
      <xdr:nvCxnSpPr>
        <xdr:cNvPr id="66" name="Elbow Connector 65"/>
        <xdr:cNvCxnSpPr>
          <a:stCxn id="37" idx="3"/>
          <a:endCxn id="41" idx="1"/>
        </xdr:cNvCxnSpPr>
      </xdr:nvCxnSpPr>
      <xdr:spPr>
        <a:xfrm flipV="1">
          <a:off x="6088450" y="1071564"/>
          <a:ext cx="2464999" cy="875269"/>
        </a:xfrm>
        <a:prstGeom prst="bentConnector3">
          <a:avLst/>
        </a:prstGeom>
        <a:ln w="3810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602050</xdr:colOff>
      <xdr:row>10</xdr:row>
      <xdr:rowOff>41833</xdr:rowOff>
    </xdr:from>
    <xdr:to>
      <xdr:col>14</xdr:col>
      <xdr:colOff>0</xdr:colOff>
      <xdr:row>15</xdr:row>
      <xdr:rowOff>182385</xdr:rowOff>
    </xdr:to>
    <xdr:cxnSp macro="">
      <xdr:nvCxnSpPr>
        <xdr:cNvPr id="71" name="Elbow Connector 70"/>
        <xdr:cNvCxnSpPr>
          <a:stCxn id="37" idx="3"/>
          <a:endCxn id="43" idx="1"/>
        </xdr:cNvCxnSpPr>
      </xdr:nvCxnSpPr>
      <xdr:spPr>
        <a:xfrm>
          <a:off x="6088450" y="1946833"/>
          <a:ext cx="2445950" cy="1093052"/>
        </a:xfrm>
        <a:prstGeom prst="bentConnector3">
          <a:avLst/>
        </a:prstGeom>
        <a:ln w="3810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221049</xdr:colOff>
      <xdr:row>5</xdr:row>
      <xdr:rowOff>119064</xdr:rowOff>
    </xdr:from>
    <xdr:to>
      <xdr:col>29</xdr:col>
      <xdr:colOff>119063</xdr:colOff>
      <xdr:row>11</xdr:row>
      <xdr:rowOff>49587</xdr:rowOff>
    </xdr:to>
    <xdr:cxnSp macro="">
      <xdr:nvCxnSpPr>
        <xdr:cNvPr id="83" name="Elbow Connector 82"/>
        <xdr:cNvCxnSpPr>
          <a:stCxn id="41" idx="3"/>
          <a:endCxn id="45" idx="1"/>
        </xdr:cNvCxnSpPr>
      </xdr:nvCxnSpPr>
      <xdr:spPr>
        <a:xfrm>
          <a:off x="12603549" y="1071564"/>
          <a:ext cx="5470139" cy="1073523"/>
        </a:xfrm>
        <a:prstGeom prst="bentConnector3">
          <a:avLst>
            <a:gd name="adj1" fmla="val 50000"/>
          </a:avLst>
        </a:prstGeom>
        <a:ln w="3810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202000</xdr:colOff>
      <xdr:row>11</xdr:row>
      <xdr:rowOff>49587</xdr:rowOff>
    </xdr:from>
    <xdr:to>
      <xdr:col>29</xdr:col>
      <xdr:colOff>119063</xdr:colOff>
      <xdr:row>15</xdr:row>
      <xdr:rowOff>182385</xdr:rowOff>
    </xdr:to>
    <xdr:cxnSp macro="">
      <xdr:nvCxnSpPr>
        <xdr:cNvPr id="84" name="Elbow Connector 83"/>
        <xdr:cNvCxnSpPr>
          <a:stCxn id="43" idx="3"/>
          <a:endCxn id="45" idx="1"/>
        </xdr:cNvCxnSpPr>
      </xdr:nvCxnSpPr>
      <xdr:spPr>
        <a:xfrm flipV="1">
          <a:off x="12584500" y="2145087"/>
          <a:ext cx="5489188" cy="894798"/>
        </a:xfrm>
        <a:prstGeom prst="bentConnector3">
          <a:avLst/>
        </a:prstGeom>
        <a:ln w="3810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321063</xdr:colOff>
      <xdr:row>11</xdr:row>
      <xdr:rowOff>49587</xdr:rowOff>
    </xdr:from>
    <xdr:to>
      <xdr:col>40</xdr:col>
      <xdr:colOff>438150</xdr:colOff>
      <xdr:row>47</xdr:row>
      <xdr:rowOff>95250</xdr:rowOff>
    </xdr:to>
    <xdr:cxnSp macro="">
      <xdr:nvCxnSpPr>
        <xdr:cNvPr id="91" name="Elbow Connector 90"/>
        <xdr:cNvCxnSpPr>
          <a:stCxn id="45" idx="3"/>
          <a:endCxn id="36" idx="6"/>
        </xdr:cNvCxnSpPr>
      </xdr:nvCxnSpPr>
      <xdr:spPr>
        <a:xfrm>
          <a:off x="21657063" y="2145087"/>
          <a:ext cx="3165087" cy="7398963"/>
        </a:xfrm>
        <a:prstGeom prst="bentConnector3">
          <a:avLst>
            <a:gd name="adj1" fmla="val 146345"/>
          </a:avLst>
        </a:prstGeom>
        <a:ln w="3810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270693</xdr:colOff>
      <xdr:row>48</xdr:row>
      <xdr:rowOff>134092</xdr:rowOff>
    </xdr:from>
    <xdr:to>
      <xdr:col>9</xdr:col>
      <xdr:colOff>459987</xdr:colOff>
      <xdr:row>57</xdr:row>
      <xdr:rowOff>157904</xdr:rowOff>
    </xdr:to>
    <xdr:cxnSp macro="">
      <xdr:nvCxnSpPr>
        <xdr:cNvPr id="106" name="Elbow Connector 105"/>
        <xdr:cNvCxnSpPr>
          <a:stCxn id="61" idx="1"/>
          <a:endCxn id="64" idx="3"/>
        </xdr:cNvCxnSpPr>
      </xdr:nvCxnSpPr>
      <xdr:spPr>
        <a:xfrm rot="10800000">
          <a:off x="4604568" y="9278092"/>
          <a:ext cx="1427544" cy="1738312"/>
        </a:xfrm>
        <a:prstGeom prst="bentConnector3">
          <a:avLst>
            <a:gd name="adj1" fmla="val 50000"/>
          </a:avLst>
        </a:prstGeom>
        <a:ln w="3810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270693</xdr:colOff>
      <xdr:row>41</xdr:row>
      <xdr:rowOff>110278</xdr:rowOff>
    </xdr:from>
    <xdr:to>
      <xdr:col>9</xdr:col>
      <xdr:colOff>419123</xdr:colOff>
      <xdr:row>48</xdr:row>
      <xdr:rowOff>134091</xdr:rowOff>
    </xdr:to>
    <xdr:cxnSp macro="">
      <xdr:nvCxnSpPr>
        <xdr:cNvPr id="107" name="Elbow Connector 106"/>
        <xdr:cNvCxnSpPr>
          <a:stCxn id="63" idx="1"/>
          <a:endCxn id="64" idx="3"/>
        </xdr:cNvCxnSpPr>
      </xdr:nvCxnSpPr>
      <xdr:spPr>
        <a:xfrm rot="10800000" flipV="1">
          <a:off x="4604568" y="7920778"/>
          <a:ext cx="1386680" cy="1357313"/>
        </a:xfrm>
        <a:prstGeom prst="bentConnector3">
          <a:avLst>
            <a:gd name="adj1" fmla="val 50000"/>
          </a:avLst>
        </a:prstGeom>
        <a:ln w="3810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1998</xdr:colOff>
      <xdr:row>41</xdr:row>
      <xdr:rowOff>110280</xdr:rowOff>
    </xdr:from>
    <xdr:to>
      <xdr:col>22</xdr:col>
      <xdr:colOff>57150</xdr:colOff>
      <xdr:row>47</xdr:row>
      <xdr:rowOff>95251</xdr:rowOff>
    </xdr:to>
    <xdr:cxnSp macro="">
      <xdr:nvCxnSpPr>
        <xdr:cNvPr id="108" name="Elbow Connector 107"/>
        <xdr:cNvCxnSpPr>
          <a:stCxn id="36" idx="2"/>
          <a:endCxn id="63" idx="3"/>
        </xdr:cNvCxnSpPr>
      </xdr:nvCxnSpPr>
      <xdr:spPr>
        <a:xfrm rot="10800000">
          <a:off x="9755598" y="8416080"/>
          <a:ext cx="3712752" cy="1127971"/>
        </a:xfrm>
        <a:prstGeom prst="bentConnector3">
          <a:avLst>
            <a:gd name="adj1" fmla="val 50000"/>
          </a:avLst>
        </a:prstGeom>
        <a:ln w="3810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42862</xdr:colOff>
      <xdr:row>47</xdr:row>
      <xdr:rowOff>95250</xdr:rowOff>
    </xdr:from>
    <xdr:to>
      <xdr:col>22</xdr:col>
      <xdr:colOff>57150</xdr:colOff>
      <xdr:row>57</xdr:row>
      <xdr:rowOff>157904</xdr:rowOff>
    </xdr:to>
    <xdr:cxnSp macro="">
      <xdr:nvCxnSpPr>
        <xdr:cNvPr id="109" name="Elbow Connector 108"/>
        <xdr:cNvCxnSpPr>
          <a:stCxn id="36" idx="2"/>
          <a:endCxn id="61" idx="3"/>
        </xdr:cNvCxnSpPr>
      </xdr:nvCxnSpPr>
      <xdr:spPr>
        <a:xfrm rot="10800000" flipV="1">
          <a:off x="9796462" y="9544050"/>
          <a:ext cx="3671888" cy="1967654"/>
        </a:xfrm>
        <a:prstGeom prst="bentConnector3">
          <a:avLst>
            <a:gd name="adj1" fmla="val 50000"/>
          </a:avLst>
        </a:prstGeom>
        <a:ln w="38100">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400050</xdr:colOff>
      <xdr:row>15</xdr:row>
      <xdr:rowOff>76200</xdr:rowOff>
    </xdr:from>
    <xdr:to>
      <xdr:col>7</xdr:col>
      <xdr:colOff>266700</xdr:colOff>
      <xdr:row>17</xdr:row>
      <xdr:rowOff>133350</xdr:rowOff>
    </xdr:to>
    <xdr:sp macro="" textlink="">
      <xdr:nvSpPr>
        <xdr:cNvPr id="2" name="Flowchart: Punched Tape 1"/>
        <xdr:cNvSpPr/>
      </xdr:nvSpPr>
      <xdr:spPr>
        <a:xfrm>
          <a:off x="2838450" y="2933700"/>
          <a:ext cx="1695450" cy="438150"/>
        </a:xfrm>
        <a:prstGeom prst="flowChartPunchedTap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tx1"/>
              </a:solidFill>
              <a:latin typeface="dutsch809 bt"/>
            </a:rPr>
            <a:t>15Minutes</a:t>
          </a:r>
        </a:p>
      </xdr:txBody>
    </xdr:sp>
    <xdr:clientData/>
  </xdr:twoCellAnchor>
  <xdr:twoCellAnchor>
    <xdr:from>
      <xdr:col>15</xdr:col>
      <xdr:colOff>571500</xdr:colOff>
      <xdr:row>21</xdr:row>
      <xdr:rowOff>19050</xdr:rowOff>
    </xdr:from>
    <xdr:to>
      <xdr:col>18</xdr:col>
      <xdr:colOff>495300</xdr:colOff>
      <xdr:row>22</xdr:row>
      <xdr:rowOff>209550</xdr:rowOff>
    </xdr:to>
    <xdr:sp macro="" textlink="">
      <xdr:nvSpPr>
        <xdr:cNvPr id="33" name="Flowchart: Punched Tape 32"/>
        <xdr:cNvSpPr/>
      </xdr:nvSpPr>
      <xdr:spPr>
        <a:xfrm>
          <a:off x="9715500" y="4019550"/>
          <a:ext cx="1752600" cy="381000"/>
        </a:xfrm>
        <a:prstGeom prst="flowChartPunchedTap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tx1"/>
              </a:solidFill>
              <a:latin typeface="dutsch809 bt"/>
            </a:rPr>
            <a:t>30Minutes</a:t>
          </a:r>
        </a:p>
      </xdr:txBody>
    </xdr:sp>
    <xdr:clientData/>
  </xdr:twoCellAnchor>
  <xdr:twoCellAnchor>
    <xdr:from>
      <xdr:col>29</xdr:col>
      <xdr:colOff>523875</xdr:colOff>
      <xdr:row>78</xdr:row>
      <xdr:rowOff>152400</xdr:rowOff>
    </xdr:from>
    <xdr:to>
      <xdr:col>33</xdr:col>
      <xdr:colOff>28575</xdr:colOff>
      <xdr:row>81</xdr:row>
      <xdr:rowOff>57150</xdr:rowOff>
    </xdr:to>
    <xdr:sp macro="" textlink="">
      <xdr:nvSpPr>
        <xdr:cNvPr id="38" name="Flowchart: Punched Tape 37"/>
        <xdr:cNvSpPr/>
      </xdr:nvSpPr>
      <xdr:spPr>
        <a:xfrm>
          <a:off x="18478500" y="15440025"/>
          <a:ext cx="1981200" cy="476250"/>
        </a:xfrm>
        <a:prstGeom prst="flowChartPunchedTap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tx1"/>
              </a:solidFill>
              <a:latin typeface="dutsch809 bt"/>
            </a:rPr>
            <a:t>Shift Duration</a:t>
          </a:r>
        </a:p>
      </xdr:txBody>
    </xdr:sp>
    <xdr:clientData/>
  </xdr:twoCellAnchor>
  <xdr:twoCellAnchor>
    <xdr:from>
      <xdr:col>11</xdr:col>
      <xdr:colOff>247650</xdr:colOff>
      <xdr:row>65</xdr:row>
      <xdr:rowOff>76200</xdr:rowOff>
    </xdr:from>
    <xdr:to>
      <xdr:col>14</xdr:col>
      <xdr:colOff>361950</xdr:colOff>
      <xdr:row>67</xdr:row>
      <xdr:rowOff>171450</xdr:rowOff>
    </xdr:to>
    <xdr:sp macro="" textlink="">
      <xdr:nvSpPr>
        <xdr:cNvPr id="50" name="Flowchart: Punched Tape 49"/>
        <xdr:cNvSpPr/>
      </xdr:nvSpPr>
      <xdr:spPr>
        <a:xfrm>
          <a:off x="6953250" y="12954000"/>
          <a:ext cx="1943100" cy="476250"/>
        </a:xfrm>
        <a:prstGeom prst="flowChartPunchedTap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tx1"/>
              </a:solidFill>
              <a:latin typeface="dutsch809 bt"/>
            </a:rPr>
            <a:t>15</a:t>
          </a:r>
          <a:r>
            <a:rPr lang="en-US" sz="1600" baseline="0">
              <a:solidFill>
                <a:schemeClr val="tx1"/>
              </a:solidFill>
              <a:latin typeface="dutsch809 bt"/>
            </a:rPr>
            <a:t> minutes</a:t>
          </a:r>
          <a:endParaRPr lang="en-US" sz="1600">
            <a:solidFill>
              <a:schemeClr val="tx1"/>
            </a:solidFill>
            <a:latin typeface="dutsch809 bt"/>
          </a:endParaRPr>
        </a:p>
      </xdr:txBody>
    </xdr:sp>
    <xdr:clientData/>
  </xdr:twoCellAnchor>
  <xdr:twoCellAnchor>
    <xdr:from>
      <xdr:col>22</xdr:col>
      <xdr:colOff>76200</xdr:colOff>
      <xdr:row>49</xdr:row>
      <xdr:rowOff>133350</xdr:rowOff>
    </xdr:from>
    <xdr:to>
      <xdr:col>41</xdr:col>
      <xdr:colOff>342900</xdr:colOff>
      <xdr:row>75</xdr:row>
      <xdr:rowOff>38100</xdr:rowOff>
    </xdr:to>
    <xdr:sp macro="" textlink="">
      <xdr:nvSpPr>
        <xdr:cNvPr id="32" name="Curved Up Arrow 31"/>
        <xdr:cNvSpPr/>
      </xdr:nvSpPr>
      <xdr:spPr>
        <a:xfrm>
          <a:off x="13487400" y="9963150"/>
          <a:ext cx="11849100" cy="485775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21</xdr:col>
      <xdr:colOff>76200</xdr:colOff>
      <xdr:row>22</xdr:row>
      <xdr:rowOff>171450</xdr:rowOff>
    </xdr:from>
    <xdr:to>
      <xdr:col>40</xdr:col>
      <xdr:colOff>419100</xdr:colOff>
      <xdr:row>45</xdr:row>
      <xdr:rowOff>114300</xdr:rowOff>
    </xdr:to>
    <xdr:sp macro="" textlink="">
      <xdr:nvSpPr>
        <xdr:cNvPr id="72" name="Curved Up Arrow 71"/>
        <xdr:cNvSpPr/>
      </xdr:nvSpPr>
      <xdr:spPr>
        <a:xfrm rot="10800000">
          <a:off x="12877800" y="4362450"/>
          <a:ext cx="11925300" cy="481965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1782537</xdr:colOff>
      <xdr:row>1</xdr:row>
      <xdr:rowOff>175577</xdr:rowOff>
    </xdr:from>
    <xdr:to>
      <xdr:col>3</xdr:col>
      <xdr:colOff>2748643</xdr:colOff>
      <xdr:row>4</xdr:row>
      <xdr:rowOff>175577</xdr:rowOff>
    </xdr:to>
    <xdr:sp macro="" textlink="">
      <xdr:nvSpPr>
        <xdr:cNvPr id="2" name="Rounded Rectangle 1">
          <a:hlinkClick xmlns:r="http://schemas.openxmlformats.org/officeDocument/2006/relationships" r:id="rId1"/>
        </xdr:cNvPr>
        <xdr:cNvSpPr/>
      </xdr:nvSpPr>
      <xdr:spPr>
        <a:xfrm>
          <a:off x="5592537" y="375602"/>
          <a:ext cx="966106" cy="57150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1. Enter plant</a:t>
          </a:r>
          <a:r>
            <a:rPr lang="en-GB" sz="1100" baseline="0"/>
            <a:t> name</a:t>
          </a:r>
          <a:endParaRPr lang="en-GB" sz="1100"/>
        </a:p>
      </xdr:txBody>
    </xdr:sp>
    <xdr:clientData/>
  </xdr:twoCellAnchor>
  <xdr:twoCellAnchor>
    <xdr:from>
      <xdr:col>3</xdr:col>
      <xdr:colOff>3132366</xdr:colOff>
      <xdr:row>1</xdr:row>
      <xdr:rowOff>178298</xdr:rowOff>
    </xdr:from>
    <xdr:to>
      <xdr:col>3</xdr:col>
      <xdr:colOff>4098472</xdr:colOff>
      <xdr:row>4</xdr:row>
      <xdr:rowOff>178298</xdr:rowOff>
    </xdr:to>
    <xdr:sp macro="" textlink="">
      <xdr:nvSpPr>
        <xdr:cNvPr id="3" name="Rounded Rectangle 2">
          <a:hlinkClick xmlns:r="http://schemas.openxmlformats.org/officeDocument/2006/relationships" r:id="rId2"/>
        </xdr:cNvPr>
        <xdr:cNvSpPr/>
      </xdr:nvSpPr>
      <xdr:spPr>
        <a:xfrm>
          <a:off x="6942366" y="378323"/>
          <a:ext cx="966106" cy="57150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2. Enter line</a:t>
          </a:r>
          <a:r>
            <a:rPr lang="en-GB" sz="1100" baseline="0"/>
            <a:t> number</a:t>
          </a:r>
          <a:endParaRPr lang="en-GB" sz="1100"/>
        </a:p>
      </xdr:txBody>
    </xdr:sp>
    <xdr:clientData/>
  </xdr:twoCellAnchor>
  <xdr:twoCellAnchor>
    <xdr:from>
      <xdr:col>3</xdr:col>
      <xdr:colOff>4363064</xdr:colOff>
      <xdr:row>1</xdr:row>
      <xdr:rowOff>181021</xdr:rowOff>
    </xdr:from>
    <xdr:to>
      <xdr:col>3</xdr:col>
      <xdr:colOff>5339442</xdr:colOff>
      <xdr:row>4</xdr:row>
      <xdr:rowOff>181021</xdr:rowOff>
    </xdr:to>
    <xdr:sp macro="" textlink="">
      <xdr:nvSpPr>
        <xdr:cNvPr id="4" name="Rounded Rectangle 3">
          <a:hlinkClick xmlns:r="http://schemas.openxmlformats.org/officeDocument/2006/relationships" r:id="rId3"/>
        </xdr:cNvPr>
        <xdr:cNvSpPr/>
      </xdr:nvSpPr>
      <xdr:spPr>
        <a:xfrm>
          <a:off x="8173064" y="381046"/>
          <a:ext cx="976378" cy="57150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3. Enter shift name</a:t>
          </a:r>
        </a:p>
      </xdr:txBody>
    </xdr:sp>
    <xdr:clientData/>
  </xdr:twoCellAnchor>
  <xdr:twoCellAnchor>
    <xdr:from>
      <xdr:col>3</xdr:col>
      <xdr:colOff>533402</xdr:colOff>
      <xdr:row>1</xdr:row>
      <xdr:rowOff>29937</xdr:rowOff>
    </xdr:from>
    <xdr:to>
      <xdr:col>3</xdr:col>
      <xdr:colOff>1499508</xdr:colOff>
      <xdr:row>5</xdr:row>
      <xdr:rowOff>136072</xdr:rowOff>
    </xdr:to>
    <xdr:sp macro="" textlink="">
      <xdr:nvSpPr>
        <xdr:cNvPr id="5" name="Rounded Rectangle 4"/>
        <xdr:cNvSpPr/>
      </xdr:nvSpPr>
      <xdr:spPr>
        <a:xfrm>
          <a:off x="4343402" y="229962"/>
          <a:ext cx="966106" cy="86813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1. Enter credentials for Level 1 access</a:t>
          </a:r>
        </a:p>
        <a:p>
          <a:pPr algn="ctr"/>
          <a:endParaRPr lang="en-GB" sz="1100"/>
        </a:p>
      </xdr:txBody>
    </xdr:sp>
    <xdr:clientData/>
  </xdr:twoCellAnchor>
  <xdr:twoCellAnchor>
    <xdr:from>
      <xdr:col>3</xdr:col>
      <xdr:colOff>5697706</xdr:colOff>
      <xdr:row>2</xdr:row>
      <xdr:rowOff>2901</xdr:rowOff>
    </xdr:from>
    <xdr:to>
      <xdr:col>3</xdr:col>
      <xdr:colOff>6663812</xdr:colOff>
      <xdr:row>5</xdr:row>
      <xdr:rowOff>2901</xdr:rowOff>
    </xdr:to>
    <xdr:sp macro="" textlink="">
      <xdr:nvSpPr>
        <xdr:cNvPr id="6" name="Rounded Rectangle 5">
          <a:hlinkClick xmlns:r="http://schemas.openxmlformats.org/officeDocument/2006/relationships" r:id="rId4"/>
        </xdr:cNvPr>
        <xdr:cNvSpPr/>
      </xdr:nvSpPr>
      <xdr:spPr>
        <a:xfrm>
          <a:off x="9507706" y="393426"/>
          <a:ext cx="966106" cy="57150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4. Enter shift start time</a:t>
          </a:r>
        </a:p>
      </xdr:txBody>
    </xdr:sp>
    <xdr:clientData/>
  </xdr:twoCellAnchor>
  <xdr:twoCellAnchor>
    <xdr:from>
      <xdr:col>2</xdr:col>
      <xdr:colOff>2928608</xdr:colOff>
      <xdr:row>2</xdr:row>
      <xdr:rowOff>146607</xdr:rowOff>
    </xdr:from>
    <xdr:to>
      <xdr:col>3</xdr:col>
      <xdr:colOff>223859</xdr:colOff>
      <xdr:row>4</xdr:row>
      <xdr:rowOff>16680</xdr:rowOff>
    </xdr:to>
    <xdr:sp macro="" textlink="">
      <xdr:nvSpPr>
        <xdr:cNvPr id="7" name="Flowchart: Connector 6"/>
        <xdr:cNvSpPr/>
      </xdr:nvSpPr>
      <xdr:spPr>
        <a:xfrm>
          <a:off x="3814433" y="537132"/>
          <a:ext cx="219426" cy="251073"/>
        </a:xfrm>
        <a:prstGeom prst="flowChartConnector">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7017247</xdr:colOff>
      <xdr:row>2</xdr:row>
      <xdr:rowOff>44686</xdr:rowOff>
    </xdr:from>
    <xdr:to>
      <xdr:col>3</xdr:col>
      <xdr:colOff>8326255</xdr:colOff>
      <xdr:row>4</xdr:row>
      <xdr:rowOff>163724</xdr:rowOff>
    </xdr:to>
    <xdr:sp macro="" textlink="">
      <xdr:nvSpPr>
        <xdr:cNvPr id="8" name="Rounded Rectangle 7">
          <a:hlinkClick xmlns:r="http://schemas.openxmlformats.org/officeDocument/2006/relationships" r:id="rId5"/>
        </xdr:cNvPr>
        <xdr:cNvSpPr/>
      </xdr:nvSpPr>
      <xdr:spPr>
        <a:xfrm>
          <a:off x="10827247" y="435211"/>
          <a:ext cx="1309008" cy="50003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5. Enter number of factory hours</a:t>
          </a:r>
        </a:p>
      </xdr:txBody>
    </xdr:sp>
    <xdr:clientData/>
  </xdr:twoCellAnchor>
  <xdr:twoCellAnchor>
    <xdr:from>
      <xdr:col>3</xdr:col>
      <xdr:colOff>8733501</xdr:colOff>
      <xdr:row>2</xdr:row>
      <xdr:rowOff>46442</xdr:rowOff>
    </xdr:from>
    <xdr:to>
      <xdr:col>3</xdr:col>
      <xdr:colOff>10260224</xdr:colOff>
      <xdr:row>4</xdr:row>
      <xdr:rowOff>179088</xdr:rowOff>
    </xdr:to>
    <xdr:sp macro="" textlink="">
      <xdr:nvSpPr>
        <xdr:cNvPr id="9" name="Rounded Rectangle 8">
          <a:hlinkClick xmlns:r="http://schemas.openxmlformats.org/officeDocument/2006/relationships" r:id="rId6"/>
        </xdr:cNvPr>
        <xdr:cNvSpPr/>
      </xdr:nvSpPr>
      <xdr:spPr>
        <a:xfrm>
          <a:off x="12543501" y="436967"/>
          <a:ext cx="1526723" cy="513646"/>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6.</a:t>
          </a:r>
          <a:r>
            <a:rPr lang="en-GB" sz="1100" baseline="0"/>
            <a:t> Enter production volume</a:t>
          </a:r>
          <a:endParaRPr lang="en-GB" sz="1100"/>
        </a:p>
      </xdr:txBody>
    </xdr:sp>
    <xdr:clientData/>
  </xdr:twoCellAnchor>
  <xdr:twoCellAnchor>
    <xdr:from>
      <xdr:col>3</xdr:col>
      <xdr:colOff>11436146</xdr:colOff>
      <xdr:row>9</xdr:row>
      <xdr:rowOff>163731</xdr:rowOff>
    </xdr:from>
    <xdr:to>
      <xdr:col>3</xdr:col>
      <xdr:colOff>12606360</xdr:colOff>
      <xdr:row>15</xdr:row>
      <xdr:rowOff>150122</xdr:rowOff>
    </xdr:to>
    <xdr:sp macro="" textlink="">
      <xdr:nvSpPr>
        <xdr:cNvPr id="10" name="Rounded Rectangle 9">
          <a:hlinkClick xmlns:r="http://schemas.openxmlformats.org/officeDocument/2006/relationships" r:id="rId7"/>
        </xdr:cNvPr>
        <xdr:cNvSpPr/>
      </xdr:nvSpPr>
      <xdr:spPr>
        <a:xfrm>
          <a:off x="15246146" y="1887756"/>
          <a:ext cx="1170214" cy="1129391"/>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8. Enter downtime type ; machine,</a:t>
          </a:r>
          <a:r>
            <a:rPr lang="en-GB" sz="1100" baseline="0"/>
            <a:t> service stop etc</a:t>
          </a:r>
          <a:endParaRPr lang="en-GB" sz="1100"/>
        </a:p>
      </xdr:txBody>
    </xdr:sp>
    <xdr:clientData/>
  </xdr:twoCellAnchor>
  <xdr:twoCellAnchor>
    <xdr:from>
      <xdr:col>3</xdr:col>
      <xdr:colOff>8095809</xdr:colOff>
      <xdr:row>11</xdr:row>
      <xdr:rowOff>77783</xdr:rowOff>
    </xdr:from>
    <xdr:to>
      <xdr:col>3</xdr:col>
      <xdr:colOff>9374881</xdr:colOff>
      <xdr:row>14</xdr:row>
      <xdr:rowOff>61452</xdr:rowOff>
    </xdr:to>
    <xdr:sp macro="" textlink="">
      <xdr:nvSpPr>
        <xdr:cNvPr id="11" name="Rounded Rectangle 10">
          <a:hlinkClick xmlns:r="http://schemas.openxmlformats.org/officeDocument/2006/relationships" r:id="rId8"/>
        </xdr:cNvPr>
        <xdr:cNvSpPr/>
      </xdr:nvSpPr>
      <xdr:spPr>
        <a:xfrm>
          <a:off x="11905809" y="2182808"/>
          <a:ext cx="1279072" cy="55516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9a.</a:t>
          </a:r>
          <a:r>
            <a:rPr lang="en-GB" sz="1100" baseline="0"/>
            <a:t> Enter machine name</a:t>
          </a:r>
        </a:p>
        <a:p>
          <a:pPr algn="ctr"/>
          <a:endParaRPr lang="en-GB" sz="1100"/>
        </a:p>
      </xdr:txBody>
    </xdr:sp>
    <xdr:clientData/>
  </xdr:twoCellAnchor>
  <xdr:twoCellAnchor>
    <xdr:from>
      <xdr:col>3</xdr:col>
      <xdr:colOff>7413874</xdr:colOff>
      <xdr:row>6</xdr:row>
      <xdr:rowOff>50743</xdr:rowOff>
    </xdr:from>
    <xdr:to>
      <xdr:col>3</xdr:col>
      <xdr:colOff>8953500</xdr:colOff>
      <xdr:row>8</xdr:row>
      <xdr:rowOff>178649</xdr:rowOff>
    </xdr:to>
    <xdr:sp macro="" textlink="">
      <xdr:nvSpPr>
        <xdr:cNvPr id="12" name="Rounded Rectangle 11"/>
        <xdr:cNvSpPr/>
      </xdr:nvSpPr>
      <xdr:spPr>
        <a:xfrm>
          <a:off x="11223874" y="1203268"/>
          <a:ext cx="1539626" cy="508906"/>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12. Save downtime record</a:t>
          </a:r>
        </a:p>
      </xdr:txBody>
    </xdr:sp>
    <xdr:clientData/>
  </xdr:twoCellAnchor>
  <xdr:twoCellAnchor>
    <xdr:from>
      <xdr:col>3</xdr:col>
      <xdr:colOff>9731738</xdr:colOff>
      <xdr:row>9</xdr:row>
      <xdr:rowOff>178648</xdr:rowOff>
    </xdr:from>
    <xdr:to>
      <xdr:col>3</xdr:col>
      <xdr:colOff>11133275</xdr:colOff>
      <xdr:row>15</xdr:row>
      <xdr:rowOff>137827</xdr:rowOff>
    </xdr:to>
    <xdr:sp macro="" textlink="">
      <xdr:nvSpPr>
        <xdr:cNvPr id="13" name="Diamond 12"/>
        <xdr:cNvSpPr/>
      </xdr:nvSpPr>
      <xdr:spPr>
        <a:xfrm>
          <a:off x="13541738" y="1902673"/>
          <a:ext cx="1401537" cy="1102179"/>
        </a:xfrm>
        <a:prstGeom prst="diamond">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GB" sz="1100" b="1"/>
            <a:t>Machine?</a:t>
          </a:r>
        </a:p>
      </xdr:txBody>
    </xdr:sp>
    <xdr:clientData/>
  </xdr:twoCellAnchor>
  <xdr:twoCellAnchor>
    <xdr:from>
      <xdr:col>3</xdr:col>
      <xdr:colOff>6547316</xdr:colOff>
      <xdr:row>11</xdr:row>
      <xdr:rowOff>76993</xdr:rowOff>
    </xdr:from>
    <xdr:to>
      <xdr:col>3</xdr:col>
      <xdr:colOff>7826388</xdr:colOff>
      <xdr:row>14</xdr:row>
      <xdr:rowOff>60662</xdr:rowOff>
    </xdr:to>
    <xdr:sp macro="" textlink="">
      <xdr:nvSpPr>
        <xdr:cNvPr id="14" name="Rounded Rectangle 13">
          <a:hlinkClick xmlns:r="http://schemas.openxmlformats.org/officeDocument/2006/relationships" r:id="rId9"/>
        </xdr:cNvPr>
        <xdr:cNvSpPr/>
      </xdr:nvSpPr>
      <xdr:spPr>
        <a:xfrm>
          <a:off x="10357316" y="2182018"/>
          <a:ext cx="1279072" cy="55516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9b. Enter failure mode</a:t>
          </a:r>
          <a:endParaRPr lang="en-GB" sz="1100" baseline="0"/>
        </a:p>
        <a:p>
          <a:pPr algn="ctr"/>
          <a:endParaRPr lang="en-GB" sz="1100"/>
        </a:p>
      </xdr:txBody>
    </xdr:sp>
    <xdr:clientData/>
  </xdr:twoCellAnchor>
  <xdr:twoCellAnchor>
    <xdr:from>
      <xdr:col>3</xdr:col>
      <xdr:colOff>4944395</xdr:colOff>
      <xdr:row>11</xdr:row>
      <xdr:rowOff>77959</xdr:rowOff>
    </xdr:from>
    <xdr:to>
      <xdr:col>3</xdr:col>
      <xdr:colOff>6223467</xdr:colOff>
      <xdr:row>14</xdr:row>
      <xdr:rowOff>61628</xdr:rowOff>
    </xdr:to>
    <xdr:sp macro="" textlink="">
      <xdr:nvSpPr>
        <xdr:cNvPr id="15" name="Rounded Rectangle 14"/>
        <xdr:cNvSpPr/>
      </xdr:nvSpPr>
      <xdr:spPr>
        <a:xfrm>
          <a:off x="8754395" y="2182984"/>
          <a:ext cx="1279072" cy="55516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9c. Enter root cause</a:t>
          </a:r>
          <a:endParaRPr lang="en-GB" sz="1100" baseline="0"/>
        </a:p>
        <a:p>
          <a:pPr algn="ctr"/>
          <a:endParaRPr lang="en-GB" sz="1100"/>
        </a:p>
      </xdr:txBody>
    </xdr:sp>
    <xdr:clientData/>
  </xdr:twoCellAnchor>
  <xdr:twoCellAnchor>
    <xdr:from>
      <xdr:col>3</xdr:col>
      <xdr:colOff>3327867</xdr:colOff>
      <xdr:row>11</xdr:row>
      <xdr:rowOff>77169</xdr:rowOff>
    </xdr:from>
    <xdr:to>
      <xdr:col>3</xdr:col>
      <xdr:colOff>4606939</xdr:colOff>
      <xdr:row>14</xdr:row>
      <xdr:rowOff>60838</xdr:rowOff>
    </xdr:to>
    <xdr:sp macro="" textlink="">
      <xdr:nvSpPr>
        <xdr:cNvPr id="16" name="Rounded Rectangle 15"/>
        <xdr:cNvSpPr/>
      </xdr:nvSpPr>
      <xdr:spPr>
        <a:xfrm>
          <a:off x="7137867" y="2182194"/>
          <a:ext cx="1279072" cy="55516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9d. Enter 5 Why details</a:t>
          </a:r>
          <a:endParaRPr lang="en-GB" sz="1100" baseline="0"/>
        </a:p>
        <a:p>
          <a:pPr algn="ctr"/>
          <a:endParaRPr lang="en-GB" sz="1100"/>
        </a:p>
      </xdr:txBody>
    </xdr:sp>
    <xdr:clientData/>
  </xdr:twoCellAnchor>
  <xdr:twoCellAnchor>
    <xdr:from>
      <xdr:col>3</xdr:col>
      <xdr:colOff>432553</xdr:colOff>
      <xdr:row>16</xdr:row>
      <xdr:rowOff>104230</xdr:rowOff>
    </xdr:from>
    <xdr:to>
      <xdr:col>3</xdr:col>
      <xdr:colOff>1711625</xdr:colOff>
      <xdr:row>20</xdr:row>
      <xdr:rowOff>1</xdr:rowOff>
    </xdr:to>
    <xdr:sp macro="" textlink="">
      <xdr:nvSpPr>
        <xdr:cNvPr id="17" name="Rounded Rectangle 16"/>
        <xdr:cNvSpPr/>
      </xdr:nvSpPr>
      <xdr:spPr>
        <a:xfrm>
          <a:off x="4242553" y="3161755"/>
          <a:ext cx="1279072" cy="657771"/>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10c. Enter amount of time lost</a:t>
          </a:r>
          <a:endParaRPr lang="en-GB" sz="1100" baseline="0"/>
        </a:p>
        <a:p>
          <a:pPr algn="ctr"/>
          <a:endParaRPr lang="en-GB" sz="1100"/>
        </a:p>
      </xdr:txBody>
    </xdr:sp>
    <xdr:clientData/>
  </xdr:twoCellAnchor>
  <xdr:twoCellAnchor>
    <xdr:from>
      <xdr:col>3</xdr:col>
      <xdr:colOff>11482230</xdr:colOff>
      <xdr:row>1</xdr:row>
      <xdr:rowOff>42579</xdr:rowOff>
    </xdr:from>
    <xdr:to>
      <xdr:col>3</xdr:col>
      <xdr:colOff>12570803</xdr:colOff>
      <xdr:row>5</xdr:row>
      <xdr:rowOff>181372</xdr:rowOff>
    </xdr:to>
    <xdr:sp macro="" textlink="">
      <xdr:nvSpPr>
        <xdr:cNvPr id="18" name="Diamond 17"/>
        <xdr:cNvSpPr/>
      </xdr:nvSpPr>
      <xdr:spPr>
        <a:xfrm>
          <a:off x="15292230" y="242604"/>
          <a:ext cx="1088573" cy="900793"/>
        </a:xfrm>
        <a:prstGeom prst="diamond">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GB" sz="1100" b="1"/>
            <a:t>Downtime?</a:t>
          </a:r>
        </a:p>
      </xdr:txBody>
    </xdr:sp>
    <xdr:clientData/>
  </xdr:twoCellAnchor>
  <xdr:twoCellAnchor>
    <xdr:from>
      <xdr:col>3</xdr:col>
      <xdr:colOff>6280353</xdr:colOff>
      <xdr:row>16</xdr:row>
      <xdr:rowOff>74799</xdr:rowOff>
    </xdr:from>
    <xdr:to>
      <xdr:col>3</xdr:col>
      <xdr:colOff>8950073</xdr:colOff>
      <xdr:row>20</xdr:row>
      <xdr:rowOff>14924</xdr:rowOff>
    </xdr:to>
    <xdr:sp macro="" textlink="">
      <xdr:nvSpPr>
        <xdr:cNvPr id="19" name="Rounded Rectangle 18">
          <a:hlinkClick xmlns:r="http://schemas.openxmlformats.org/officeDocument/2006/relationships" r:id="rId10"/>
        </xdr:cNvPr>
        <xdr:cNvSpPr/>
      </xdr:nvSpPr>
      <xdr:spPr>
        <a:xfrm>
          <a:off x="10090353" y="3132324"/>
          <a:ext cx="2669720" cy="702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10a. Enter downtime specification;beer</a:t>
          </a:r>
          <a:r>
            <a:rPr lang="en-GB" sz="1100" baseline="0"/>
            <a:t> availability, utilities supply, etc</a:t>
          </a:r>
        </a:p>
        <a:p>
          <a:pPr algn="ctr"/>
          <a:endParaRPr lang="en-GB" sz="1100"/>
        </a:p>
      </xdr:txBody>
    </xdr:sp>
    <xdr:clientData/>
  </xdr:twoCellAnchor>
  <xdr:twoCellAnchor>
    <xdr:from>
      <xdr:col>3</xdr:col>
      <xdr:colOff>13256429</xdr:colOff>
      <xdr:row>1</xdr:row>
      <xdr:rowOff>157669</xdr:rowOff>
    </xdr:from>
    <xdr:to>
      <xdr:col>3</xdr:col>
      <xdr:colOff>14698786</xdr:colOff>
      <xdr:row>5</xdr:row>
      <xdr:rowOff>61451</xdr:rowOff>
    </xdr:to>
    <xdr:sp macro="" textlink="">
      <xdr:nvSpPr>
        <xdr:cNvPr id="20" name="Rounded Rectangle 19"/>
        <xdr:cNvSpPr/>
      </xdr:nvSpPr>
      <xdr:spPr>
        <a:xfrm>
          <a:off x="17066429" y="357694"/>
          <a:ext cx="1442357" cy="665782"/>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7. Save &amp; Send for Level 2 review</a:t>
          </a:r>
        </a:p>
      </xdr:txBody>
    </xdr:sp>
    <xdr:clientData/>
  </xdr:twoCellAnchor>
  <xdr:twoCellAnchor>
    <xdr:from>
      <xdr:col>3</xdr:col>
      <xdr:colOff>1499508</xdr:colOff>
      <xdr:row>3</xdr:row>
      <xdr:rowOff>83005</xdr:rowOff>
    </xdr:from>
    <xdr:to>
      <xdr:col>3</xdr:col>
      <xdr:colOff>1782537</xdr:colOff>
      <xdr:row>3</xdr:row>
      <xdr:rowOff>83400</xdr:rowOff>
    </xdr:to>
    <xdr:cxnSp macro="">
      <xdr:nvCxnSpPr>
        <xdr:cNvPr id="21" name="Straight Arrow Connector 20"/>
        <xdr:cNvCxnSpPr>
          <a:stCxn id="5" idx="3"/>
          <a:endCxn id="2" idx="1"/>
        </xdr:cNvCxnSpPr>
      </xdr:nvCxnSpPr>
      <xdr:spPr>
        <a:xfrm>
          <a:off x="5309508" y="664030"/>
          <a:ext cx="283029" cy="395"/>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238521</xdr:colOff>
      <xdr:row>3</xdr:row>
      <xdr:rowOff>112502</xdr:rowOff>
    </xdr:from>
    <xdr:to>
      <xdr:col>3</xdr:col>
      <xdr:colOff>521550</xdr:colOff>
      <xdr:row>3</xdr:row>
      <xdr:rowOff>112897</xdr:rowOff>
    </xdr:to>
    <xdr:cxnSp macro="">
      <xdr:nvCxnSpPr>
        <xdr:cNvPr id="22" name="Straight Arrow Connector 21"/>
        <xdr:cNvCxnSpPr/>
      </xdr:nvCxnSpPr>
      <xdr:spPr>
        <a:xfrm>
          <a:off x="4048521" y="693527"/>
          <a:ext cx="283029" cy="395"/>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2748643</xdr:colOff>
      <xdr:row>3</xdr:row>
      <xdr:rowOff>83400</xdr:rowOff>
    </xdr:from>
    <xdr:to>
      <xdr:col>3</xdr:col>
      <xdr:colOff>3132366</xdr:colOff>
      <xdr:row>3</xdr:row>
      <xdr:rowOff>86121</xdr:rowOff>
    </xdr:to>
    <xdr:cxnSp macro="">
      <xdr:nvCxnSpPr>
        <xdr:cNvPr id="23" name="Straight Arrow Connector 22"/>
        <xdr:cNvCxnSpPr>
          <a:stCxn id="2" idx="3"/>
          <a:endCxn id="3" idx="1"/>
        </xdr:cNvCxnSpPr>
      </xdr:nvCxnSpPr>
      <xdr:spPr>
        <a:xfrm>
          <a:off x="6558643" y="664425"/>
          <a:ext cx="383723" cy="2721"/>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4114712</xdr:colOff>
      <xdr:row>3</xdr:row>
      <xdr:rowOff>88844</xdr:rowOff>
    </xdr:from>
    <xdr:to>
      <xdr:col>3</xdr:col>
      <xdr:colOff>4363064</xdr:colOff>
      <xdr:row>3</xdr:row>
      <xdr:rowOff>97533</xdr:rowOff>
    </xdr:to>
    <xdr:cxnSp macro="">
      <xdr:nvCxnSpPr>
        <xdr:cNvPr id="24" name="Straight Arrow Connector 23"/>
        <xdr:cNvCxnSpPr>
          <a:endCxn id="4" idx="1"/>
        </xdr:cNvCxnSpPr>
      </xdr:nvCxnSpPr>
      <xdr:spPr>
        <a:xfrm flipV="1">
          <a:off x="7924712" y="669869"/>
          <a:ext cx="248352" cy="8689"/>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5339442</xdr:colOff>
      <xdr:row>3</xdr:row>
      <xdr:rowOff>88844</xdr:rowOff>
    </xdr:from>
    <xdr:to>
      <xdr:col>3</xdr:col>
      <xdr:colOff>5697706</xdr:colOff>
      <xdr:row>3</xdr:row>
      <xdr:rowOff>95079</xdr:rowOff>
    </xdr:to>
    <xdr:cxnSp macro="">
      <xdr:nvCxnSpPr>
        <xdr:cNvPr id="25" name="Straight Arrow Connector 24"/>
        <xdr:cNvCxnSpPr>
          <a:stCxn id="4" idx="3"/>
          <a:endCxn id="6" idx="1"/>
        </xdr:cNvCxnSpPr>
      </xdr:nvCxnSpPr>
      <xdr:spPr>
        <a:xfrm>
          <a:off x="9149442" y="669869"/>
          <a:ext cx="358264" cy="6235"/>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6674786</xdr:colOff>
      <xdr:row>3</xdr:row>
      <xdr:rowOff>87615</xdr:rowOff>
    </xdr:from>
    <xdr:to>
      <xdr:col>3</xdr:col>
      <xdr:colOff>7033050</xdr:colOff>
      <xdr:row>3</xdr:row>
      <xdr:rowOff>93850</xdr:rowOff>
    </xdr:to>
    <xdr:cxnSp macro="">
      <xdr:nvCxnSpPr>
        <xdr:cNvPr id="26" name="Straight Arrow Connector 25"/>
        <xdr:cNvCxnSpPr/>
      </xdr:nvCxnSpPr>
      <xdr:spPr>
        <a:xfrm>
          <a:off x="10484786" y="668640"/>
          <a:ext cx="358264" cy="6235"/>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8326255</xdr:colOff>
      <xdr:row>3</xdr:row>
      <xdr:rowOff>104206</xdr:rowOff>
    </xdr:from>
    <xdr:to>
      <xdr:col>3</xdr:col>
      <xdr:colOff>8733501</xdr:colOff>
      <xdr:row>3</xdr:row>
      <xdr:rowOff>112766</xdr:rowOff>
    </xdr:to>
    <xdr:cxnSp macro="">
      <xdr:nvCxnSpPr>
        <xdr:cNvPr id="27" name="Straight Arrow Connector 26"/>
        <xdr:cNvCxnSpPr>
          <a:stCxn id="8" idx="3"/>
          <a:endCxn id="9" idx="1"/>
        </xdr:cNvCxnSpPr>
      </xdr:nvCxnSpPr>
      <xdr:spPr>
        <a:xfrm>
          <a:off x="12136255" y="685231"/>
          <a:ext cx="407246" cy="856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10260224</xdr:colOff>
      <xdr:row>3</xdr:row>
      <xdr:rowOff>111976</xdr:rowOff>
    </xdr:from>
    <xdr:to>
      <xdr:col>3</xdr:col>
      <xdr:colOff>11482230</xdr:colOff>
      <xdr:row>3</xdr:row>
      <xdr:rowOff>112766</xdr:rowOff>
    </xdr:to>
    <xdr:cxnSp macro="">
      <xdr:nvCxnSpPr>
        <xdr:cNvPr id="28" name="Straight Arrow Connector 27"/>
        <xdr:cNvCxnSpPr>
          <a:stCxn id="9" idx="3"/>
          <a:endCxn id="18" idx="1"/>
        </xdr:cNvCxnSpPr>
      </xdr:nvCxnSpPr>
      <xdr:spPr>
        <a:xfrm flipV="1">
          <a:off x="14070224" y="693001"/>
          <a:ext cx="1222006" cy="79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12570803</xdr:colOff>
      <xdr:row>3</xdr:row>
      <xdr:rowOff>109561</xdr:rowOff>
    </xdr:from>
    <xdr:to>
      <xdr:col>3</xdr:col>
      <xdr:colOff>13256429</xdr:colOff>
      <xdr:row>3</xdr:row>
      <xdr:rowOff>111976</xdr:rowOff>
    </xdr:to>
    <xdr:cxnSp macro="">
      <xdr:nvCxnSpPr>
        <xdr:cNvPr id="29" name="Straight Arrow Connector 28"/>
        <xdr:cNvCxnSpPr>
          <a:stCxn id="18" idx="3"/>
          <a:endCxn id="20" idx="1"/>
        </xdr:cNvCxnSpPr>
      </xdr:nvCxnSpPr>
      <xdr:spPr>
        <a:xfrm flipV="1">
          <a:off x="16380803" y="690586"/>
          <a:ext cx="685626" cy="2415"/>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12021253</xdr:colOff>
      <xdr:row>5</xdr:row>
      <xdr:rowOff>181372</xdr:rowOff>
    </xdr:from>
    <xdr:to>
      <xdr:col>3</xdr:col>
      <xdr:colOff>12026517</xdr:colOff>
      <xdr:row>9</xdr:row>
      <xdr:rowOff>163731</xdr:rowOff>
    </xdr:to>
    <xdr:cxnSp macro="">
      <xdr:nvCxnSpPr>
        <xdr:cNvPr id="30" name="Straight Arrow Connector 29"/>
        <xdr:cNvCxnSpPr>
          <a:stCxn id="18" idx="2"/>
          <a:endCxn id="10" idx="0"/>
        </xdr:cNvCxnSpPr>
      </xdr:nvCxnSpPr>
      <xdr:spPr>
        <a:xfrm flipH="1">
          <a:off x="15831253" y="1143397"/>
          <a:ext cx="5264" cy="744359"/>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11133275</xdr:colOff>
      <xdr:row>12</xdr:row>
      <xdr:rowOff>156926</xdr:rowOff>
    </xdr:from>
    <xdr:to>
      <xdr:col>3</xdr:col>
      <xdr:colOff>11436146</xdr:colOff>
      <xdr:row>12</xdr:row>
      <xdr:rowOff>158237</xdr:rowOff>
    </xdr:to>
    <xdr:cxnSp macro="">
      <xdr:nvCxnSpPr>
        <xdr:cNvPr id="31" name="Straight Arrow Connector 30"/>
        <xdr:cNvCxnSpPr>
          <a:stCxn id="10" idx="1"/>
          <a:endCxn id="13" idx="3"/>
        </xdr:cNvCxnSpPr>
      </xdr:nvCxnSpPr>
      <xdr:spPr>
        <a:xfrm flipH="1">
          <a:off x="14943275" y="2452451"/>
          <a:ext cx="302871" cy="1311"/>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14698786</xdr:colOff>
      <xdr:row>3</xdr:row>
      <xdr:rowOff>107541</xdr:rowOff>
    </xdr:from>
    <xdr:to>
      <xdr:col>3</xdr:col>
      <xdr:colOff>15286089</xdr:colOff>
      <xdr:row>3</xdr:row>
      <xdr:rowOff>109561</xdr:rowOff>
    </xdr:to>
    <xdr:cxnSp macro="">
      <xdr:nvCxnSpPr>
        <xdr:cNvPr id="32" name="Straight Arrow Connector 31"/>
        <xdr:cNvCxnSpPr/>
      </xdr:nvCxnSpPr>
      <xdr:spPr>
        <a:xfrm flipV="1">
          <a:off x="18508786" y="688566"/>
          <a:ext cx="587303" cy="202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10615765</xdr:colOff>
      <xdr:row>16</xdr:row>
      <xdr:rowOff>92178</xdr:rowOff>
    </xdr:from>
    <xdr:to>
      <xdr:col>3</xdr:col>
      <xdr:colOff>11138104</xdr:colOff>
      <xdr:row>17</xdr:row>
      <xdr:rowOff>168992</xdr:rowOff>
    </xdr:to>
    <xdr:sp macro="" textlink="">
      <xdr:nvSpPr>
        <xdr:cNvPr id="33" name="TextBox 32"/>
        <xdr:cNvSpPr txBox="1"/>
      </xdr:nvSpPr>
      <xdr:spPr>
        <a:xfrm>
          <a:off x="14425765" y="3149703"/>
          <a:ext cx="522339" cy="2673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NO</a:t>
          </a:r>
        </a:p>
      </xdr:txBody>
    </xdr:sp>
    <xdr:clientData/>
  </xdr:twoCellAnchor>
  <xdr:twoCellAnchor>
    <xdr:from>
      <xdr:col>3</xdr:col>
      <xdr:colOff>12627076</xdr:colOff>
      <xdr:row>1</xdr:row>
      <xdr:rowOff>137037</xdr:rowOff>
    </xdr:from>
    <xdr:to>
      <xdr:col>3</xdr:col>
      <xdr:colOff>13149415</xdr:colOff>
      <xdr:row>3</xdr:row>
      <xdr:rowOff>29497</xdr:rowOff>
    </xdr:to>
    <xdr:sp macro="" textlink="">
      <xdr:nvSpPr>
        <xdr:cNvPr id="34" name="TextBox 33"/>
        <xdr:cNvSpPr txBox="1"/>
      </xdr:nvSpPr>
      <xdr:spPr>
        <a:xfrm>
          <a:off x="16437076" y="337062"/>
          <a:ext cx="522339" cy="273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NO</a:t>
          </a:r>
        </a:p>
      </xdr:txBody>
    </xdr:sp>
    <xdr:clientData/>
  </xdr:twoCellAnchor>
  <xdr:twoCellAnchor>
    <xdr:from>
      <xdr:col>3</xdr:col>
      <xdr:colOff>9385504</xdr:colOff>
      <xdr:row>9</xdr:row>
      <xdr:rowOff>167764</xdr:rowOff>
    </xdr:from>
    <xdr:to>
      <xdr:col>3</xdr:col>
      <xdr:colOff>9907843</xdr:colOff>
      <xdr:row>11</xdr:row>
      <xdr:rowOff>60223</xdr:rowOff>
    </xdr:to>
    <xdr:sp macro="" textlink="">
      <xdr:nvSpPr>
        <xdr:cNvPr id="35" name="TextBox 34"/>
        <xdr:cNvSpPr txBox="1"/>
      </xdr:nvSpPr>
      <xdr:spPr>
        <a:xfrm>
          <a:off x="13195504" y="1891789"/>
          <a:ext cx="522339" cy="2734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YES</a:t>
          </a:r>
        </a:p>
      </xdr:txBody>
    </xdr:sp>
    <xdr:clientData/>
  </xdr:twoCellAnchor>
  <xdr:twoCellAnchor>
    <xdr:from>
      <xdr:col>3</xdr:col>
      <xdr:colOff>12103509</xdr:colOff>
      <xdr:row>6</xdr:row>
      <xdr:rowOff>151171</xdr:rowOff>
    </xdr:from>
    <xdr:to>
      <xdr:col>3</xdr:col>
      <xdr:colOff>12625848</xdr:colOff>
      <xdr:row>8</xdr:row>
      <xdr:rowOff>43630</xdr:rowOff>
    </xdr:to>
    <xdr:sp macro="" textlink="">
      <xdr:nvSpPr>
        <xdr:cNvPr id="36" name="TextBox 35"/>
        <xdr:cNvSpPr txBox="1"/>
      </xdr:nvSpPr>
      <xdr:spPr>
        <a:xfrm>
          <a:off x="15913509" y="1303696"/>
          <a:ext cx="522339" cy="2734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YES</a:t>
          </a:r>
        </a:p>
      </xdr:txBody>
    </xdr:sp>
    <xdr:clientData/>
  </xdr:twoCellAnchor>
  <xdr:twoCellAnchor>
    <xdr:from>
      <xdr:col>3</xdr:col>
      <xdr:colOff>9374881</xdr:colOff>
      <xdr:row>12</xdr:row>
      <xdr:rowOff>158237</xdr:rowOff>
    </xdr:from>
    <xdr:to>
      <xdr:col>3</xdr:col>
      <xdr:colOff>9731738</xdr:colOff>
      <xdr:row>12</xdr:row>
      <xdr:rowOff>161795</xdr:rowOff>
    </xdr:to>
    <xdr:cxnSp macro="">
      <xdr:nvCxnSpPr>
        <xdr:cNvPr id="37" name="Straight Arrow Connector 36"/>
        <xdr:cNvCxnSpPr>
          <a:stCxn id="13" idx="1"/>
          <a:endCxn id="11" idx="3"/>
        </xdr:cNvCxnSpPr>
      </xdr:nvCxnSpPr>
      <xdr:spPr>
        <a:xfrm flipH="1">
          <a:off x="13184881" y="2453762"/>
          <a:ext cx="356857" cy="3558"/>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7826388</xdr:colOff>
      <xdr:row>12</xdr:row>
      <xdr:rowOff>161005</xdr:rowOff>
    </xdr:from>
    <xdr:to>
      <xdr:col>3</xdr:col>
      <xdr:colOff>8095809</xdr:colOff>
      <xdr:row>12</xdr:row>
      <xdr:rowOff>161795</xdr:rowOff>
    </xdr:to>
    <xdr:cxnSp macro="">
      <xdr:nvCxnSpPr>
        <xdr:cNvPr id="38" name="Straight Arrow Connector 37"/>
        <xdr:cNvCxnSpPr>
          <a:stCxn id="11" idx="1"/>
          <a:endCxn id="14" idx="3"/>
        </xdr:cNvCxnSpPr>
      </xdr:nvCxnSpPr>
      <xdr:spPr>
        <a:xfrm flipH="1" flipV="1">
          <a:off x="11636388" y="2456530"/>
          <a:ext cx="269421" cy="79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6223467</xdr:colOff>
      <xdr:row>12</xdr:row>
      <xdr:rowOff>161005</xdr:rowOff>
    </xdr:from>
    <xdr:to>
      <xdr:col>3</xdr:col>
      <xdr:colOff>6547316</xdr:colOff>
      <xdr:row>12</xdr:row>
      <xdr:rowOff>161971</xdr:rowOff>
    </xdr:to>
    <xdr:cxnSp macro="">
      <xdr:nvCxnSpPr>
        <xdr:cNvPr id="39" name="Straight Arrow Connector 38"/>
        <xdr:cNvCxnSpPr>
          <a:stCxn id="14" idx="1"/>
          <a:endCxn id="15" idx="3"/>
        </xdr:cNvCxnSpPr>
      </xdr:nvCxnSpPr>
      <xdr:spPr>
        <a:xfrm flipH="1">
          <a:off x="10033467" y="2456530"/>
          <a:ext cx="323849" cy="966"/>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4606939</xdr:colOff>
      <xdr:row>12</xdr:row>
      <xdr:rowOff>161181</xdr:rowOff>
    </xdr:from>
    <xdr:to>
      <xdr:col>3</xdr:col>
      <xdr:colOff>4944395</xdr:colOff>
      <xdr:row>12</xdr:row>
      <xdr:rowOff>161971</xdr:rowOff>
    </xdr:to>
    <xdr:cxnSp macro="">
      <xdr:nvCxnSpPr>
        <xdr:cNvPr id="40" name="Straight Arrow Connector 39"/>
        <xdr:cNvCxnSpPr>
          <a:stCxn id="15" idx="1"/>
          <a:endCxn id="16" idx="3"/>
        </xdr:cNvCxnSpPr>
      </xdr:nvCxnSpPr>
      <xdr:spPr>
        <a:xfrm flipH="1" flipV="1">
          <a:off x="8416939" y="2456706"/>
          <a:ext cx="337456" cy="79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51955</xdr:colOff>
      <xdr:row>12</xdr:row>
      <xdr:rowOff>164254</xdr:rowOff>
    </xdr:from>
    <xdr:to>
      <xdr:col>3</xdr:col>
      <xdr:colOff>3327867</xdr:colOff>
      <xdr:row>13</xdr:row>
      <xdr:rowOff>0</xdr:rowOff>
    </xdr:to>
    <xdr:cxnSp macro="">
      <xdr:nvCxnSpPr>
        <xdr:cNvPr id="41" name="Straight Arrow Connector 40"/>
        <xdr:cNvCxnSpPr>
          <a:stCxn id="16" idx="1"/>
        </xdr:cNvCxnSpPr>
      </xdr:nvCxnSpPr>
      <xdr:spPr>
        <a:xfrm flipH="1">
          <a:off x="3861955" y="2459779"/>
          <a:ext cx="3275912" cy="26246"/>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10431411</xdr:colOff>
      <xdr:row>15</xdr:row>
      <xdr:rowOff>137827</xdr:rowOff>
    </xdr:from>
    <xdr:to>
      <xdr:col>3</xdr:col>
      <xdr:colOff>10432507</xdr:colOff>
      <xdr:row>18</xdr:row>
      <xdr:rowOff>61452</xdr:rowOff>
    </xdr:to>
    <xdr:cxnSp macro="">
      <xdr:nvCxnSpPr>
        <xdr:cNvPr id="42" name="Straight Connector 41"/>
        <xdr:cNvCxnSpPr>
          <a:stCxn id="13" idx="2"/>
        </xdr:cNvCxnSpPr>
      </xdr:nvCxnSpPr>
      <xdr:spPr>
        <a:xfrm flipH="1">
          <a:off x="14241411" y="3004852"/>
          <a:ext cx="1096" cy="49512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8950073</xdr:colOff>
      <xdr:row>18</xdr:row>
      <xdr:rowOff>44862</xdr:rowOff>
    </xdr:from>
    <xdr:to>
      <xdr:col>3</xdr:col>
      <xdr:colOff>10431411</xdr:colOff>
      <xdr:row>18</xdr:row>
      <xdr:rowOff>76815</xdr:rowOff>
    </xdr:to>
    <xdr:cxnSp macro="">
      <xdr:nvCxnSpPr>
        <xdr:cNvPr id="43" name="Straight Arrow Connector 42"/>
        <xdr:cNvCxnSpPr>
          <a:endCxn id="19" idx="3"/>
        </xdr:cNvCxnSpPr>
      </xdr:nvCxnSpPr>
      <xdr:spPr>
        <a:xfrm flipH="1" flipV="1">
          <a:off x="12760073" y="3483387"/>
          <a:ext cx="1481338" cy="31953"/>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69271</xdr:colOff>
      <xdr:row>7</xdr:row>
      <xdr:rowOff>138546</xdr:rowOff>
    </xdr:from>
    <xdr:to>
      <xdr:col>3</xdr:col>
      <xdr:colOff>69276</xdr:colOff>
      <xdr:row>18</xdr:row>
      <xdr:rowOff>69275</xdr:rowOff>
    </xdr:to>
    <xdr:cxnSp macro="">
      <xdr:nvCxnSpPr>
        <xdr:cNvPr id="44" name="Straight Connector 93"/>
        <xdr:cNvCxnSpPr/>
      </xdr:nvCxnSpPr>
      <xdr:spPr>
        <a:xfrm rot="16200000" flipV="1">
          <a:off x="2866159" y="2494683"/>
          <a:ext cx="2026229" cy="5"/>
        </a:xfrm>
        <a:prstGeom prst="bentConnector3">
          <a:avLst>
            <a:gd name="adj1" fmla="val 50000"/>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1711625</xdr:colOff>
      <xdr:row>18</xdr:row>
      <xdr:rowOff>48493</xdr:rowOff>
    </xdr:from>
    <xdr:to>
      <xdr:col>3</xdr:col>
      <xdr:colOff>2327897</xdr:colOff>
      <xdr:row>18</xdr:row>
      <xdr:rowOff>52116</xdr:rowOff>
    </xdr:to>
    <xdr:cxnSp macro="">
      <xdr:nvCxnSpPr>
        <xdr:cNvPr id="45" name="Straight Arrow Connector 44"/>
        <xdr:cNvCxnSpPr>
          <a:stCxn id="49" idx="1"/>
          <a:endCxn id="17" idx="3"/>
        </xdr:cNvCxnSpPr>
      </xdr:nvCxnSpPr>
      <xdr:spPr>
        <a:xfrm flipH="1">
          <a:off x="5521625" y="3487018"/>
          <a:ext cx="616272" cy="3623"/>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51955</xdr:colOff>
      <xdr:row>7</xdr:row>
      <xdr:rowOff>125474</xdr:rowOff>
    </xdr:from>
    <xdr:to>
      <xdr:col>3</xdr:col>
      <xdr:colOff>3224925</xdr:colOff>
      <xdr:row>7</xdr:row>
      <xdr:rowOff>138546</xdr:rowOff>
    </xdr:to>
    <xdr:cxnSp macro="">
      <xdr:nvCxnSpPr>
        <xdr:cNvPr id="46" name="Straight Arrow Connector 45"/>
        <xdr:cNvCxnSpPr>
          <a:endCxn id="114" idx="1"/>
        </xdr:cNvCxnSpPr>
      </xdr:nvCxnSpPr>
      <xdr:spPr>
        <a:xfrm flipV="1">
          <a:off x="3861955" y="1468499"/>
          <a:ext cx="3172970" cy="13072"/>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8953500</xdr:colOff>
      <xdr:row>7</xdr:row>
      <xdr:rowOff>108857</xdr:rowOff>
    </xdr:from>
    <xdr:to>
      <xdr:col>3</xdr:col>
      <xdr:colOff>10844894</xdr:colOff>
      <xdr:row>7</xdr:row>
      <xdr:rowOff>114696</xdr:rowOff>
    </xdr:to>
    <xdr:cxnSp macro="">
      <xdr:nvCxnSpPr>
        <xdr:cNvPr id="47" name="Straight Connector 46"/>
        <xdr:cNvCxnSpPr>
          <a:endCxn id="12" idx="3"/>
        </xdr:cNvCxnSpPr>
      </xdr:nvCxnSpPr>
      <xdr:spPr>
        <a:xfrm flipH="1">
          <a:off x="12763500" y="1451882"/>
          <a:ext cx="1891394" cy="5839"/>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10831286</xdr:colOff>
      <xdr:row>3</xdr:row>
      <xdr:rowOff>108857</xdr:rowOff>
    </xdr:from>
    <xdr:to>
      <xdr:col>3</xdr:col>
      <xdr:colOff>10844893</xdr:colOff>
      <xdr:row>7</xdr:row>
      <xdr:rowOff>122466</xdr:rowOff>
    </xdr:to>
    <xdr:cxnSp macro="">
      <xdr:nvCxnSpPr>
        <xdr:cNvPr id="48" name="Straight Arrow Connector 47"/>
        <xdr:cNvCxnSpPr/>
      </xdr:nvCxnSpPr>
      <xdr:spPr>
        <a:xfrm flipH="1" flipV="1">
          <a:off x="14641286" y="689882"/>
          <a:ext cx="13607" cy="775609"/>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2327897</xdr:colOff>
      <xdr:row>16</xdr:row>
      <xdr:rowOff>78430</xdr:rowOff>
    </xdr:from>
    <xdr:to>
      <xdr:col>3</xdr:col>
      <xdr:colOff>4997617</xdr:colOff>
      <xdr:row>20</xdr:row>
      <xdr:rowOff>18555</xdr:rowOff>
    </xdr:to>
    <xdr:sp macro="" textlink="">
      <xdr:nvSpPr>
        <xdr:cNvPr id="49" name="Rounded Rectangle 48">
          <a:hlinkClick xmlns:r="http://schemas.openxmlformats.org/officeDocument/2006/relationships" r:id="rId11"/>
        </xdr:cNvPr>
        <xdr:cNvSpPr/>
      </xdr:nvSpPr>
      <xdr:spPr>
        <a:xfrm>
          <a:off x="6137897" y="3135955"/>
          <a:ext cx="2669720" cy="702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10b. Enter short downtime description; beer blending,</a:t>
          </a:r>
          <a:r>
            <a:rPr lang="en-GB" sz="1100" baseline="0"/>
            <a:t> </a:t>
          </a:r>
          <a:r>
            <a:rPr lang="en-GB" sz="1100"/>
            <a:t>no steam due to boiler</a:t>
          </a:r>
          <a:r>
            <a:rPr lang="en-GB" sz="1100" baseline="0"/>
            <a:t> breakdown, etc</a:t>
          </a:r>
        </a:p>
        <a:p>
          <a:pPr algn="ctr"/>
          <a:endParaRPr lang="en-GB" sz="1100" baseline="0"/>
        </a:p>
        <a:p>
          <a:pPr algn="ctr"/>
          <a:endParaRPr lang="en-GB" sz="1100"/>
        </a:p>
      </xdr:txBody>
    </xdr:sp>
    <xdr:clientData/>
  </xdr:twoCellAnchor>
  <xdr:twoCellAnchor>
    <xdr:from>
      <xdr:col>3</xdr:col>
      <xdr:colOff>4997617</xdr:colOff>
      <xdr:row>18</xdr:row>
      <xdr:rowOff>44862</xdr:rowOff>
    </xdr:from>
    <xdr:to>
      <xdr:col>3</xdr:col>
      <xdr:colOff>6280353</xdr:colOff>
      <xdr:row>18</xdr:row>
      <xdr:rowOff>48493</xdr:rowOff>
    </xdr:to>
    <xdr:cxnSp macro="">
      <xdr:nvCxnSpPr>
        <xdr:cNvPr id="50" name="Straight Arrow Connector 49"/>
        <xdr:cNvCxnSpPr>
          <a:stCxn id="19" idx="1"/>
          <a:endCxn id="49" idx="3"/>
        </xdr:cNvCxnSpPr>
      </xdr:nvCxnSpPr>
      <xdr:spPr>
        <a:xfrm flipH="1">
          <a:off x="8807617" y="3483387"/>
          <a:ext cx="1282736" cy="3631"/>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17318</xdr:colOff>
      <xdr:row>2</xdr:row>
      <xdr:rowOff>138546</xdr:rowOff>
    </xdr:from>
    <xdr:to>
      <xdr:col>3</xdr:col>
      <xdr:colOff>283634</xdr:colOff>
      <xdr:row>4</xdr:row>
      <xdr:rowOff>37072</xdr:rowOff>
    </xdr:to>
    <xdr:sp macro="" textlink="">
      <xdr:nvSpPr>
        <xdr:cNvPr id="51" name="Flowchart: Connector 50"/>
        <xdr:cNvSpPr/>
      </xdr:nvSpPr>
      <xdr:spPr>
        <a:xfrm>
          <a:off x="3827318" y="529071"/>
          <a:ext cx="266316" cy="279526"/>
        </a:xfrm>
        <a:prstGeom prst="flowChartConnector">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15274636</xdr:colOff>
      <xdr:row>2</xdr:row>
      <xdr:rowOff>146216</xdr:rowOff>
    </xdr:from>
    <xdr:to>
      <xdr:col>3</xdr:col>
      <xdr:colOff>15589443</xdr:colOff>
      <xdr:row>4</xdr:row>
      <xdr:rowOff>86591</xdr:rowOff>
    </xdr:to>
    <xdr:sp macro="" textlink="">
      <xdr:nvSpPr>
        <xdr:cNvPr id="52" name="Flowchart: Connector 51"/>
        <xdr:cNvSpPr/>
      </xdr:nvSpPr>
      <xdr:spPr>
        <a:xfrm>
          <a:off x="19084636" y="536741"/>
          <a:ext cx="314807" cy="321375"/>
        </a:xfrm>
        <a:prstGeom prst="flowChartConnector">
          <a:avLst/>
        </a:prstGeom>
        <a:solidFill>
          <a:srgbClr val="FF0000"/>
        </a:solidFill>
        <a:ln w="28575"/>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3687536</xdr:colOff>
      <xdr:row>21</xdr:row>
      <xdr:rowOff>111004</xdr:rowOff>
    </xdr:from>
    <xdr:to>
      <xdr:col>3</xdr:col>
      <xdr:colOff>4918364</xdr:colOff>
      <xdr:row>24</xdr:row>
      <xdr:rowOff>111004</xdr:rowOff>
    </xdr:to>
    <xdr:sp macro="" textlink="">
      <xdr:nvSpPr>
        <xdr:cNvPr id="53" name="Rounded Rectangle 52"/>
        <xdr:cNvSpPr/>
      </xdr:nvSpPr>
      <xdr:spPr>
        <a:xfrm>
          <a:off x="7497536" y="4121029"/>
          <a:ext cx="1230828" cy="57150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2. Enter referene number</a:t>
          </a:r>
        </a:p>
      </xdr:txBody>
    </xdr:sp>
    <xdr:clientData/>
  </xdr:twoCellAnchor>
  <xdr:twoCellAnchor>
    <xdr:from>
      <xdr:col>3</xdr:col>
      <xdr:colOff>5643502</xdr:colOff>
      <xdr:row>21</xdr:row>
      <xdr:rowOff>113725</xdr:rowOff>
    </xdr:from>
    <xdr:to>
      <xdr:col>3</xdr:col>
      <xdr:colOff>7238999</xdr:colOff>
      <xdr:row>24</xdr:row>
      <xdr:rowOff>113725</xdr:rowOff>
    </xdr:to>
    <xdr:sp macro="" textlink="">
      <xdr:nvSpPr>
        <xdr:cNvPr id="54" name="Rounded Rectangle 53"/>
        <xdr:cNvSpPr/>
      </xdr:nvSpPr>
      <xdr:spPr>
        <a:xfrm>
          <a:off x="9453502" y="4123750"/>
          <a:ext cx="1595497" cy="57150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3. Edit number of factory</a:t>
          </a:r>
          <a:r>
            <a:rPr lang="en-GB" sz="1100" baseline="0"/>
            <a:t> hours</a:t>
          </a:r>
          <a:endParaRPr lang="en-GB" sz="1100"/>
        </a:p>
      </xdr:txBody>
    </xdr:sp>
    <xdr:clientData/>
  </xdr:twoCellAnchor>
  <xdr:twoCellAnchor>
    <xdr:from>
      <xdr:col>3</xdr:col>
      <xdr:colOff>619992</xdr:colOff>
      <xdr:row>21</xdr:row>
      <xdr:rowOff>155864</xdr:rowOff>
    </xdr:from>
    <xdr:to>
      <xdr:col>3</xdr:col>
      <xdr:colOff>2666999</xdr:colOff>
      <xdr:row>24</xdr:row>
      <xdr:rowOff>86591</xdr:rowOff>
    </xdr:to>
    <xdr:sp macro="" textlink="">
      <xdr:nvSpPr>
        <xdr:cNvPr id="55" name="Rounded Rectangle 54"/>
        <xdr:cNvSpPr/>
      </xdr:nvSpPr>
      <xdr:spPr>
        <a:xfrm>
          <a:off x="4429992" y="4165889"/>
          <a:ext cx="2047007" cy="502227"/>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1. Enter credentials for Level 2 access</a:t>
          </a:r>
        </a:p>
        <a:p>
          <a:pPr algn="ctr"/>
          <a:endParaRPr lang="en-GB" sz="1100"/>
        </a:p>
      </xdr:txBody>
    </xdr:sp>
    <xdr:clientData/>
  </xdr:twoCellAnchor>
  <xdr:twoCellAnchor>
    <xdr:from>
      <xdr:col>3</xdr:col>
      <xdr:colOff>2666999</xdr:colOff>
      <xdr:row>23</xdr:row>
      <xdr:rowOff>15754</xdr:rowOff>
    </xdr:from>
    <xdr:to>
      <xdr:col>3</xdr:col>
      <xdr:colOff>3687536</xdr:colOff>
      <xdr:row>23</xdr:row>
      <xdr:rowOff>25978</xdr:rowOff>
    </xdr:to>
    <xdr:cxnSp macro="">
      <xdr:nvCxnSpPr>
        <xdr:cNvPr id="56" name="Straight Arrow Connector 55"/>
        <xdr:cNvCxnSpPr>
          <a:stCxn id="55" idx="3"/>
          <a:endCxn id="53" idx="1"/>
        </xdr:cNvCxnSpPr>
      </xdr:nvCxnSpPr>
      <xdr:spPr>
        <a:xfrm flipV="1">
          <a:off x="6476999" y="4406779"/>
          <a:ext cx="1020537" cy="10224"/>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300952</xdr:colOff>
      <xdr:row>23</xdr:row>
      <xdr:rowOff>23236</xdr:rowOff>
    </xdr:from>
    <xdr:to>
      <xdr:col>3</xdr:col>
      <xdr:colOff>619992</xdr:colOff>
      <xdr:row>23</xdr:row>
      <xdr:rowOff>25978</xdr:rowOff>
    </xdr:to>
    <xdr:cxnSp macro="">
      <xdr:nvCxnSpPr>
        <xdr:cNvPr id="57" name="Straight Arrow Connector 56"/>
        <xdr:cNvCxnSpPr>
          <a:stCxn id="59" idx="6"/>
          <a:endCxn id="55" idx="1"/>
        </xdr:cNvCxnSpPr>
      </xdr:nvCxnSpPr>
      <xdr:spPr>
        <a:xfrm>
          <a:off x="4110952" y="4414261"/>
          <a:ext cx="319040" cy="2742"/>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4918364</xdr:colOff>
      <xdr:row>23</xdr:row>
      <xdr:rowOff>15754</xdr:rowOff>
    </xdr:from>
    <xdr:to>
      <xdr:col>3</xdr:col>
      <xdr:colOff>5643502</xdr:colOff>
      <xdr:row>23</xdr:row>
      <xdr:rowOff>18475</xdr:rowOff>
    </xdr:to>
    <xdr:cxnSp macro="">
      <xdr:nvCxnSpPr>
        <xdr:cNvPr id="58" name="Straight Arrow Connector 57"/>
        <xdr:cNvCxnSpPr>
          <a:stCxn id="53" idx="3"/>
          <a:endCxn id="54" idx="1"/>
        </xdr:cNvCxnSpPr>
      </xdr:nvCxnSpPr>
      <xdr:spPr>
        <a:xfrm>
          <a:off x="8728364" y="4406779"/>
          <a:ext cx="725138" cy="2721"/>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34636</xdr:colOff>
      <xdr:row>22</xdr:row>
      <xdr:rowOff>73973</xdr:rowOff>
    </xdr:from>
    <xdr:to>
      <xdr:col>3</xdr:col>
      <xdr:colOff>300952</xdr:colOff>
      <xdr:row>23</xdr:row>
      <xdr:rowOff>162999</xdr:rowOff>
    </xdr:to>
    <xdr:sp macro="" textlink="">
      <xdr:nvSpPr>
        <xdr:cNvPr id="59" name="Flowchart: Connector 58"/>
        <xdr:cNvSpPr/>
      </xdr:nvSpPr>
      <xdr:spPr>
        <a:xfrm>
          <a:off x="3844636" y="4274498"/>
          <a:ext cx="266316" cy="279526"/>
        </a:xfrm>
        <a:prstGeom prst="flowChartConnector">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14859001</xdr:colOff>
      <xdr:row>4</xdr:row>
      <xdr:rowOff>112343</xdr:rowOff>
    </xdr:from>
    <xdr:to>
      <xdr:col>3</xdr:col>
      <xdr:colOff>16157865</xdr:colOff>
      <xdr:row>9</xdr:row>
      <xdr:rowOff>69273</xdr:rowOff>
    </xdr:to>
    <xdr:sp macro="" textlink="">
      <xdr:nvSpPr>
        <xdr:cNvPr id="60" name="TextBox 59"/>
        <xdr:cNvSpPr txBox="1"/>
      </xdr:nvSpPr>
      <xdr:spPr>
        <a:xfrm>
          <a:off x="18669001" y="883868"/>
          <a:ext cx="1298864" cy="9094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ENTRY SAVED WITH UNIQUE REFERENCE</a:t>
          </a:r>
          <a:r>
            <a:rPr lang="en-GB" sz="1100" baseline="0"/>
            <a:t> NUMBER</a:t>
          </a:r>
          <a:endParaRPr lang="en-GB" sz="1100"/>
        </a:p>
      </xdr:txBody>
    </xdr:sp>
    <xdr:clientData/>
  </xdr:twoCellAnchor>
  <xdr:twoCellAnchor>
    <xdr:from>
      <xdr:col>3</xdr:col>
      <xdr:colOff>7804811</xdr:colOff>
      <xdr:row>21</xdr:row>
      <xdr:rowOff>110261</xdr:rowOff>
    </xdr:from>
    <xdr:to>
      <xdr:col>3</xdr:col>
      <xdr:colOff>9400308</xdr:colOff>
      <xdr:row>24</xdr:row>
      <xdr:rowOff>110261</xdr:rowOff>
    </xdr:to>
    <xdr:sp macro="" textlink="">
      <xdr:nvSpPr>
        <xdr:cNvPr id="61" name="Rounded Rectangle 60"/>
        <xdr:cNvSpPr/>
      </xdr:nvSpPr>
      <xdr:spPr>
        <a:xfrm>
          <a:off x="11614811" y="4120286"/>
          <a:ext cx="1595497" cy="57150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4. Edit production volume</a:t>
          </a:r>
        </a:p>
      </xdr:txBody>
    </xdr:sp>
    <xdr:clientData/>
  </xdr:twoCellAnchor>
  <xdr:twoCellAnchor>
    <xdr:from>
      <xdr:col>3</xdr:col>
      <xdr:colOff>7238999</xdr:colOff>
      <xdr:row>23</xdr:row>
      <xdr:rowOff>15011</xdr:rowOff>
    </xdr:from>
    <xdr:to>
      <xdr:col>3</xdr:col>
      <xdr:colOff>7804811</xdr:colOff>
      <xdr:row>23</xdr:row>
      <xdr:rowOff>18475</xdr:rowOff>
    </xdr:to>
    <xdr:cxnSp macro="">
      <xdr:nvCxnSpPr>
        <xdr:cNvPr id="62" name="Straight Arrow Connector 61"/>
        <xdr:cNvCxnSpPr>
          <a:stCxn id="54" idx="3"/>
          <a:endCxn id="61" idx="1"/>
        </xdr:cNvCxnSpPr>
      </xdr:nvCxnSpPr>
      <xdr:spPr>
        <a:xfrm flipV="1">
          <a:off x="11048999" y="4406036"/>
          <a:ext cx="565812" cy="3464"/>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9862211</xdr:colOff>
      <xdr:row>21</xdr:row>
      <xdr:rowOff>106798</xdr:rowOff>
    </xdr:from>
    <xdr:to>
      <xdr:col>3</xdr:col>
      <xdr:colOff>11457708</xdr:colOff>
      <xdr:row>24</xdr:row>
      <xdr:rowOff>106798</xdr:rowOff>
    </xdr:to>
    <xdr:sp macro="" textlink="">
      <xdr:nvSpPr>
        <xdr:cNvPr id="63" name="Rounded Rectangle 62"/>
        <xdr:cNvSpPr/>
      </xdr:nvSpPr>
      <xdr:spPr>
        <a:xfrm>
          <a:off x="13672211" y="4116823"/>
          <a:ext cx="1595497" cy="57150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5. Edit downtimes</a:t>
          </a:r>
        </a:p>
      </xdr:txBody>
    </xdr:sp>
    <xdr:clientData/>
  </xdr:twoCellAnchor>
  <xdr:twoCellAnchor>
    <xdr:from>
      <xdr:col>3</xdr:col>
      <xdr:colOff>9400308</xdr:colOff>
      <xdr:row>23</xdr:row>
      <xdr:rowOff>11548</xdr:rowOff>
    </xdr:from>
    <xdr:to>
      <xdr:col>3</xdr:col>
      <xdr:colOff>9862211</xdr:colOff>
      <xdr:row>23</xdr:row>
      <xdr:rowOff>15011</xdr:rowOff>
    </xdr:to>
    <xdr:cxnSp macro="">
      <xdr:nvCxnSpPr>
        <xdr:cNvPr id="64" name="Straight Arrow Connector 63"/>
        <xdr:cNvCxnSpPr>
          <a:stCxn id="61" idx="3"/>
          <a:endCxn id="63" idx="1"/>
        </xdr:cNvCxnSpPr>
      </xdr:nvCxnSpPr>
      <xdr:spPr>
        <a:xfrm flipV="1">
          <a:off x="13210308" y="4402573"/>
          <a:ext cx="461903" cy="3463"/>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11457708</xdr:colOff>
      <xdr:row>23</xdr:row>
      <xdr:rowOff>8084</xdr:rowOff>
    </xdr:from>
    <xdr:to>
      <xdr:col>3</xdr:col>
      <xdr:colOff>12110112</xdr:colOff>
      <xdr:row>23</xdr:row>
      <xdr:rowOff>11548</xdr:rowOff>
    </xdr:to>
    <xdr:cxnSp macro="">
      <xdr:nvCxnSpPr>
        <xdr:cNvPr id="65" name="Straight Arrow Connector 64"/>
        <xdr:cNvCxnSpPr>
          <a:stCxn id="63" idx="3"/>
        </xdr:cNvCxnSpPr>
      </xdr:nvCxnSpPr>
      <xdr:spPr>
        <a:xfrm flipV="1">
          <a:off x="15267708" y="4399109"/>
          <a:ext cx="652404" cy="3464"/>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12141284</xdr:colOff>
      <xdr:row>21</xdr:row>
      <xdr:rowOff>65234</xdr:rowOff>
    </xdr:from>
    <xdr:to>
      <xdr:col>3</xdr:col>
      <xdr:colOff>13736781</xdr:colOff>
      <xdr:row>24</xdr:row>
      <xdr:rowOff>65234</xdr:rowOff>
    </xdr:to>
    <xdr:sp macro="" textlink="">
      <xdr:nvSpPr>
        <xdr:cNvPr id="66" name="Rounded Rectangle 65"/>
        <xdr:cNvSpPr/>
      </xdr:nvSpPr>
      <xdr:spPr>
        <a:xfrm>
          <a:off x="15951284" y="4075259"/>
          <a:ext cx="1595497" cy="57150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6. Confirm</a:t>
          </a:r>
          <a:r>
            <a:rPr lang="en-GB" sz="1100" baseline="0"/>
            <a:t> all changes made</a:t>
          </a:r>
          <a:endParaRPr lang="en-GB" sz="1100"/>
        </a:p>
      </xdr:txBody>
    </xdr:sp>
    <xdr:clientData/>
  </xdr:twoCellAnchor>
  <xdr:twoCellAnchor>
    <xdr:from>
      <xdr:col>3</xdr:col>
      <xdr:colOff>15967364</xdr:colOff>
      <xdr:row>22</xdr:row>
      <xdr:rowOff>99870</xdr:rowOff>
    </xdr:from>
    <xdr:to>
      <xdr:col>3</xdr:col>
      <xdr:colOff>16554667</xdr:colOff>
      <xdr:row>22</xdr:row>
      <xdr:rowOff>101890</xdr:rowOff>
    </xdr:to>
    <xdr:cxnSp macro="">
      <xdr:nvCxnSpPr>
        <xdr:cNvPr id="67" name="Straight Arrow Connector 66"/>
        <xdr:cNvCxnSpPr/>
      </xdr:nvCxnSpPr>
      <xdr:spPr>
        <a:xfrm flipV="1">
          <a:off x="19777364" y="4300395"/>
          <a:ext cx="587303" cy="202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16543214</xdr:colOff>
      <xdr:row>21</xdr:row>
      <xdr:rowOff>138545</xdr:rowOff>
    </xdr:from>
    <xdr:to>
      <xdr:col>3</xdr:col>
      <xdr:colOff>16858021</xdr:colOff>
      <xdr:row>23</xdr:row>
      <xdr:rowOff>78920</xdr:rowOff>
    </xdr:to>
    <xdr:sp macro="" textlink="">
      <xdr:nvSpPr>
        <xdr:cNvPr id="68" name="Flowchart: Connector 67"/>
        <xdr:cNvSpPr/>
      </xdr:nvSpPr>
      <xdr:spPr>
        <a:xfrm>
          <a:off x="20353214" y="4148570"/>
          <a:ext cx="314807" cy="321375"/>
        </a:xfrm>
        <a:prstGeom prst="flowChartConnector">
          <a:avLst/>
        </a:prstGeom>
        <a:solidFill>
          <a:srgbClr val="FF0000"/>
        </a:solidFill>
        <a:ln w="28575"/>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14516746</xdr:colOff>
      <xdr:row>21</xdr:row>
      <xdr:rowOff>69274</xdr:rowOff>
    </xdr:from>
    <xdr:to>
      <xdr:col>3</xdr:col>
      <xdr:colOff>15959103</xdr:colOff>
      <xdr:row>24</xdr:row>
      <xdr:rowOff>53352</xdr:rowOff>
    </xdr:to>
    <xdr:sp macro="" textlink="">
      <xdr:nvSpPr>
        <xdr:cNvPr id="69" name="Rounded Rectangle 68"/>
        <xdr:cNvSpPr/>
      </xdr:nvSpPr>
      <xdr:spPr>
        <a:xfrm>
          <a:off x="18326746" y="4079299"/>
          <a:ext cx="1442357" cy="55557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7. Save &amp; Send for Level 3 review</a:t>
          </a:r>
        </a:p>
      </xdr:txBody>
    </xdr:sp>
    <xdr:clientData/>
  </xdr:twoCellAnchor>
  <xdr:twoCellAnchor>
    <xdr:from>
      <xdr:col>3</xdr:col>
      <xdr:colOff>13736781</xdr:colOff>
      <xdr:row>22</xdr:row>
      <xdr:rowOff>156563</xdr:rowOff>
    </xdr:from>
    <xdr:to>
      <xdr:col>3</xdr:col>
      <xdr:colOff>14516746</xdr:colOff>
      <xdr:row>22</xdr:row>
      <xdr:rowOff>160484</xdr:rowOff>
    </xdr:to>
    <xdr:cxnSp macro="">
      <xdr:nvCxnSpPr>
        <xdr:cNvPr id="70" name="Straight Arrow Connector 69"/>
        <xdr:cNvCxnSpPr>
          <a:stCxn id="66" idx="3"/>
          <a:endCxn id="69" idx="1"/>
        </xdr:cNvCxnSpPr>
      </xdr:nvCxnSpPr>
      <xdr:spPr>
        <a:xfrm flipV="1">
          <a:off x="17546781" y="4357088"/>
          <a:ext cx="779965" cy="3921"/>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3687536</xdr:colOff>
      <xdr:row>25</xdr:row>
      <xdr:rowOff>111004</xdr:rowOff>
    </xdr:from>
    <xdr:to>
      <xdr:col>3</xdr:col>
      <xdr:colOff>4918364</xdr:colOff>
      <xdr:row>28</xdr:row>
      <xdr:rowOff>173182</xdr:rowOff>
    </xdr:to>
    <xdr:sp macro="" textlink="">
      <xdr:nvSpPr>
        <xdr:cNvPr id="71" name="Rounded Rectangle 70"/>
        <xdr:cNvSpPr/>
      </xdr:nvSpPr>
      <xdr:spPr>
        <a:xfrm>
          <a:off x="7497536" y="4883029"/>
          <a:ext cx="1230828" cy="63367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2. Enter referene number</a:t>
          </a:r>
        </a:p>
      </xdr:txBody>
    </xdr:sp>
    <xdr:clientData/>
  </xdr:twoCellAnchor>
  <xdr:twoCellAnchor>
    <xdr:from>
      <xdr:col>3</xdr:col>
      <xdr:colOff>5643502</xdr:colOff>
      <xdr:row>25</xdr:row>
      <xdr:rowOff>96407</xdr:rowOff>
    </xdr:from>
    <xdr:to>
      <xdr:col>3</xdr:col>
      <xdr:colOff>7238999</xdr:colOff>
      <xdr:row>29</xdr:row>
      <xdr:rowOff>0</xdr:rowOff>
    </xdr:to>
    <xdr:sp macro="" textlink="">
      <xdr:nvSpPr>
        <xdr:cNvPr id="72" name="Rounded Rectangle 71"/>
        <xdr:cNvSpPr/>
      </xdr:nvSpPr>
      <xdr:spPr>
        <a:xfrm>
          <a:off x="9453502" y="4868432"/>
          <a:ext cx="1595497" cy="66559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3. Edit number of factory</a:t>
          </a:r>
          <a:r>
            <a:rPr lang="en-GB" sz="1100" baseline="0"/>
            <a:t> hours</a:t>
          </a:r>
          <a:endParaRPr lang="en-GB" sz="1100"/>
        </a:p>
      </xdr:txBody>
    </xdr:sp>
    <xdr:clientData/>
  </xdr:twoCellAnchor>
  <xdr:twoCellAnchor>
    <xdr:from>
      <xdr:col>3</xdr:col>
      <xdr:colOff>619992</xdr:colOff>
      <xdr:row>25</xdr:row>
      <xdr:rowOff>155865</xdr:rowOff>
    </xdr:from>
    <xdr:to>
      <xdr:col>3</xdr:col>
      <xdr:colOff>2666999</xdr:colOff>
      <xdr:row>28</xdr:row>
      <xdr:rowOff>138547</xdr:rowOff>
    </xdr:to>
    <xdr:sp macro="" textlink="">
      <xdr:nvSpPr>
        <xdr:cNvPr id="73" name="Rounded Rectangle 72"/>
        <xdr:cNvSpPr/>
      </xdr:nvSpPr>
      <xdr:spPr>
        <a:xfrm>
          <a:off x="4429992" y="4927890"/>
          <a:ext cx="2047007" cy="554182"/>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1. Enter credentials for Level 3 access</a:t>
          </a:r>
        </a:p>
        <a:p>
          <a:pPr algn="ctr"/>
          <a:endParaRPr lang="en-GB" sz="1100"/>
        </a:p>
      </xdr:txBody>
    </xdr:sp>
    <xdr:clientData/>
  </xdr:twoCellAnchor>
  <xdr:twoCellAnchor>
    <xdr:from>
      <xdr:col>3</xdr:col>
      <xdr:colOff>2666999</xdr:colOff>
      <xdr:row>27</xdr:row>
      <xdr:rowOff>46843</xdr:rowOff>
    </xdr:from>
    <xdr:to>
      <xdr:col>3</xdr:col>
      <xdr:colOff>3687536</xdr:colOff>
      <xdr:row>27</xdr:row>
      <xdr:rowOff>51956</xdr:rowOff>
    </xdr:to>
    <xdr:cxnSp macro="">
      <xdr:nvCxnSpPr>
        <xdr:cNvPr id="74" name="Straight Arrow Connector 73"/>
        <xdr:cNvCxnSpPr>
          <a:stCxn id="73" idx="3"/>
          <a:endCxn id="71" idx="1"/>
        </xdr:cNvCxnSpPr>
      </xdr:nvCxnSpPr>
      <xdr:spPr>
        <a:xfrm flipV="1">
          <a:off x="6476999" y="5199868"/>
          <a:ext cx="1020537" cy="5113"/>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300952</xdr:colOff>
      <xdr:row>27</xdr:row>
      <xdr:rowOff>51956</xdr:rowOff>
    </xdr:from>
    <xdr:to>
      <xdr:col>3</xdr:col>
      <xdr:colOff>619992</xdr:colOff>
      <xdr:row>27</xdr:row>
      <xdr:rowOff>57872</xdr:rowOff>
    </xdr:to>
    <xdr:cxnSp macro="">
      <xdr:nvCxnSpPr>
        <xdr:cNvPr id="75" name="Straight Arrow Connector 74"/>
        <xdr:cNvCxnSpPr>
          <a:stCxn id="77" idx="6"/>
          <a:endCxn id="73" idx="1"/>
        </xdr:cNvCxnSpPr>
      </xdr:nvCxnSpPr>
      <xdr:spPr>
        <a:xfrm flipV="1">
          <a:off x="4110952" y="5204981"/>
          <a:ext cx="319040" cy="5916"/>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4918364</xdr:colOff>
      <xdr:row>27</xdr:row>
      <xdr:rowOff>46843</xdr:rowOff>
    </xdr:from>
    <xdr:to>
      <xdr:col>3</xdr:col>
      <xdr:colOff>5643502</xdr:colOff>
      <xdr:row>27</xdr:row>
      <xdr:rowOff>48204</xdr:rowOff>
    </xdr:to>
    <xdr:cxnSp macro="">
      <xdr:nvCxnSpPr>
        <xdr:cNvPr id="76" name="Straight Arrow Connector 75"/>
        <xdr:cNvCxnSpPr>
          <a:stCxn id="71" idx="3"/>
          <a:endCxn id="72" idx="1"/>
        </xdr:cNvCxnSpPr>
      </xdr:nvCxnSpPr>
      <xdr:spPr>
        <a:xfrm>
          <a:off x="8728364" y="5199868"/>
          <a:ext cx="725138" cy="1361"/>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34636</xdr:colOff>
      <xdr:row>26</xdr:row>
      <xdr:rowOff>108609</xdr:rowOff>
    </xdr:from>
    <xdr:to>
      <xdr:col>3</xdr:col>
      <xdr:colOff>300952</xdr:colOff>
      <xdr:row>28</xdr:row>
      <xdr:rowOff>7135</xdr:rowOff>
    </xdr:to>
    <xdr:sp macro="" textlink="">
      <xdr:nvSpPr>
        <xdr:cNvPr id="77" name="Flowchart: Connector 76"/>
        <xdr:cNvSpPr/>
      </xdr:nvSpPr>
      <xdr:spPr>
        <a:xfrm>
          <a:off x="3844636" y="5071134"/>
          <a:ext cx="266316" cy="279526"/>
        </a:xfrm>
        <a:prstGeom prst="flowChartConnector">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7804811</xdr:colOff>
      <xdr:row>25</xdr:row>
      <xdr:rowOff>110261</xdr:rowOff>
    </xdr:from>
    <xdr:to>
      <xdr:col>3</xdr:col>
      <xdr:colOff>9400308</xdr:colOff>
      <xdr:row>29</xdr:row>
      <xdr:rowOff>0</xdr:rowOff>
    </xdr:to>
    <xdr:sp macro="" textlink="">
      <xdr:nvSpPr>
        <xdr:cNvPr id="78" name="Rounded Rectangle 77"/>
        <xdr:cNvSpPr/>
      </xdr:nvSpPr>
      <xdr:spPr>
        <a:xfrm>
          <a:off x="11614811" y="4882286"/>
          <a:ext cx="1595497" cy="65173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4. Edit production volume</a:t>
          </a:r>
        </a:p>
      </xdr:txBody>
    </xdr:sp>
    <xdr:clientData/>
  </xdr:twoCellAnchor>
  <xdr:twoCellAnchor>
    <xdr:from>
      <xdr:col>3</xdr:col>
      <xdr:colOff>7238999</xdr:colOff>
      <xdr:row>27</xdr:row>
      <xdr:rowOff>48204</xdr:rowOff>
    </xdr:from>
    <xdr:to>
      <xdr:col>3</xdr:col>
      <xdr:colOff>7804811</xdr:colOff>
      <xdr:row>27</xdr:row>
      <xdr:rowOff>55131</xdr:rowOff>
    </xdr:to>
    <xdr:cxnSp macro="">
      <xdr:nvCxnSpPr>
        <xdr:cNvPr id="79" name="Straight Arrow Connector 78"/>
        <xdr:cNvCxnSpPr>
          <a:stCxn id="72" idx="3"/>
          <a:endCxn id="78" idx="1"/>
        </xdr:cNvCxnSpPr>
      </xdr:nvCxnSpPr>
      <xdr:spPr>
        <a:xfrm>
          <a:off x="11048999" y="5201229"/>
          <a:ext cx="565812" cy="6927"/>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9862211</xdr:colOff>
      <xdr:row>25</xdr:row>
      <xdr:rowOff>124116</xdr:rowOff>
    </xdr:from>
    <xdr:to>
      <xdr:col>3</xdr:col>
      <xdr:colOff>11457708</xdr:colOff>
      <xdr:row>28</xdr:row>
      <xdr:rowOff>173182</xdr:rowOff>
    </xdr:to>
    <xdr:sp macro="" textlink="">
      <xdr:nvSpPr>
        <xdr:cNvPr id="80" name="Rounded Rectangle 79"/>
        <xdr:cNvSpPr/>
      </xdr:nvSpPr>
      <xdr:spPr>
        <a:xfrm>
          <a:off x="13672211" y="4896141"/>
          <a:ext cx="1595497" cy="620566"/>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5. Edit downtimes</a:t>
          </a:r>
        </a:p>
      </xdr:txBody>
    </xdr:sp>
    <xdr:clientData/>
  </xdr:twoCellAnchor>
  <xdr:twoCellAnchor>
    <xdr:from>
      <xdr:col>3</xdr:col>
      <xdr:colOff>9400308</xdr:colOff>
      <xdr:row>27</xdr:row>
      <xdr:rowOff>53399</xdr:rowOff>
    </xdr:from>
    <xdr:to>
      <xdr:col>3</xdr:col>
      <xdr:colOff>9862211</xdr:colOff>
      <xdr:row>27</xdr:row>
      <xdr:rowOff>55131</xdr:rowOff>
    </xdr:to>
    <xdr:cxnSp macro="">
      <xdr:nvCxnSpPr>
        <xdr:cNvPr id="81" name="Straight Arrow Connector 80"/>
        <xdr:cNvCxnSpPr>
          <a:stCxn id="78" idx="3"/>
          <a:endCxn id="80" idx="1"/>
        </xdr:cNvCxnSpPr>
      </xdr:nvCxnSpPr>
      <xdr:spPr>
        <a:xfrm flipV="1">
          <a:off x="13210308" y="5206424"/>
          <a:ext cx="461903" cy="1732"/>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11457708</xdr:colOff>
      <xdr:row>27</xdr:row>
      <xdr:rowOff>53399</xdr:rowOff>
    </xdr:from>
    <xdr:to>
      <xdr:col>3</xdr:col>
      <xdr:colOff>12141284</xdr:colOff>
      <xdr:row>27</xdr:row>
      <xdr:rowOff>58594</xdr:rowOff>
    </xdr:to>
    <xdr:cxnSp macro="">
      <xdr:nvCxnSpPr>
        <xdr:cNvPr id="82" name="Straight Arrow Connector 81"/>
        <xdr:cNvCxnSpPr>
          <a:stCxn id="80" idx="3"/>
          <a:endCxn id="83" idx="1"/>
        </xdr:cNvCxnSpPr>
      </xdr:nvCxnSpPr>
      <xdr:spPr>
        <a:xfrm>
          <a:off x="15267708" y="5206424"/>
          <a:ext cx="683576" cy="5195"/>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12141284</xdr:colOff>
      <xdr:row>25</xdr:row>
      <xdr:rowOff>82552</xdr:rowOff>
    </xdr:from>
    <xdr:to>
      <xdr:col>3</xdr:col>
      <xdr:colOff>13736781</xdr:colOff>
      <xdr:row>29</xdr:row>
      <xdr:rowOff>34636</xdr:rowOff>
    </xdr:to>
    <xdr:sp macro="" textlink="">
      <xdr:nvSpPr>
        <xdr:cNvPr id="83" name="Rounded Rectangle 82"/>
        <xdr:cNvSpPr/>
      </xdr:nvSpPr>
      <xdr:spPr>
        <a:xfrm>
          <a:off x="15951284" y="4854577"/>
          <a:ext cx="1595497" cy="714084"/>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6. Confirm</a:t>
          </a:r>
          <a:r>
            <a:rPr lang="en-GB" sz="1100" baseline="0"/>
            <a:t> all changes made</a:t>
          </a:r>
          <a:endParaRPr lang="en-GB" sz="1100"/>
        </a:p>
      </xdr:txBody>
    </xdr:sp>
    <xdr:clientData/>
  </xdr:twoCellAnchor>
  <xdr:twoCellAnchor>
    <xdr:from>
      <xdr:col>3</xdr:col>
      <xdr:colOff>15967364</xdr:colOff>
      <xdr:row>26</xdr:row>
      <xdr:rowOff>99870</xdr:rowOff>
    </xdr:from>
    <xdr:to>
      <xdr:col>3</xdr:col>
      <xdr:colOff>16554667</xdr:colOff>
      <xdr:row>26</xdr:row>
      <xdr:rowOff>101890</xdr:rowOff>
    </xdr:to>
    <xdr:cxnSp macro="">
      <xdr:nvCxnSpPr>
        <xdr:cNvPr id="84" name="Straight Arrow Connector 83"/>
        <xdr:cNvCxnSpPr/>
      </xdr:nvCxnSpPr>
      <xdr:spPr>
        <a:xfrm flipV="1">
          <a:off x="19777364" y="5062395"/>
          <a:ext cx="587303" cy="202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16543214</xdr:colOff>
      <xdr:row>25</xdr:row>
      <xdr:rowOff>138545</xdr:rowOff>
    </xdr:from>
    <xdr:to>
      <xdr:col>3</xdr:col>
      <xdr:colOff>16858021</xdr:colOff>
      <xdr:row>27</xdr:row>
      <xdr:rowOff>78920</xdr:rowOff>
    </xdr:to>
    <xdr:sp macro="" textlink="">
      <xdr:nvSpPr>
        <xdr:cNvPr id="85" name="Flowchart: Connector 84"/>
        <xdr:cNvSpPr/>
      </xdr:nvSpPr>
      <xdr:spPr>
        <a:xfrm>
          <a:off x="20353214" y="4910570"/>
          <a:ext cx="314807" cy="321375"/>
        </a:xfrm>
        <a:prstGeom prst="flowChartConnector">
          <a:avLst/>
        </a:prstGeom>
        <a:solidFill>
          <a:srgbClr val="FF0000"/>
        </a:solidFill>
        <a:ln w="28575"/>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14516746</xdr:colOff>
      <xdr:row>25</xdr:row>
      <xdr:rowOff>69274</xdr:rowOff>
    </xdr:from>
    <xdr:to>
      <xdr:col>3</xdr:col>
      <xdr:colOff>15959103</xdr:colOff>
      <xdr:row>27</xdr:row>
      <xdr:rowOff>173182</xdr:rowOff>
    </xdr:to>
    <xdr:sp macro="" textlink="">
      <xdr:nvSpPr>
        <xdr:cNvPr id="86" name="Rounded Rectangle 85"/>
        <xdr:cNvSpPr/>
      </xdr:nvSpPr>
      <xdr:spPr>
        <a:xfrm>
          <a:off x="18326746" y="4841299"/>
          <a:ext cx="1442357" cy="48490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7. Save &amp; Post Report</a:t>
          </a:r>
        </a:p>
      </xdr:txBody>
    </xdr:sp>
    <xdr:clientData/>
  </xdr:twoCellAnchor>
  <xdr:twoCellAnchor>
    <xdr:from>
      <xdr:col>3</xdr:col>
      <xdr:colOff>13736781</xdr:colOff>
      <xdr:row>26</xdr:row>
      <xdr:rowOff>121228</xdr:rowOff>
    </xdr:from>
    <xdr:to>
      <xdr:col>3</xdr:col>
      <xdr:colOff>14516746</xdr:colOff>
      <xdr:row>27</xdr:row>
      <xdr:rowOff>58594</xdr:rowOff>
    </xdr:to>
    <xdr:cxnSp macro="">
      <xdr:nvCxnSpPr>
        <xdr:cNvPr id="87" name="Straight Arrow Connector 86"/>
        <xdr:cNvCxnSpPr>
          <a:stCxn id="83" idx="3"/>
          <a:endCxn id="86" idx="1"/>
        </xdr:cNvCxnSpPr>
      </xdr:nvCxnSpPr>
      <xdr:spPr>
        <a:xfrm flipV="1">
          <a:off x="17546781" y="5083753"/>
          <a:ext cx="779965" cy="127866"/>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14426045</xdr:colOff>
      <xdr:row>28</xdr:row>
      <xdr:rowOff>86591</xdr:rowOff>
    </xdr:from>
    <xdr:to>
      <xdr:col>3</xdr:col>
      <xdr:colOff>16850590</xdr:colOff>
      <xdr:row>31</xdr:row>
      <xdr:rowOff>17319</xdr:rowOff>
    </xdr:to>
    <xdr:sp macro="" textlink="">
      <xdr:nvSpPr>
        <xdr:cNvPr id="88" name="TextBox 87"/>
        <xdr:cNvSpPr txBox="1"/>
      </xdr:nvSpPr>
      <xdr:spPr>
        <a:xfrm>
          <a:off x="18236045" y="5430116"/>
          <a:ext cx="2424545" cy="5022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REPORT GENERATED AND</a:t>
          </a:r>
          <a:r>
            <a:rPr lang="en-GB" sz="1100" baseline="0"/>
            <a:t> READY FOR VIEWING</a:t>
          </a:r>
          <a:endParaRPr lang="en-GB" sz="1100"/>
        </a:p>
      </xdr:txBody>
    </xdr:sp>
    <xdr:clientData/>
  </xdr:twoCellAnchor>
  <xdr:twoCellAnchor>
    <xdr:from>
      <xdr:col>3</xdr:col>
      <xdr:colOff>3684072</xdr:colOff>
      <xdr:row>32</xdr:row>
      <xdr:rowOff>38268</xdr:rowOff>
    </xdr:from>
    <xdr:to>
      <xdr:col>3</xdr:col>
      <xdr:colOff>4914900</xdr:colOff>
      <xdr:row>35</xdr:row>
      <xdr:rowOff>100446</xdr:rowOff>
    </xdr:to>
    <xdr:sp macro="" textlink="">
      <xdr:nvSpPr>
        <xdr:cNvPr id="89" name="Rounded Rectangle 88"/>
        <xdr:cNvSpPr/>
      </xdr:nvSpPr>
      <xdr:spPr>
        <a:xfrm>
          <a:off x="7494072" y="6143793"/>
          <a:ext cx="1230828" cy="63367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2. Enter</a:t>
          </a:r>
          <a:r>
            <a:rPr lang="en-GB" sz="1100" baseline="0"/>
            <a:t> time range</a:t>
          </a:r>
          <a:endParaRPr lang="en-GB" sz="1100"/>
        </a:p>
      </xdr:txBody>
    </xdr:sp>
    <xdr:clientData/>
  </xdr:twoCellAnchor>
  <xdr:twoCellAnchor>
    <xdr:from>
      <xdr:col>3</xdr:col>
      <xdr:colOff>616528</xdr:colOff>
      <xdr:row>32</xdr:row>
      <xdr:rowOff>83129</xdr:rowOff>
    </xdr:from>
    <xdr:to>
      <xdr:col>3</xdr:col>
      <xdr:colOff>2663535</xdr:colOff>
      <xdr:row>35</xdr:row>
      <xdr:rowOff>65811</xdr:rowOff>
    </xdr:to>
    <xdr:sp macro="" textlink="">
      <xdr:nvSpPr>
        <xdr:cNvPr id="90" name="Rounded Rectangle 89"/>
        <xdr:cNvSpPr/>
      </xdr:nvSpPr>
      <xdr:spPr>
        <a:xfrm>
          <a:off x="4426528" y="6188654"/>
          <a:ext cx="2047007" cy="554182"/>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1. Enter credentials for Level 4 access</a:t>
          </a:r>
        </a:p>
        <a:p>
          <a:pPr algn="ctr"/>
          <a:endParaRPr lang="en-GB" sz="1100"/>
        </a:p>
      </xdr:txBody>
    </xdr:sp>
    <xdr:clientData/>
  </xdr:twoCellAnchor>
  <xdr:twoCellAnchor>
    <xdr:from>
      <xdr:col>3</xdr:col>
      <xdr:colOff>2663535</xdr:colOff>
      <xdr:row>33</xdr:row>
      <xdr:rowOff>164607</xdr:rowOff>
    </xdr:from>
    <xdr:to>
      <xdr:col>3</xdr:col>
      <xdr:colOff>3684072</xdr:colOff>
      <xdr:row>33</xdr:row>
      <xdr:rowOff>169720</xdr:rowOff>
    </xdr:to>
    <xdr:cxnSp macro="">
      <xdr:nvCxnSpPr>
        <xdr:cNvPr id="91" name="Straight Arrow Connector 90"/>
        <xdr:cNvCxnSpPr>
          <a:stCxn id="90" idx="3"/>
          <a:endCxn id="89" idx="1"/>
        </xdr:cNvCxnSpPr>
      </xdr:nvCxnSpPr>
      <xdr:spPr>
        <a:xfrm flipV="1">
          <a:off x="6473535" y="6460632"/>
          <a:ext cx="1020537" cy="5113"/>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297488</xdr:colOff>
      <xdr:row>33</xdr:row>
      <xdr:rowOff>169720</xdr:rowOff>
    </xdr:from>
    <xdr:to>
      <xdr:col>3</xdr:col>
      <xdr:colOff>616528</xdr:colOff>
      <xdr:row>33</xdr:row>
      <xdr:rowOff>175636</xdr:rowOff>
    </xdr:to>
    <xdr:cxnSp macro="">
      <xdr:nvCxnSpPr>
        <xdr:cNvPr id="92" name="Straight Arrow Connector 91"/>
        <xdr:cNvCxnSpPr>
          <a:stCxn id="93" idx="6"/>
          <a:endCxn id="90" idx="1"/>
        </xdr:cNvCxnSpPr>
      </xdr:nvCxnSpPr>
      <xdr:spPr>
        <a:xfrm flipV="1">
          <a:off x="4107488" y="6465745"/>
          <a:ext cx="319040" cy="5916"/>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31172</xdr:colOff>
      <xdr:row>33</xdr:row>
      <xdr:rowOff>35873</xdr:rowOff>
    </xdr:from>
    <xdr:to>
      <xdr:col>3</xdr:col>
      <xdr:colOff>297488</xdr:colOff>
      <xdr:row>34</xdr:row>
      <xdr:rowOff>124899</xdr:rowOff>
    </xdr:to>
    <xdr:sp macro="" textlink="">
      <xdr:nvSpPr>
        <xdr:cNvPr id="93" name="Flowchart: Connector 92"/>
        <xdr:cNvSpPr/>
      </xdr:nvSpPr>
      <xdr:spPr>
        <a:xfrm>
          <a:off x="3841172" y="6331898"/>
          <a:ext cx="266316" cy="279526"/>
        </a:xfrm>
        <a:prstGeom prst="flowChartConnector">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6139793</xdr:colOff>
      <xdr:row>32</xdr:row>
      <xdr:rowOff>34805</xdr:rowOff>
    </xdr:from>
    <xdr:to>
      <xdr:col>3</xdr:col>
      <xdr:colOff>7533409</xdr:colOff>
      <xdr:row>35</xdr:row>
      <xdr:rowOff>96983</xdr:rowOff>
    </xdr:to>
    <xdr:sp macro="" textlink="">
      <xdr:nvSpPr>
        <xdr:cNvPr id="94" name="Rounded Rectangle 93"/>
        <xdr:cNvSpPr/>
      </xdr:nvSpPr>
      <xdr:spPr>
        <a:xfrm>
          <a:off x="9949793" y="6140330"/>
          <a:ext cx="1393616" cy="63367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3. Select Report</a:t>
          </a:r>
          <a:r>
            <a:rPr lang="en-GB" sz="1100" baseline="0"/>
            <a:t> for Viewing e.g Weekly report</a:t>
          </a:r>
          <a:endParaRPr lang="en-GB" sz="1100"/>
        </a:p>
      </xdr:txBody>
    </xdr:sp>
    <xdr:clientData/>
  </xdr:twoCellAnchor>
  <xdr:twoCellAnchor>
    <xdr:from>
      <xdr:col>3</xdr:col>
      <xdr:colOff>4914900</xdr:colOff>
      <xdr:row>33</xdr:row>
      <xdr:rowOff>161144</xdr:rowOff>
    </xdr:from>
    <xdr:to>
      <xdr:col>3</xdr:col>
      <xdr:colOff>6139793</xdr:colOff>
      <xdr:row>33</xdr:row>
      <xdr:rowOff>164607</xdr:rowOff>
    </xdr:to>
    <xdr:cxnSp macro="">
      <xdr:nvCxnSpPr>
        <xdr:cNvPr id="95" name="Straight Arrow Connector 94"/>
        <xdr:cNvCxnSpPr>
          <a:stCxn id="89" idx="3"/>
          <a:endCxn id="94" idx="1"/>
        </xdr:cNvCxnSpPr>
      </xdr:nvCxnSpPr>
      <xdr:spPr>
        <a:xfrm flipV="1">
          <a:off x="8724900" y="6457169"/>
          <a:ext cx="1224893" cy="3463"/>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8837967</xdr:colOff>
      <xdr:row>32</xdr:row>
      <xdr:rowOff>31342</xdr:rowOff>
    </xdr:from>
    <xdr:to>
      <xdr:col>3</xdr:col>
      <xdr:colOff>10231583</xdr:colOff>
      <xdr:row>35</xdr:row>
      <xdr:rowOff>93520</xdr:rowOff>
    </xdr:to>
    <xdr:sp macro="" textlink="">
      <xdr:nvSpPr>
        <xdr:cNvPr id="96" name="Rounded Rectangle 95"/>
        <xdr:cNvSpPr/>
      </xdr:nvSpPr>
      <xdr:spPr>
        <a:xfrm>
          <a:off x="12647967" y="6136867"/>
          <a:ext cx="1393616" cy="63367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4. Confirm</a:t>
          </a:r>
          <a:r>
            <a:rPr lang="en-GB" sz="1100" baseline="0"/>
            <a:t> selection</a:t>
          </a:r>
          <a:endParaRPr lang="en-GB" sz="1100"/>
        </a:p>
      </xdr:txBody>
    </xdr:sp>
    <xdr:clientData/>
  </xdr:twoCellAnchor>
  <xdr:twoCellAnchor>
    <xdr:from>
      <xdr:col>3</xdr:col>
      <xdr:colOff>7533409</xdr:colOff>
      <xdr:row>33</xdr:row>
      <xdr:rowOff>157681</xdr:rowOff>
    </xdr:from>
    <xdr:to>
      <xdr:col>3</xdr:col>
      <xdr:colOff>8837967</xdr:colOff>
      <xdr:row>33</xdr:row>
      <xdr:rowOff>161144</xdr:rowOff>
    </xdr:to>
    <xdr:cxnSp macro="">
      <xdr:nvCxnSpPr>
        <xdr:cNvPr id="97" name="Straight Arrow Connector 96"/>
        <xdr:cNvCxnSpPr>
          <a:stCxn id="94" idx="3"/>
          <a:endCxn id="96" idx="1"/>
        </xdr:cNvCxnSpPr>
      </xdr:nvCxnSpPr>
      <xdr:spPr>
        <a:xfrm flipV="1">
          <a:off x="11343409" y="6453706"/>
          <a:ext cx="1304558" cy="3463"/>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10231583</xdr:colOff>
      <xdr:row>33</xdr:row>
      <xdr:rowOff>155864</xdr:rowOff>
    </xdr:from>
    <xdr:to>
      <xdr:col>3</xdr:col>
      <xdr:colOff>10858500</xdr:colOff>
      <xdr:row>33</xdr:row>
      <xdr:rowOff>157681</xdr:rowOff>
    </xdr:to>
    <xdr:cxnSp macro="">
      <xdr:nvCxnSpPr>
        <xdr:cNvPr id="98" name="Straight Arrow Connector 97"/>
        <xdr:cNvCxnSpPr>
          <a:stCxn id="96" idx="3"/>
        </xdr:cNvCxnSpPr>
      </xdr:nvCxnSpPr>
      <xdr:spPr>
        <a:xfrm flipV="1">
          <a:off x="14041583" y="6451889"/>
          <a:ext cx="626917" cy="1817"/>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10876708</xdr:colOff>
      <xdr:row>33</xdr:row>
      <xdr:rowOff>13855</xdr:rowOff>
    </xdr:from>
    <xdr:to>
      <xdr:col>3</xdr:col>
      <xdr:colOff>11191515</xdr:colOff>
      <xdr:row>34</xdr:row>
      <xdr:rowOff>144730</xdr:rowOff>
    </xdr:to>
    <xdr:sp macro="" textlink="">
      <xdr:nvSpPr>
        <xdr:cNvPr id="99" name="Flowchart: Connector 98"/>
        <xdr:cNvSpPr/>
      </xdr:nvSpPr>
      <xdr:spPr>
        <a:xfrm>
          <a:off x="14686708" y="6309880"/>
          <a:ext cx="314807" cy="321375"/>
        </a:xfrm>
        <a:prstGeom prst="flowChartConnector">
          <a:avLst/>
        </a:prstGeom>
        <a:solidFill>
          <a:srgbClr val="FF0000"/>
        </a:solidFill>
        <a:ln w="28575"/>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11793683</xdr:colOff>
      <xdr:row>32</xdr:row>
      <xdr:rowOff>138545</xdr:rowOff>
    </xdr:from>
    <xdr:to>
      <xdr:col>3</xdr:col>
      <xdr:colOff>12954001</xdr:colOff>
      <xdr:row>35</xdr:row>
      <xdr:rowOff>69273</xdr:rowOff>
    </xdr:to>
    <xdr:sp macro="" textlink="">
      <xdr:nvSpPr>
        <xdr:cNvPr id="100" name="TextBox 99"/>
        <xdr:cNvSpPr txBox="1"/>
      </xdr:nvSpPr>
      <xdr:spPr>
        <a:xfrm>
          <a:off x="15603683" y="6244070"/>
          <a:ext cx="1160318" cy="5022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REPORT VIEW</a:t>
          </a:r>
        </a:p>
      </xdr:txBody>
    </xdr:sp>
    <xdr:clientData/>
  </xdr:twoCellAnchor>
  <xdr:twoCellAnchor>
    <xdr:from>
      <xdr:col>3</xdr:col>
      <xdr:colOff>3684072</xdr:colOff>
      <xdr:row>36</xdr:row>
      <xdr:rowOff>38268</xdr:rowOff>
    </xdr:from>
    <xdr:to>
      <xdr:col>3</xdr:col>
      <xdr:colOff>4914900</xdr:colOff>
      <xdr:row>39</xdr:row>
      <xdr:rowOff>100446</xdr:rowOff>
    </xdr:to>
    <xdr:sp macro="" textlink="">
      <xdr:nvSpPr>
        <xdr:cNvPr id="101" name="Rounded Rectangle 100"/>
        <xdr:cNvSpPr/>
      </xdr:nvSpPr>
      <xdr:spPr>
        <a:xfrm>
          <a:off x="7494072" y="6905793"/>
          <a:ext cx="1230828" cy="63367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2. Enter</a:t>
          </a:r>
          <a:r>
            <a:rPr lang="en-GB" sz="1100" baseline="0"/>
            <a:t> time range</a:t>
          </a:r>
          <a:endParaRPr lang="en-GB" sz="1100"/>
        </a:p>
      </xdr:txBody>
    </xdr:sp>
    <xdr:clientData/>
  </xdr:twoCellAnchor>
  <xdr:twoCellAnchor>
    <xdr:from>
      <xdr:col>3</xdr:col>
      <xdr:colOff>616528</xdr:colOff>
      <xdr:row>36</xdr:row>
      <xdr:rowOff>83129</xdr:rowOff>
    </xdr:from>
    <xdr:to>
      <xdr:col>3</xdr:col>
      <xdr:colOff>2663535</xdr:colOff>
      <xdr:row>39</xdr:row>
      <xdr:rowOff>65811</xdr:rowOff>
    </xdr:to>
    <xdr:sp macro="" textlink="">
      <xdr:nvSpPr>
        <xdr:cNvPr id="102" name="Rounded Rectangle 101"/>
        <xdr:cNvSpPr/>
      </xdr:nvSpPr>
      <xdr:spPr>
        <a:xfrm>
          <a:off x="4426528" y="6950654"/>
          <a:ext cx="2047007" cy="554182"/>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1. Enter credentials for Level 5 access</a:t>
          </a:r>
        </a:p>
        <a:p>
          <a:pPr algn="ctr"/>
          <a:endParaRPr lang="en-GB" sz="1100"/>
        </a:p>
      </xdr:txBody>
    </xdr:sp>
    <xdr:clientData/>
  </xdr:twoCellAnchor>
  <xdr:twoCellAnchor>
    <xdr:from>
      <xdr:col>3</xdr:col>
      <xdr:colOff>2663535</xdr:colOff>
      <xdr:row>37</xdr:row>
      <xdr:rowOff>164607</xdr:rowOff>
    </xdr:from>
    <xdr:to>
      <xdr:col>3</xdr:col>
      <xdr:colOff>3684072</xdr:colOff>
      <xdr:row>37</xdr:row>
      <xdr:rowOff>169720</xdr:rowOff>
    </xdr:to>
    <xdr:cxnSp macro="">
      <xdr:nvCxnSpPr>
        <xdr:cNvPr id="103" name="Straight Arrow Connector 102"/>
        <xdr:cNvCxnSpPr>
          <a:stCxn id="102" idx="3"/>
          <a:endCxn id="101" idx="1"/>
        </xdr:cNvCxnSpPr>
      </xdr:nvCxnSpPr>
      <xdr:spPr>
        <a:xfrm flipV="1">
          <a:off x="6473535" y="7222632"/>
          <a:ext cx="1020537" cy="5113"/>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297488</xdr:colOff>
      <xdr:row>37</xdr:row>
      <xdr:rowOff>169720</xdr:rowOff>
    </xdr:from>
    <xdr:to>
      <xdr:col>3</xdr:col>
      <xdr:colOff>616528</xdr:colOff>
      <xdr:row>37</xdr:row>
      <xdr:rowOff>175636</xdr:rowOff>
    </xdr:to>
    <xdr:cxnSp macro="">
      <xdr:nvCxnSpPr>
        <xdr:cNvPr id="104" name="Straight Arrow Connector 103"/>
        <xdr:cNvCxnSpPr>
          <a:stCxn id="105" idx="6"/>
          <a:endCxn id="102" idx="1"/>
        </xdr:cNvCxnSpPr>
      </xdr:nvCxnSpPr>
      <xdr:spPr>
        <a:xfrm flipV="1">
          <a:off x="4107488" y="7227745"/>
          <a:ext cx="319040" cy="5916"/>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31172</xdr:colOff>
      <xdr:row>37</xdr:row>
      <xdr:rowOff>35873</xdr:rowOff>
    </xdr:from>
    <xdr:to>
      <xdr:col>3</xdr:col>
      <xdr:colOff>297488</xdr:colOff>
      <xdr:row>38</xdr:row>
      <xdr:rowOff>124899</xdr:rowOff>
    </xdr:to>
    <xdr:sp macro="" textlink="">
      <xdr:nvSpPr>
        <xdr:cNvPr id="105" name="Flowchart: Connector 104"/>
        <xdr:cNvSpPr/>
      </xdr:nvSpPr>
      <xdr:spPr>
        <a:xfrm>
          <a:off x="3841172" y="7093898"/>
          <a:ext cx="266316" cy="279526"/>
        </a:xfrm>
        <a:prstGeom prst="flowChartConnector">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6139793</xdr:colOff>
      <xdr:row>36</xdr:row>
      <xdr:rowOff>34805</xdr:rowOff>
    </xdr:from>
    <xdr:to>
      <xdr:col>3</xdr:col>
      <xdr:colOff>7533409</xdr:colOff>
      <xdr:row>39</xdr:row>
      <xdr:rowOff>96983</xdr:rowOff>
    </xdr:to>
    <xdr:sp macro="" textlink="">
      <xdr:nvSpPr>
        <xdr:cNvPr id="106" name="Rounded Rectangle 105"/>
        <xdr:cNvSpPr/>
      </xdr:nvSpPr>
      <xdr:spPr>
        <a:xfrm>
          <a:off x="9949793" y="6902330"/>
          <a:ext cx="1393616" cy="63367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3. Select report for viewing, eg Weekly</a:t>
          </a:r>
          <a:r>
            <a:rPr lang="en-GB" sz="1100" baseline="0"/>
            <a:t> Report</a:t>
          </a:r>
          <a:endParaRPr lang="en-GB" sz="1100"/>
        </a:p>
      </xdr:txBody>
    </xdr:sp>
    <xdr:clientData/>
  </xdr:twoCellAnchor>
  <xdr:twoCellAnchor>
    <xdr:from>
      <xdr:col>3</xdr:col>
      <xdr:colOff>4914900</xdr:colOff>
      <xdr:row>37</xdr:row>
      <xdr:rowOff>161144</xdr:rowOff>
    </xdr:from>
    <xdr:to>
      <xdr:col>3</xdr:col>
      <xdr:colOff>6139793</xdr:colOff>
      <xdr:row>37</xdr:row>
      <xdr:rowOff>164607</xdr:rowOff>
    </xdr:to>
    <xdr:cxnSp macro="">
      <xdr:nvCxnSpPr>
        <xdr:cNvPr id="107" name="Straight Arrow Connector 106"/>
        <xdr:cNvCxnSpPr>
          <a:stCxn id="101" idx="3"/>
          <a:endCxn id="106" idx="1"/>
        </xdr:cNvCxnSpPr>
      </xdr:nvCxnSpPr>
      <xdr:spPr>
        <a:xfrm flipV="1">
          <a:off x="8724900" y="7219169"/>
          <a:ext cx="1224893" cy="3463"/>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8837967</xdr:colOff>
      <xdr:row>36</xdr:row>
      <xdr:rowOff>31342</xdr:rowOff>
    </xdr:from>
    <xdr:to>
      <xdr:col>3</xdr:col>
      <xdr:colOff>10231583</xdr:colOff>
      <xdr:row>39</xdr:row>
      <xdr:rowOff>93520</xdr:rowOff>
    </xdr:to>
    <xdr:sp macro="" textlink="">
      <xdr:nvSpPr>
        <xdr:cNvPr id="108" name="Rounded Rectangle 107"/>
        <xdr:cNvSpPr/>
      </xdr:nvSpPr>
      <xdr:spPr>
        <a:xfrm>
          <a:off x="12647967" y="6898867"/>
          <a:ext cx="1393616" cy="63367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4. Confirm</a:t>
          </a:r>
          <a:r>
            <a:rPr lang="en-GB" sz="1100" baseline="0"/>
            <a:t> selection</a:t>
          </a:r>
          <a:endParaRPr lang="en-GB" sz="1100"/>
        </a:p>
      </xdr:txBody>
    </xdr:sp>
    <xdr:clientData/>
  </xdr:twoCellAnchor>
  <xdr:twoCellAnchor>
    <xdr:from>
      <xdr:col>3</xdr:col>
      <xdr:colOff>7533409</xdr:colOff>
      <xdr:row>37</xdr:row>
      <xdr:rowOff>157681</xdr:rowOff>
    </xdr:from>
    <xdr:to>
      <xdr:col>3</xdr:col>
      <xdr:colOff>8837967</xdr:colOff>
      <xdr:row>37</xdr:row>
      <xdr:rowOff>161144</xdr:rowOff>
    </xdr:to>
    <xdr:cxnSp macro="">
      <xdr:nvCxnSpPr>
        <xdr:cNvPr id="109" name="Straight Arrow Connector 108"/>
        <xdr:cNvCxnSpPr>
          <a:stCxn id="106" idx="3"/>
          <a:endCxn id="108" idx="1"/>
        </xdr:cNvCxnSpPr>
      </xdr:nvCxnSpPr>
      <xdr:spPr>
        <a:xfrm flipV="1">
          <a:off x="11343409" y="7215706"/>
          <a:ext cx="1304558" cy="3463"/>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10231583</xdr:colOff>
      <xdr:row>37</xdr:row>
      <xdr:rowOff>155864</xdr:rowOff>
    </xdr:from>
    <xdr:to>
      <xdr:col>3</xdr:col>
      <xdr:colOff>10858500</xdr:colOff>
      <xdr:row>37</xdr:row>
      <xdr:rowOff>157681</xdr:rowOff>
    </xdr:to>
    <xdr:cxnSp macro="">
      <xdr:nvCxnSpPr>
        <xdr:cNvPr id="110" name="Straight Arrow Connector 109"/>
        <xdr:cNvCxnSpPr>
          <a:stCxn id="108" idx="3"/>
        </xdr:cNvCxnSpPr>
      </xdr:nvCxnSpPr>
      <xdr:spPr>
        <a:xfrm flipV="1">
          <a:off x="14041583" y="7213889"/>
          <a:ext cx="626917" cy="1817"/>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10876708</xdr:colOff>
      <xdr:row>37</xdr:row>
      <xdr:rowOff>13855</xdr:rowOff>
    </xdr:from>
    <xdr:to>
      <xdr:col>3</xdr:col>
      <xdr:colOff>11191515</xdr:colOff>
      <xdr:row>38</xdr:row>
      <xdr:rowOff>144730</xdr:rowOff>
    </xdr:to>
    <xdr:sp macro="" textlink="">
      <xdr:nvSpPr>
        <xdr:cNvPr id="111" name="Flowchart: Connector 110"/>
        <xdr:cNvSpPr/>
      </xdr:nvSpPr>
      <xdr:spPr>
        <a:xfrm>
          <a:off x="14686708" y="7071880"/>
          <a:ext cx="314807" cy="321375"/>
        </a:xfrm>
        <a:prstGeom prst="flowChartConnector">
          <a:avLst/>
        </a:prstGeom>
        <a:solidFill>
          <a:srgbClr val="FF0000"/>
        </a:solidFill>
        <a:ln w="28575"/>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11793683</xdr:colOff>
      <xdr:row>36</xdr:row>
      <xdr:rowOff>138545</xdr:rowOff>
    </xdr:from>
    <xdr:to>
      <xdr:col>3</xdr:col>
      <xdr:colOff>12954001</xdr:colOff>
      <xdr:row>39</xdr:row>
      <xdr:rowOff>69273</xdr:rowOff>
    </xdr:to>
    <xdr:sp macro="" textlink="">
      <xdr:nvSpPr>
        <xdr:cNvPr id="112" name="TextBox 111"/>
        <xdr:cNvSpPr txBox="1"/>
      </xdr:nvSpPr>
      <xdr:spPr>
        <a:xfrm>
          <a:off x="15603683" y="7006070"/>
          <a:ext cx="1160318" cy="5022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REPORT VIEW</a:t>
          </a:r>
        </a:p>
      </xdr:txBody>
    </xdr:sp>
    <xdr:clientData/>
  </xdr:twoCellAnchor>
  <xdr:twoCellAnchor>
    <xdr:from>
      <xdr:col>3</xdr:col>
      <xdr:colOff>69273</xdr:colOff>
      <xdr:row>18</xdr:row>
      <xdr:rowOff>34637</xdr:rowOff>
    </xdr:from>
    <xdr:to>
      <xdr:col>3</xdr:col>
      <xdr:colOff>432553</xdr:colOff>
      <xdr:row>18</xdr:row>
      <xdr:rowOff>52116</xdr:rowOff>
    </xdr:to>
    <xdr:cxnSp macro="">
      <xdr:nvCxnSpPr>
        <xdr:cNvPr id="113" name="Straight Arrow Connector 112"/>
        <xdr:cNvCxnSpPr>
          <a:stCxn id="17" idx="1"/>
        </xdr:cNvCxnSpPr>
      </xdr:nvCxnSpPr>
      <xdr:spPr>
        <a:xfrm flipH="1" flipV="1">
          <a:off x="3879273" y="3473162"/>
          <a:ext cx="363280" cy="17479"/>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3224925</xdr:colOff>
      <xdr:row>6</xdr:row>
      <xdr:rowOff>38389</xdr:rowOff>
    </xdr:from>
    <xdr:to>
      <xdr:col>3</xdr:col>
      <xdr:colOff>4503997</xdr:colOff>
      <xdr:row>9</xdr:row>
      <xdr:rowOff>22058</xdr:rowOff>
    </xdr:to>
    <xdr:sp macro="" textlink="">
      <xdr:nvSpPr>
        <xdr:cNvPr id="114" name="Rounded Rectangle 113"/>
        <xdr:cNvSpPr/>
      </xdr:nvSpPr>
      <xdr:spPr>
        <a:xfrm>
          <a:off x="7034925" y="1190914"/>
          <a:ext cx="1279072" cy="55516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GB" sz="1100"/>
            <a:t>11. Enter amount of time lost</a:t>
          </a:r>
          <a:endParaRPr lang="en-GB" sz="1100" baseline="0"/>
        </a:p>
        <a:p>
          <a:pPr algn="ctr"/>
          <a:endParaRPr lang="en-GB" sz="1100"/>
        </a:p>
      </xdr:txBody>
    </xdr:sp>
    <xdr:clientData/>
  </xdr:twoCellAnchor>
  <xdr:twoCellAnchor>
    <xdr:from>
      <xdr:col>3</xdr:col>
      <xdr:colOff>4503997</xdr:colOff>
      <xdr:row>7</xdr:row>
      <xdr:rowOff>114696</xdr:rowOff>
    </xdr:from>
    <xdr:to>
      <xdr:col>3</xdr:col>
      <xdr:colOff>7413874</xdr:colOff>
      <xdr:row>7</xdr:row>
      <xdr:rowOff>125474</xdr:rowOff>
    </xdr:to>
    <xdr:cxnSp macro="">
      <xdr:nvCxnSpPr>
        <xdr:cNvPr id="115" name="Straight Arrow Connector 114"/>
        <xdr:cNvCxnSpPr>
          <a:stCxn id="114" idx="3"/>
          <a:endCxn id="12" idx="1"/>
        </xdr:cNvCxnSpPr>
      </xdr:nvCxnSpPr>
      <xdr:spPr>
        <a:xfrm flipV="1">
          <a:off x="8313997" y="1457721"/>
          <a:ext cx="2909877" cy="10778"/>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51955</xdr:colOff>
      <xdr:row>0</xdr:row>
      <xdr:rowOff>51954</xdr:rowOff>
    </xdr:from>
    <xdr:to>
      <xdr:col>0</xdr:col>
      <xdr:colOff>1662546</xdr:colOff>
      <xdr:row>5</xdr:row>
      <xdr:rowOff>0</xdr:rowOff>
    </xdr:to>
    <xdr:sp macro="" textlink="">
      <xdr:nvSpPr>
        <xdr:cNvPr id="116" name="Rectangle 115">
          <a:hlinkClick xmlns:r="http://schemas.openxmlformats.org/officeDocument/2006/relationships" r:id="rId12"/>
        </xdr:cNvPr>
        <xdr:cNvSpPr/>
      </xdr:nvSpPr>
      <xdr:spPr>
        <a:xfrm>
          <a:off x="51955" y="51954"/>
          <a:ext cx="1610591" cy="9178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W" sz="2000">
              <a:latin typeface="Dutch809 BT" panose="02020602050505020304" pitchFamily="18" charset="0"/>
            </a:rPr>
            <a:t>Back to Process</a:t>
          </a:r>
          <a:r>
            <a:rPr lang="en-ZW" sz="2000" baseline="0">
              <a:latin typeface="Dutch809 BT" panose="02020602050505020304" pitchFamily="18" charset="0"/>
            </a:rPr>
            <a:t> Flow</a:t>
          </a:r>
          <a:endParaRPr lang="en-ZW" sz="2000">
            <a:latin typeface="Dutch809 BT" panose="020206020505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28575</xdr:colOff>
      <xdr:row>0</xdr:row>
      <xdr:rowOff>47625</xdr:rowOff>
    </xdr:from>
    <xdr:to>
      <xdr:col>0</xdr:col>
      <xdr:colOff>790575</xdr:colOff>
      <xdr:row>0</xdr:row>
      <xdr:rowOff>514350</xdr:rowOff>
    </xdr:to>
    <xdr:sp macro="" textlink="">
      <xdr:nvSpPr>
        <xdr:cNvPr id="6" name="Rectangle 5">
          <a:hlinkClick xmlns:r="http://schemas.openxmlformats.org/officeDocument/2006/relationships" r:id="rId1"/>
        </xdr:cNvPr>
        <xdr:cNvSpPr/>
      </xdr:nvSpPr>
      <xdr:spPr>
        <a:xfrm>
          <a:off x="28575" y="47625"/>
          <a:ext cx="762000"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W" sz="1050">
              <a:latin typeface="Dutch809 BT" panose="02020602050505020304" pitchFamily="18" charset="0"/>
            </a:rPr>
            <a:t>Process</a:t>
          </a:r>
          <a:r>
            <a:rPr lang="en-ZW" sz="1050" baseline="0">
              <a:latin typeface="Dutch809 BT" panose="02020602050505020304" pitchFamily="18" charset="0"/>
            </a:rPr>
            <a:t> Flow</a:t>
          </a:r>
          <a:endParaRPr lang="en-ZW" sz="1050">
            <a:latin typeface="Dutch809 BT" panose="020206020505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28575</xdr:colOff>
      <xdr:row>0</xdr:row>
      <xdr:rowOff>57150</xdr:rowOff>
    </xdr:from>
    <xdr:to>
      <xdr:col>0</xdr:col>
      <xdr:colOff>1028700</xdr:colOff>
      <xdr:row>2</xdr:row>
      <xdr:rowOff>152400</xdr:rowOff>
    </xdr:to>
    <xdr:sp macro="" textlink="">
      <xdr:nvSpPr>
        <xdr:cNvPr id="2" name="Rectangle 1">
          <a:hlinkClick xmlns:r="http://schemas.openxmlformats.org/officeDocument/2006/relationships" r:id="rId1"/>
        </xdr:cNvPr>
        <xdr:cNvSpPr/>
      </xdr:nvSpPr>
      <xdr:spPr>
        <a:xfrm>
          <a:off x="28575" y="57150"/>
          <a:ext cx="1000125" cy="495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W" sz="1100">
              <a:latin typeface="Dutch809 BT" panose="02020602050505020304" pitchFamily="18" charset="0"/>
            </a:rPr>
            <a:t>Process</a:t>
          </a:r>
          <a:r>
            <a:rPr lang="en-ZW" sz="1100" baseline="0">
              <a:latin typeface="Dutch809 BT" panose="02020602050505020304" pitchFamily="18" charset="0"/>
            </a:rPr>
            <a:t> Flow</a:t>
          </a:r>
          <a:endParaRPr lang="en-ZW" sz="1100">
            <a:latin typeface="Dutch809 BT" panose="020206020505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38101</xdr:colOff>
      <xdr:row>0</xdr:row>
      <xdr:rowOff>66675</xdr:rowOff>
    </xdr:from>
    <xdr:to>
      <xdr:col>0</xdr:col>
      <xdr:colOff>771525</xdr:colOff>
      <xdr:row>2</xdr:row>
      <xdr:rowOff>123825</xdr:rowOff>
    </xdr:to>
    <xdr:sp macro="" textlink="">
      <xdr:nvSpPr>
        <xdr:cNvPr id="2" name="Rectangle 1">
          <a:hlinkClick xmlns:r="http://schemas.openxmlformats.org/officeDocument/2006/relationships" r:id="rId1"/>
        </xdr:cNvPr>
        <xdr:cNvSpPr/>
      </xdr:nvSpPr>
      <xdr:spPr>
        <a:xfrm>
          <a:off x="38101" y="66675"/>
          <a:ext cx="733424"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W" sz="1200">
              <a:latin typeface="Dutch809 BT" panose="02020602050505020304" pitchFamily="18" charset="0"/>
            </a:rPr>
            <a:t>Process</a:t>
          </a:r>
          <a:r>
            <a:rPr lang="en-ZW" sz="1200" baseline="0">
              <a:latin typeface="Dutch809 BT" panose="02020602050505020304" pitchFamily="18" charset="0"/>
            </a:rPr>
            <a:t> Flow</a:t>
          </a:r>
          <a:endParaRPr lang="en-ZW" sz="1200">
            <a:latin typeface="Dutch809 BT" panose="020206020505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990600</xdr:colOff>
      <xdr:row>21</xdr:row>
      <xdr:rowOff>123824</xdr:rowOff>
    </xdr:from>
    <xdr:to>
      <xdr:col>7</xdr:col>
      <xdr:colOff>142875</xdr:colOff>
      <xdr:row>33</xdr:row>
      <xdr:rowOff>157161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966788</xdr:colOff>
      <xdr:row>48</xdr:row>
      <xdr:rowOff>142874</xdr:rowOff>
    </xdr:from>
    <xdr:to>
      <xdr:col>7</xdr:col>
      <xdr:colOff>142876</xdr:colOff>
      <xdr:row>63</xdr:row>
      <xdr:rowOff>23811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261937</xdr:colOff>
      <xdr:row>30</xdr:row>
      <xdr:rowOff>157162</xdr:rowOff>
    </xdr:from>
    <xdr:to>
      <xdr:col>31</xdr:col>
      <xdr:colOff>109537</xdr:colOff>
      <xdr:row>45</xdr:row>
      <xdr:rowOff>42862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252412</xdr:colOff>
      <xdr:row>38</xdr:row>
      <xdr:rowOff>166687</xdr:rowOff>
    </xdr:from>
    <xdr:to>
      <xdr:col>30</xdr:col>
      <xdr:colOff>557212</xdr:colOff>
      <xdr:row>53</xdr:row>
      <xdr:rowOff>52387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957262</xdr:colOff>
      <xdr:row>34</xdr:row>
      <xdr:rowOff>33337</xdr:rowOff>
    </xdr:from>
    <xdr:to>
      <xdr:col>7</xdr:col>
      <xdr:colOff>152400</xdr:colOff>
      <xdr:row>48</xdr:row>
      <xdr:rowOff>66675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81643</xdr:colOff>
      <xdr:row>0</xdr:row>
      <xdr:rowOff>54428</xdr:rowOff>
    </xdr:from>
    <xdr:to>
      <xdr:col>1</xdr:col>
      <xdr:colOff>1592036</xdr:colOff>
      <xdr:row>1</xdr:row>
      <xdr:rowOff>176893</xdr:rowOff>
    </xdr:to>
    <xdr:sp macro="" textlink="">
      <xdr:nvSpPr>
        <xdr:cNvPr id="2" name="Rectangle 1">
          <a:hlinkClick xmlns:r="http://schemas.openxmlformats.org/officeDocument/2006/relationships" r:id="rId1"/>
        </xdr:cNvPr>
        <xdr:cNvSpPr/>
      </xdr:nvSpPr>
      <xdr:spPr>
        <a:xfrm>
          <a:off x="81643" y="54428"/>
          <a:ext cx="2054679" cy="35378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W" sz="2000">
              <a:latin typeface="Dutch809 BT" panose="02020602050505020304" pitchFamily="18" charset="0"/>
            </a:rPr>
            <a:t>Process</a:t>
          </a:r>
          <a:r>
            <a:rPr lang="en-ZW" sz="2000" baseline="0">
              <a:latin typeface="Dutch809 BT" panose="02020602050505020304" pitchFamily="18" charset="0"/>
            </a:rPr>
            <a:t> Flow</a:t>
          </a:r>
          <a:endParaRPr lang="en-ZW" sz="2000">
            <a:latin typeface="Dutch809 BT" panose="020206020505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95250</xdr:colOff>
      <xdr:row>0</xdr:row>
      <xdr:rowOff>81643</xdr:rowOff>
    </xdr:from>
    <xdr:to>
      <xdr:col>0</xdr:col>
      <xdr:colOff>1387929</xdr:colOff>
      <xdr:row>1</xdr:row>
      <xdr:rowOff>789215</xdr:rowOff>
    </xdr:to>
    <xdr:sp macro="" textlink="">
      <xdr:nvSpPr>
        <xdr:cNvPr id="2" name="Rectangle 1">
          <a:hlinkClick xmlns:r="http://schemas.openxmlformats.org/officeDocument/2006/relationships" r:id="rId1"/>
        </xdr:cNvPr>
        <xdr:cNvSpPr/>
      </xdr:nvSpPr>
      <xdr:spPr>
        <a:xfrm>
          <a:off x="95250" y="81643"/>
          <a:ext cx="1292679" cy="9116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W" sz="2000">
              <a:latin typeface="Dutch809 BT" panose="02020602050505020304" pitchFamily="18" charset="0"/>
            </a:rPr>
            <a:t>Process</a:t>
          </a:r>
          <a:r>
            <a:rPr lang="en-ZW" sz="2000" baseline="0">
              <a:latin typeface="Dutch809 BT" panose="02020602050505020304" pitchFamily="18" charset="0"/>
            </a:rPr>
            <a:t> Flow</a:t>
          </a:r>
          <a:endParaRPr lang="en-ZW" sz="2000">
            <a:latin typeface="Dutch809 BT" panose="02020602050505020304" pitchFamily="18"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1074964</xdr:colOff>
      <xdr:row>1</xdr:row>
      <xdr:rowOff>176893</xdr:rowOff>
    </xdr:to>
    <xdr:sp macro="" textlink="">
      <xdr:nvSpPr>
        <xdr:cNvPr id="2" name="Rectangle 1">
          <a:hlinkClick xmlns:r="http://schemas.openxmlformats.org/officeDocument/2006/relationships" r:id="rId1"/>
        </xdr:cNvPr>
        <xdr:cNvSpPr/>
      </xdr:nvSpPr>
      <xdr:spPr>
        <a:xfrm>
          <a:off x="0" y="0"/>
          <a:ext cx="1687285"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W" sz="1600">
              <a:latin typeface="Dutch809 BT" panose="02020602050505020304" pitchFamily="18" charset="0"/>
            </a:rPr>
            <a:t>Process</a:t>
          </a:r>
          <a:r>
            <a:rPr lang="en-ZW" sz="1600" baseline="0">
              <a:latin typeface="Dutch809 BT" panose="02020602050505020304" pitchFamily="18" charset="0"/>
            </a:rPr>
            <a:t> Flow</a:t>
          </a:r>
          <a:endParaRPr lang="en-ZW" sz="1600">
            <a:latin typeface="Dutch809 BT" panose="020206020505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35873</xdr:colOff>
      <xdr:row>20</xdr:row>
      <xdr:rowOff>50344</xdr:rowOff>
    </xdr:from>
    <xdr:to>
      <xdr:col>5</xdr:col>
      <xdr:colOff>1212273</xdr:colOff>
      <xdr:row>37</xdr:row>
      <xdr:rowOff>103909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10</xdr:row>
      <xdr:rowOff>86591</xdr:rowOff>
    </xdr:from>
    <xdr:to>
      <xdr:col>12</xdr:col>
      <xdr:colOff>1021772</xdr:colOff>
      <xdr:row>27</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69272</xdr:colOff>
      <xdr:row>42</xdr:row>
      <xdr:rowOff>195695</xdr:rowOff>
    </xdr:from>
    <xdr:to>
      <xdr:col>12</xdr:col>
      <xdr:colOff>744681</xdr:colOff>
      <xdr:row>57</xdr:row>
      <xdr:rowOff>34636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51954</xdr:colOff>
      <xdr:row>0</xdr:row>
      <xdr:rowOff>34637</xdr:rowOff>
    </xdr:from>
    <xdr:to>
      <xdr:col>1</xdr:col>
      <xdr:colOff>1246909</xdr:colOff>
      <xdr:row>1</xdr:row>
      <xdr:rowOff>242455</xdr:rowOff>
    </xdr:to>
    <xdr:sp macro="" textlink="">
      <xdr:nvSpPr>
        <xdr:cNvPr id="5" name="Rectangle 4">
          <a:hlinkClick xmlns:r="http://schemas.openxmlformats.org/officeDocument/2006/relationships" r:id="rId4"/>
        </xdr:cNvPr>
        <xdr:cNvSpPr/>
      </xdr:nvSpPr>
      <xdr:spPr>
        <a:xfrm>
          <a:off x="51954" y="34637"/>
          <a:ext cx="1801091" cy="4156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W" sz="2000">
              <a:latin typeface="Dutch809 BT" panose="02020602050505020304" pitchFamily="18" charset="0"/>
            </a:rPr>
            <a:t>Process</a:t>
          </a:r>
          <a:r>
            <a:rPr lang="en-ZW" sz="2000" baseline="0">
              <a:latin typeface="Dutch809 BT" panose="02020602050505020304" pitchFamily="18" charset="0"/>
            </a:rPr>
            <a:t> Flow</a:t>
          </a:r>
          <a:endParaRPr lang="en-ZW" sz="2000">
            <a:latin typeface="Dutch809 BT" panose="020206020505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122464</xdr:colOff>
      <xdr:row>21</xdr:row>
      <xdr:rowOff>50345</xdr:rowOff>
    </xdr:from>
    <xdr:to>
      <xdr:col>4</xdr:col>
      <xdr:colOff>1246910</xdr:colOff>
      <xdr:row>36</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69272</xdr:colOff>
      <xdr:row>42</xdr:row>
      <xdr:rowOff>195695</xdr:rowOff>
    </xdr:from>
    <xdr:to>
      <xdr:col>12</xdr:col>
      <xdr:colOff>744681</xdr:colOff>
      <xdr:row>57</xdr:row>
      <xdr:rowOff>34636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1437408</xdr:colOff>
      <xdr:row>10</xdr:row>
      <xdr:rowOff>91784</xdr:rowOff>
    </xdr:from>
    <xdr:to>
      <xdr:col>11</xdr:col>
      <xdr:colOff>484908</xdr:colOff>
      <xdr:row>25</xdr:row>
      <xdr:rowOff>138545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51955</xdr:colOff>
      <xdr:row>0</xdr:row>
      <xdr:rowOff>34636</xdr:rowOff>
    </xdr:from>
    <xdr:to>
      <xdr:col>1</xdr:col>
      <xdr:colOff>1246910</xdr:colOff>
      <xdr:row>1</xdr:row>
      <xdr:rowOff>242454</xdr:rowOff>
    </xdr:to>
    <xdr:sp macro="" textlink="">
      <xdr:nvSpPr>
        <xdr:cNvPr id="5" name="Rectangle 4">
          <a:hlinkClick xmlns:r="http://schemas.openxmlformats.org/officeDocument/2006/relationships" r:id="rId4"/>
        </xdr:cNvPr>
        <xdr:cNvSpPr/>
      </xdr:nvSpPr>
      <xdr:spPr>
        <a:xfrm>
          <a:off x="51955" y="34636"/>
          <a:ext cx="1801091" cy="4156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W" sz="2000">
              <a:latin typeface="Dutch809 BT" panose="02020602050505020304" pitchFamily="18" charset="0"/>
            </a:rPr>
            <a:t>Process</a:t>
          </a:r>
          <a:r>
            <a:rPr lang="en-ZW" sz="2000" baseline="0">
              <a:latin typeface="Dutch809 BT" panose="02020602050505020304" pitchFamily="18" charset="0"/>
            </a:rPr>
            <a:t> Flow</a:t>
          </a:r>
          <a:endParaRPr lang="en-ZW" sz="2000">
            <a:latin typeface="Dutch809 BT" panose="020206020505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171449</xdr:colOff>
      <xdr:row>3</xdr:row>
      <xdr:rowOff>123825</xdr:rowOff>
    </xdr:from>
    <xdr:to>
      <xdr:col>0</xdr:col>
      <xdr:colOff>504824</xdr:colOff>
      <xdr:row>5</xdr:row>
      <xdr:rowOff>123825</xdr:rowOff>
    </xdr:to>
    <xdr:sp macro="" textlink="">
      <xdr:nvSpPr>
        <xdr:cNvPr id="2" name="Oval 1"/>
        <xdr:cNvSpPr/>
      </xdr:nvSpPr>
      <xdr:spPr>
        <a:xfrm>
          <a:off x="171449" y="933450"/>
          <a:ext cx="333375" cy="3238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a:t>
          </a:r>
        </a:p>
      </xdr:txBody>
    </xdr:sp>
    <xdr:clientData/>
  </xdr:twoCellAnchor>
  <xdr:twoCellAnchor>
    <xdr:from>
      <xdr:col>0</xdr:col>
      <xdr:colOff>171449</xdr:colOff>
      <xdr:row>9</xdr:row>
      <xdr:rowOff>152400</xdr:rowOff>
    </xdr:from>
    <xdr:to>
      <xdr:col>0</xdr:col>
      <xdr:colOff>504824</xdr:colOff>
      <xdr:row>11</xdr:row>
      <xdr:rowOff>152400</xdr:rowOff>
    </xdr:to>
    <xdr:sp macro="" textlink="">
      <xdr:nvSpPr>
        <xdr:cNvPr id="3" name="Oval 2"/>
        <xdr:cNvSpPr/>
      </xdr:nvSpPr>
      <xdr:spPr>
        <a:xfrm>
          <a:off x="171449" y="1933575"/>
          <a:ext cx="333375" cy="3238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2</a:t>
          </a:r>
        </a:p>
      </xdr:txBody>
    </xdr:sp>
    <xdr:clientData/>
  </xdr:twoCellAnchor>
  <xdr:twoCellAnchor>
    <xdr:from>
      <xdr:col>0</xdr:col>
      <xdr:colOff>166686</xdr:colOff>
      <xdr:row>15</xdr:row>
      <xdr:rowOff>0</xdr:rowOff>
    </xdr:from>
    <xdr:to>
      <xdr:col>0</xdr:col>
      <xdr:colOff>500061</xdr:colOff>
      <xdr:row>17</xdr:row>
      <xdr:rowOff>0</xdr:rowOff>
    </xdr:to>
    <xdr:sp macro="" textlink="">
      <xdr:nvSpPr>
        <xdr:cNvPr id="4" name="Oval 3"/>
        <xdr:cNvSpPr/>
      </xdr:nvSpPr>
      <xdr:spPr>
        <a:xfrm>
          <a:off x="166686" y="1943100"/>
          <a:ext cx="333375" cy="3238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3</a:t>
          </a:r>
        </a:p>
      </xdr:txBody>
    </xdr:sp>
    <xdr:clientData/>
  </xdr:twoCellAnchor>
  <xdr:twoCellAnchor>
    <xdr:from>
      <xdr:col>0</xdr:col>
      <xdr:colOff>338137</xdr:colOff>
      <xdr:row>5</xdr:row>
      <xdr:rowOff>123825</xdr:rowOff>
    </xdr:from>
    <xdr:to>
      <xdr:col>0</xdr:col>
      <xdr:colOff>338137</xdr:colOff>
      <xdr:row>9</xdr:row>
      <xdr:rowOff>152400</xdr:rowOff>
    </xdr:to>
    <xdr:cxnSp macro="">
      <xdr:nvCxnSpPr>
        <xdr:cNvPr id="6" name="Straight Arrow Connector 5"/>
        <xdr:cNvCxnSpPr>
          <a:stCxn id="2" idx="4"/>
          <a:endCxn id="3" idx="0"/>
        </xdr:cNvCxnSpPr>
      </xdr:nvCxnSpPr>
      <xdr:spPr>
        <a:xfrm>
          <a:off x="338137" y="447675"/>
          <a:ext cx="0" cy="67627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333374</xdr:colOff>
      <xdr:row>11</xdr:row>
      <xdr:rowOff>152400</xdr:rowOff>
    </xdr:from>
    <xdr:to>
      <xdr:col>0</xdr:col>
      <xdr:colOff>338137</xdr:colOff>
      <xdr:row>15</xdr:row>
      <xdr:rowOff>0</xdr:rowOff>
    </xdr:to>
    <xdr:cxnSp macro="">
      <xdr:nvCxnSpPr>
        <xdr:cNvPr id="8" name="Straight Arrow Connector 7"/>
        <xdr:cNvCxnSpPr>
          <a:stCxn id="3" idx="4"/>
          <a:endCxn id="4" idx="0"/>
        </xdr:cNvCxnSpPr>
      </xdr:nvCxnSpPr>
      <xdr:spPr>
        <a:xfrm flipH="1">
          <a:off x="333374" y="1447800"/>
          <a:ext cx="4763" cy="4953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333374</xdr:colOff>
      <xdr:row>17</xdr:row>
      <xdr:rowOff>0</xdr:rowOff>
    </xdr:from>
    <xdr:to>
      <xdr:col>0</xdr:col>
      <xdr:colOff>338137</xdr:colOff>
      <xdr:row>33</xdr:row>
      <xdr:rowOff>0</xdr:rowOff>
    </xdr:to>
    <xdr:cxnSp macro="">
      <xdr:nvCxnSpPr>
        <xdr:cNvPr id="12" name="Straight Arrow Connector 11"/>
        <xdr:cNvCxnSpPr>
          <a:stCxn id="4" idx="4"/>
          <a:endCxn id="14" idx="0"/>
        </xdr:cNvCxnSpPr>
      </xdr:nvCxnSpPr>
      <xdr:spPr>
        <a:xfrm>
          <a:off x="333374" y="2266950"/>
          <a:ext cx="4763" cy="25908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171449</xdr:colOff>
      <xdr:row>33</xdr:row>
      <xdr:rowOff>0</xdr:rowOff>
    </xdr:from>
    <xdr:to>
      <xdr:col>0</xdr:col>
      <xdr:colOff>504824</xdr:colOff>
      <xdr:row>35</xdr:row>
      <xdr:rowOff>0</xdr:rowOff>
    </xdr:to>
    <xdr:sp macro="" textlink="">
      <xdr:nvSpPr>
        <xdr:cNvPr id="14" name="Oval 13"/>
        <xdr:cNvSpPr/>
      </xdr:nvSpPr>
      <xdr:spPr>
        <a:xfrm>
          <a:off x="171449" y="4857750"/>
          <a:ext cx="333375" cy="3238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4</a:t>
          </a:r>
        </a:p>
      </xdr:txBody>
    </xdr:sp>
    <xdr:clientData/>
  </xdr:twoCellAnchor>
  <xdr:twoCellAnchor editAs="oneCell">
    <xdr:from>
      <xdr:col>1</xdr:col>
      <xdr:colOff>0</xdr:colOff>
      <xdr:row>49</xdr:row>
      <xdr:rowOff>133350</xdr:rowOff>
    </xdr:from>
    <xdr:to>
      <xdr:col>3</xdr:col>
      <xdr:colOff>636088</xdr:colOff>
      <xdr:row>80</xdr:row>
      <xdr:rowOff>133350</xdr:rowOff>
    </xdr:to>
    <xdr:pic>
      <xdr:nvPicPr>
        <xdr:cNvPr id="17" name="Picture 16"/>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360" t="2838" r="10322" b="1642"/>
        <a:stretch/>
      </xdr:blipFill>
      <xdr:spPr>
        <a:xfrm rot="5400000">
          <a:off x="-405856" y="8597356"/>
          <a:ext cx="5534025" cy="3503113"/>
        </a:xfrm>
        <a:prstGeom prst="rect">
          <a:avLst/>
        </a:prstGeom>
        <a:ln>
          <a:solidFill>
            <a:sysClr val="windowText" lastClr="000000"/>
          </a:solidFill>
        </a:ln>
      </xdr:spPr>
    </xdr:pic>
    <xdr:clientData/>
  </xdr:twoCellAnchor>
  <xdr:twoCellAnchor>
    <xdr:from>
      <xdr:col>0</xdr:col>
      <xdr:colOff>200024</xdr:colOff>
      <xdr:row>50</xdr:row>
      <xdr:rowOff>57150</xdr:rowOff>
    </xdr:from>
    <xdr:to>
      <xdr:col>0</xdr:col>
      <xdr:colOff>533399</xdr:colOff>
      <xdr:row>52</xdr:row>
      <xdr:rowOff>0</xdr:rowOff>
    </xdr:to>
    <xdr:sp macro="" textlink="">
      <xdr:nvSpPr>
        <xdr:cNvPr id="18" name="Oval 17"/>
        <xdr:cNvSpPr/>
      </xdr:nvSpPr>
      <xdr:spPr>
        <a:xfrm>
          <a:off x="200024" y="7677150"/>
          <a:ext cx="333375" cy="3238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5</a:t>
          </a:r>
        </a:p>
      </xdr:txBody>
    </xdr:sp>
    <xdr:clientData/>
  </xdr:twoCellAnchor>
  <xdr:twoCellAnchor>
    <xdr:from>
      <xdr:col>0</xdr:col>
      <xdr:colOff>338137</xdr:colOff>
      <xdr:row>35</xdr:row>
      <xdr:rowOff>0</xdr:rowOff>
    </xdr:from>
    <xdr:to>
      <xdr:col>0</xdr:col>
      <xdr:colOff>366712</xdr:colOff>
      <xdr:row>50</xdr:row>
      <xdr:rowOff>57150</xdr:rowOff>
    </xdr:to>
    <xdr:cxnSp macro="">
      <xdr:nvCxnSpPr>
        <xdr:cNvPr id="19" name="Straight Arrow Connector 18"/>
        <xdr:cNvCxnSpPr>
          <a:stCxn id="14" idx="4"/>
          <a:endCxn id="18" idx="0"/>
        </xdr:cNvCxnSpPr>
      </xdr:nvCxnSpPr>
      <xdr:spPr>
        <a:xfrm>
          <a:off x="338137" y="5181600"/>
          <a:ext cx="28575" cy="248602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28575</xdr:colOff>
      <xdr:row>0</xdr:row>
      <xdr:rowOff>0</xdr:rowOff>
    </xdr:from>
    <xdr:to>
      <xdr:col>2</xdr:col>
      <xdr:colOff>0</xdr:colOff>
      <xdr:row>2</xdr:row>
      <xdr:rowOff>0</xdr:rowOff>
    </xdr:to>
    <xdr:sp macro="" textlink="">
      <xdr:nvSpPr>
        <xdr:cNvPr id="22" name="Rectangle 21">
          <a:hlinkClick xmlns:r="http://schemas.openxmlformats.org/officeDocument/2006/relationships" r:id="rId2"/>
        </xdr:cNvPr>
        <xdr:cNvSpPr/>
      </xdr:nvSpPr>
      <xdr:spPr>
        <a:xfrm>
          <a:off x="28575" y="0"/>
          <a:ext cx="182880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W" sz="1200">
              <a:latin typeface="Dutch809 BT" panose="02020602050505020304" pitchFamily="18" charset="0"/>
            </a:rPr>
            <a:t>Back to Process</a:t>
          </a:r>
          <a:r>
            <a:rPr lang="en-ZW" sz="1200" baseline="0">
              <a:latin typeface="Dutch809 BT" panose="02020602050505020304" pitchFamily="18" charset="0"/>
            </a:rPr>
            <a:t> Flow</a:t>
          </a:r>
          <a:endParaRPr lang="en-ZW" sz="1200">
            <a:latin typeface="Dutch809 BT" panose="02020602050505020304" pitchFamily="18"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54428</xdr:colOff>
      <xdr:row>11</xdr:row>
      <xdr:rowOff>137429</xdr:rowOff>
    </xdr:from>
    <xdr:to>
      <xdr:col>5</xdr:col>
      <xdr:colOff>462643</xdr:colOff>
      <xdr:row>26</xdr:row>
      <xdr:rowOff>95248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666750</xdr:colOff>
      <xdr:row>11</xdr:row>
      <xdr:rowOff>159200</xdr:rowOff>
    </xdr:from>
    <xdr:to>
      <xdr:col>12</xdr:col>
      <xdr:colOff>217714</xdr:colOff>
      <xdr:row>26</xdr:row>
      <xdr:rowOff>68034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666750</xdr:colOff>
      <xdr:row>12</xdr:row>
      <xdr:rowOff>23131</xdr:rowOff>
    </xdr:from>
    <xdr:to>
      <xdr:col>18</xdr:col>
      <xdr:colOff>27214</xdr:colOff>
      <xdr:row>26</xdr:row>
      <xdr:rowOff>68035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68035</xdr:colOff>
      <xdr:row>0</xdr:row>
      <xdr:rowOff>68036</xdr:rowOff>
    </xdr:from>
    <xdr:to>
      <xdr:col>1</xdr:col>
      <xdr:colOff>1256805</xdr:colOff>
      <xdr:row>1</xdr:row>
      <xdr:rowOff>279565</xdr:rowOff>
    </xdr:to>
    <xdr:sp macro="" textlink="">
      <xdr:nvSpPr>
        <xdr:cNvPr id="6" name="Rectangle 5">
          <a:hlinkClick xmlns:r="http://schemas.openxmlformats.org/officeDocument/2006/relationships" r:id="rId4"/>
        </xdr:cNvPr>
        <xdr:cNvSpPr/>
      </xdr:nvSpPr>
      <xdr:spPr>
        <a:xfrm>
          <a:off x="68035" y="68036"/>
          <a:ext cx="1801091" cy="4156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W" sz="2000">
              <a:latin typeface="Dutch809 BT" panose="02020602050505020304" pitchFamily="18" charset="0"/>
            </a:rPr>
            <a:t>Process</a:t>
          </a:r>
          <a:r>
            <a:rPr lang="en-ZW" sz="2000" baseline="0">
              <a:latin typeface="Dutch809 BT" panose="02020602050505020304" pitchFamily="18" charset="0"/>
            </a:rPr>
            <a:t> Flow</a:t>
          </a:r>
          <a:endParaRPr lang="en-ZW" sz="2000">
            <a:latin typeface="Dutch809 BT" panose="020206020505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108</xdr:col>
      <xdr:colOff>161924</xdr:colOff>
      <xdr:row>1</xdr:row>
      <xdr:rowOff>42861</xdr:rowOff>
    </xdr:from>
    <xdr:to>
      <xdr:col>123</xdr:col>
      <xdr:colOff>721178</xdr:colOff>
      <xdr:row>9</xdr:row>
      <xdr:rowOff>176893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108</xdr:col>
      <xdr:colOff>152400</xdr:colOff>
      <xdr:row>10</xdr:row>
      <xdr:rowOff>19050</xdr:rowOff>
    </xdr:from>
    <xdr:to>
      <xdr:col>124</xdr:col>
      <xdr:colOff>9525</xdr:colOff>
      <xdr:row>31</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108</xdr:col>
      <xdr:colOff>152400</xdr:colOff>
      <xdr:row>31</xdr:row>
      <xdr:rowOff>200025</xdr:rowOff>
    </xdr:from>
    <xdr:to>
      <xdr:col>123</xdr:col>
      <xdr:colOff>695325</xdr:colOff>
      <xdr:row>37</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108</xdr:col>
      <xdr:colOff>161925</xdr:colOff>
      <xdr:row>37</xdr:row>
      <xdr:rowOff>66675</xdr:rowOff>
    </xdr:from>
    <xdr:to>
      <xdr:col>123</xdr:col>
      <xdr:colOff>695325</xdr:colOff>
      <xdr:row>48</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108</xdr:col>
      <xdr:colOff>171450</xdr:colOff>
      <xdr:row>49</xdr:row>
      <xdr:rowOff>0</xdr:rowOff>
    </xdr:from>
    <xdr:to>
      <xdr:col>123</xdr:col>
      <xdr:colOff>533400</xdr:colOff>
      <xdr:row>55</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108</xdr:col>
      <xdr:colOff>202406</xdr:colOff>
      <xdr:row>56</xdr:row>
      <xdr:rowOff>28576</xdr:rowOff>
    </xdr:from>
    <xdr:to>
      <xdr:col>123</xdr:col>
      <xdr:colOff>533400</xdr:colOff>
      <xdr:row>71</xdr:row>
      <xdr:rowOff>154782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108</xdr:col>
      <xdr:colOff>0</xdr:colOff>
      <xdr:row>72</xdr:row>
      <xdr:rowOff>0</xdr:rowOff>
    </xdr:from>
    <xdr:to>
      <xdr:col>123</xdr:col>
      <xdr:colOff>330994</xdr:colOff>
      <xdr:row>83</xdr:row>
      <xdr:rowOff>149678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108</xdr:col>
      <xdr:colOff>54428</xdr:colOff>
      <xdr:row>84</xdr:row>
      <xdr:rowOff>40822</xdr:rowOff>
    </xdr:from>
    <xdr:to>
      <xdr:col>123</xdr:col>
      <xdr:colOff>385422</xdr:colOff>
      <xdr:row>97</xdr:row>
      <xdr:rowOff>190501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107</xdr:col>
      <xdr:colOff>1401535</xdr:colOff>
      <xdr:row>100</xdr:row>
      <xdr:rowOff>77561</xdr:rowOff>
    </xdr:from>
    <xdr:to>
      <xdr:col>119</xdr:col>
      <xdr:colOff>707571</xdr:colOff>
      <xdr:row>122</xdr:row>
      <xdr:rowOff>27215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107</xdr:col>
      <xdr:colOff>1401536</xdr:colOff>
      <xdr:row>122</xdr:row>
      <xdr:rowOff>108857</xdr:rowOff>
    </xdr:from>
    <xdr:to>
      <xdr:col>119</xdr:col>
      <xdr:colOff>707572</xdr:colOff>
      <xdr:row>144</xdr:row>
      <xdr:rowOff>58510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120</xdr:col>
      <xdr:colOff>40822</xdr:colOff>
      <xdr:row>100</xdr:row>
      <xdr:rowOff>68036</xdr:rowOff>
    </xdr:from>
    <xdr:to>
      <xdr:col>132</xdr:col>
      <xdr:colOff>666751</xdr:colOff>
      <xdr:row>122</xdr:row>
      <xdr:rowOff>17690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120</xdr:col>
      <xdr:colOff>68035</xdr:colOff>
      <xdr:row>122</xdr:row>
      <xdr:rowOff>108858</xdr:rowOff>
    </xdr:from>
    <xdr:to>
      <xdr:col>132</xdr:col>
      <xdr:colOff>693964</xdr:colOff>
      <xdr:row>144</xdr:row>
      <xdr:rowOff>58511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xdr:col>
      <xdr:colOff>161924</xdr:colOff>
      <xdr:row>2</xdr:row>
      <xdr:rowOff>0</xdr:rowOff>
    </xdr:from>
    <xdr:to>
      <xdr:col>9</xdr:col>
      <xdr:colOff>304800</xdr:colOff>
      <xdr:row>10</xdr:row>
      <xdr:rowOff>166689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152401</xdr:colOff>
      <xdr:row>11</xdr:row>
      <xdr:rowOff>12928</xdr:rowOff>
    </xdr:from>
    <xdr:to>
      <xdr:col>9</xdr:col>
      <xdr:colOff>326432</xdr:colOff>
      <xdr:row>33</xdr:row>
      <xdr:rowOff>51028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152401</xdr:colOff>
      <xdr:row>33</xdr:row>
      <xdr:rowOff>79603</xdr:rowOff>
    </xdr:from>
    <xdr:to>
      <xdr:col>9</xdr:col>
      <xdr:colOff>286780</xdr:colOff>
      <xdr:row>38</xdr:row>
      <xdr:rowOff>104096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xdr:row>
      <xdr:rowOff>0</xdr:rowOff>
    </xdr:from>
    <xdr:to>
      <xdr:col>19</xdr:col>
      <xdr:colOff>571500</xdr:colOff>
      <xdr:row>16</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9526</xdr:colOff>
      <xdr:row>48</xdr:row>
      <xdr:rowOff>123825</xdr:rowOff>
    </xdr:from>
    <xdr:to>
      <xdr:col>19</xdr:col>
      <xdr:colOff>600076</xdr:colOff>
      <xdr:row>63</xdr:row>
      <xdr:rowOff>47625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38100</xdr:colOff>
      <xdr:row>17</xdr:row>
      <xdr:rowOff>47625</xdr:rowOff>
    </xdr:from>
    <xdr:to>
      <xdr:col>22</xdr:col>
      <xdr:colOff>664029</xdr:colOff>
      <xdr:row>39</xdr:row>
      <xdr:rowOff>87086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17688</xdr:colOff>
      <xdr:row>63</xdr:row>
      <xdr:rowOff>178254</xdr:rowOff>
    </xdr:from>
    <xdr:to>
      <xdr:col>22</xdr:col>
      <xdr:colOff>643617</xdr:colOff>
      <xdr:row>86</xdr:row>
      <xdr:rowOff>17690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0</xdr:row>
      <xdr:rowOff>0</xdr:rowOff>
    </xdr:from>
    <xdr:to>
      <xdr:col>1</xdr:col>
      <xdr:colOff>276225</xdr:colOff>
      <xdr:row>2</xdr:row>
      <xdr:rowOff>142875</xdr:rowOff>
    </xdr:to>
    <xdr:sp macro="" textlink="">
      <xdr:nvSpPr>
        <xdr:cNvPr id="14" name="Rectangle 13">
          <a:hlinkClick xmlns:r="http://schemas.openxmlformats.org/officeDocument/2006/relationships" r:id="rId8"/>
        </xdr:cNvPr>
        <xdr:cNvSpPr/>
      </xdr:nvSpPr>
      <xdr:spPr>
        <a:xfrm>
          <a:off x="0" y="0"/>
          <a:ext cx="885825"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W" sz="1400">
              <a:latin typeface="Dutch809 BT" panose="02020602050505020304" pitchFamily="18" charset="0"/>
            </a:rPr>
            <a:t>Process</a:t>
          </a:r>
          <a:r>
            <a:rPr lang="en-ZW" sz="1400" baseline="0">
              <a:latin typeface="Dutch809 BT" panose="02020602050505020304" pitchFamily="18" charset="0"/>
            </a:rPr>
            <a:t> Flow</a:t>
          </a:r>
          <a:endParaRPr lang="en-ZW" sz="1400">
            <a:latin typeface="Dutch809 BT" panose="020206020505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606425</xdr:colOff>
      <xdr:row>54</xdr:row>
      <xdr:rowOff>158750</xdr:rowOff>
    </xdr:from>
    <xdr:to>
      <xdr:col>23</xdr:col>
      <xdr:colOff>0</xdr:colOff>
      <xdr:row>70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549275</xdr:colOff>
      <xdr:row>41</xdr:row>
      <xdr:rowOff>74613</xdr:rowOff>
    </xdr:from>
    <xdr:to>
      <xdr:col>23</xdr:col>
      <xdr:colOff>0</xdr:colOff>
      <xdr:row>54</xdr:row>
      <xdr:rowOff>15875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83343</xdr:colOff>
      <xdr:row>0</xdr:row>
      <xdr:rowOff>35720</xdr:rowOff>
    </xdr:from>
    <xdr:to>
      <xdr:col>1</xdr:col>
      <xdr:colOff>130968</xdr:colOff>
      <xdr:row>0</xdr:row>
      <xdr:rowOff>428626</xdr:rowOff>
    </xdr:to>
    <xdr:sp macro="" textlink="">
      <xdr:nvSpPr>
        <xdr:cNvPr id="5" name="Rectangle 4">
          <a:hlinkClick xmlns:r="http://schemas.openxmlformats.org/officeDocument/2006/relationships" r:id="rId3"/>
        </xdr:cNvPr>
        <xdr:cNvSpPr/>
      </xdr:nvSpPr>
      <xdr:spPr>
        <a:xfrm>
          <a:off x="83343" y="35720"/>
          <a:ext cx="1012031" cy="3929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W" sz="1200">
              <a:latin typeface="Dutch809 BT" panose="02020602050505020304" pitchFamily="18" charset="0"/>
            </a:rPr>
            <a:t>Back to Process</a:t>
          </a:r>
          <a:r>
            <a:rPr lang="en-ZW" sz="1200" baseline="0">
              <a:latin typeface="Dutch809 BT" panose="02020602050505020304" pitchFamily="18" charset="0"/>
            </a:rPr>
            <a:t> Flow</a:t>
          </a:r>
          <a:endParaRPr lang="en-ZW" sz="1200">
            <a:latin typeface="Dutch809 BT" panose="020206020505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1</xdr:row>
      <xdr:rowOff>0</xdr:rowOff>
    </xdr:from>
    <xdr:to>
      <xdr:col>7</xdr:col>
      <xdr:colOff>295275</xdr:colOff>
      <xdr:row>3</xdr:row>
      <xdr:rowOff>66675</xdr:rowOff>
    </xdr:to>
    <xdr:sp macro="" textlink="">
      <xdr:nvSpPr>
        <xdr:cNvPr id="2" name="Rectangle 1">
          <a:hlinkClick xmlns:r="http://schemas.openxmlformats.org/officeDocument/2006/relationships" r:id="rId1"/>
        </xdr:cNvPr>
        <xdr:cNvSpPr/>
      </xdr:nvSpPr>
      <xdr:spPr>
        <a:xfrm>
          <a:off x="3667125" y="0"/>
          <a:ext cx="904875" cy="447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W" sz="1100">
              <a:latin typeface="Dutch809 BT" panose="02020602050505020304" pitchFamily="18" charset="0"/>
            </a:rPr>
            <a:t>Process</a:t>
          </a:r>
          <a:r>
            <a:rPr lang="en-ZW" sz="1100" baseline="0">
              <a:latin typeface="Dutch809 BT" panose="02020602050505020304" pitchFamily="18" charset="0"/>
            </a:rPr>
            <a:t> Flow</a:t>
          </a:r>
          <a:endParaRPr lang="en-ZW" sz="1100">
            <a:latin typeface="Dutch809 BT" panose="02020602050505020304" pitchFamily="18" charset="0"/>
          </a:endParaRPr>
        </a:p>
      </xdr:txBody>
    </xdr:sp>
    <xdr:clientData/>
  </xdr:twoCellAnchor>
  <xdr:twoCellAnchor>
    <xdr:from>
      <xdr:col>6</xdr:col>
      <xdr:colOff>19050</xdr:colOff>
      <xdr:row>3</xdr:row>
      <xdr:rowOff>133350</xdr:rowOff>
    </xdr:from>
    <xdr:to>
      <xdr:col>7</xdr:col>
      <xdr:colOff>314325</xdr:colOff>
      <xdr:row>6</xdr:row>
      <xdr:rowOff>9525</xdr:rowOff>
    </xdr:to>
    <xdr:sp macro="" textlink="">
      <xdr:nvSpPr>
        <xdr:cNvPr id="3" name="Rectangle 2">
          <a:hlinkClick xmlns:r="http://schemas.openxmlformats.org/officeDocument/2006/relationships" r:id="rId2"/>
        </xdr:cNvPr>
        <xdr:cNvSpPr/>
      </xdr:nvSpPr>
      <xdr:spPr>
        <a:xfrm>
          <a:off x="4667250" y="704850"/>
          <a:ext cx="904875" cy="447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W" sz="1100">
              <a:latin typeface="Dutch809 BT" panose="02020602050505020304" pitchFamily="18" charset="0"/>
            </a:rPr>
            <a:t>Back</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35720</xdr:colOff>
      <xdr:row>0</xdr:row>
      <xdr:rowOff>95250</xdr:rowOff>
    </xdr:from>
    <xdr:to>
      <xdr:col>0</xdr:col>
      <xdr:colOff>1119188</xdr:colOff>
      <xdr:row>0</xdr:row>
      <xdr:rowOff>785811</xdr:rowOff>
    </xdr:to>
    <xdr:sp macro="" textlink="">
      <xdr:nvSpPr>
        <xdr:cNvPr id="6" name="Rectangle 5">
          <a:hlinkClick xmlns:r="http://schemas.openxmlformats.org/officeDocument/2006/relationships" r:id="rId1"/>
        </xdr:cNvPr>
        <xdr:cNvSpPr/>
      </xdr:nvSpPr>
      <xdr:spPr>
        <a:xfrm>
          <a:off x="35720" y="95250"/>
          <a:ext cx="1083468" cy="69056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W" sz="1200">
              <a:latin typeface="Dutch809 BT" panose="02020602050505020304" pitchFamily="18" charset="0"/>
            </a:rPr>
            <a:t>Back to Process</a:t>
          </a:r>
          <a:r>
            <a:rPr lang="en-ZW" sz="1200" baseline="0">
              <a:latin typeface="Dutch809 BT" panose="02020602050505020304" pitchFamily="18" charset="0"/>
            </a:rPr>
            <a:t> Flow</a:t>
          </a:r>
          <a:endParaRPr lang="en-ZW" sz="1200">
            <a:latin typeface="Dutch809 BT" panose="020206020505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561975</xdr:colOff>
      <xdr:row>8</xdr:row>
      <xdr:rowOff>95250</xdr:rowOff>
    </xdr:from>
    <xdr:to>
      <xdr:col>6</xdr:col>
      <xdr:colOff>590551</xdr:colOff>
      <xdr:row>16</xdr:row>
      <xdr:rowOff>66675</xdr:rowOff>
    </xdr:to>
    <xdr:sp macro="" textlink="">
      <xdr:nvSpPr>
        <xdr:cNvPr id="2" name="TextBox 1"/>
        <xdr:cNvSpPr txBox="1"/>
      </xdr:nvSpPr>
      <xdr:spPr>
        <a:xfrm>
          <a:off x="2390775" y="857250"/>
          <a:ext cx="1857376" cy="1190625"/>
        </a:xfrm>
        <a:prstGeom prst="rect">
          <a:avLst/>
        </a:prstGeom>
        <a:solidFill>
          <a:schemeClr val="lt1"/>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u="none">
              <a:latin typeface="Arial" panose="020B0604020202020204" pitchFamily="34" charset="0"/>
              <a:cs typeface="Arial" panose="020B0604020202020204" pitchFamily="34" charset="0"/>
            </a:rPr>
            <a:t>Line Status</a:t>
          </a:r>
        </a:p>
        <a:p>
          <a:r>
            <a:rPr lang="en-US" sz="900" b="0" u="none">
              <a:latin typeface="Arial" panose="020B0604020202020204" pitchFamily="34" charset="0"/>
              <a:cs typeface="Arial" panose="020B0604020202020204" pitchFamily="34" charset="0"/>
            </a:rPr>
            <a:t>*</a:t>
          </a:r>
          <a:r>
            <a:rPr lang="en-US" sz="900" b="0" u="none" baseline="0">
              <a:latin typeface="Arial" panose="020B0604020202020204" pitchFamily="34" charset="0"/>
              <a:cs typeface="Arial" panose="020B0604020202020204" pitchFamily="34" charset="0"/>
            </a:rPr>
            <a:t> </a:t>
          </a:r>
          <a:r>
            <a:rPr lang="en-US" sz="900" b="0" u="none">
              <a:latin typeface="Arial" panose="020B0604020202020204" pitchFamily="34" charset="0"/>
              <a:cs typeface="Arial" panose="020B0604020202020204" pitchFamily="34" charset="0"/>
            </a:rPr>
            <a:t>Running (Uptime with TPV)</a:t>
          </a:r>
        </a:p>
        <a:p>
          <a:r>
            <a:rPr lang="en-US" sz="900" b="0" u="none">
              <a:latin typeface="Arial" panose="020B0604020202020204" pitchFamily="34" charset="0"/>
              <a:cs typeface="Arial" panose="020B0604020202020204" pitchFamily="34" charset="0"/>
            </a:rPr>
            <a:t>* Planned Shutdown</a:t>
          </a:r>
          <a:r>
            <a:rPr lang="en-US" sz="900" b="0" u="none" baseline="0">
              <a:latin typeface="Arial" panose="020B0604020202020204" pitchFamily="34" charset="0"/>
              <a:cs typeface="Arial" panose="020B0604020202020204" pitchFamily="34" charset="0"/>
            </a:rPr>
            <a:t> (Non Factory Time</a:t>
          </a:r>
        </a:p>
        <a:p>
          <a:r>
            <a:rPr lang="en-US" sz="900" b="0" u="none" baseline="0">
              <a:latin typeface="Arial" panose="020B0604020202020204" pitchFamily="34" charset="0"/>
              <a:cs typeface="Arial" panose="020B0604020202020204" pitchFamily="34" charset="0"/>
            </a:rPr>
            <a:t>* Breakdown (Dowtime with potential TPV)</a:t>
          </a:r>
        </a:p>
        <a:p>
          <a:endParaRPr lang="en-US" sz="900" b="0" u="none">
            <a:latin typeface="Arial" panose="020B0604020202020204" pitchFamily="34" charset="0"/>
            <a:cs typeface="Arial" panose="020B0604020202020204" pitchFamily="34" charset="0"/>
          </a:endParaRPr>
        </a:p>
        <a:p>
          <a:r>
            <a:rPr lang="en-US" sz="900" b="0" u="none">
              <a:latin typeface="Arial" panose="020B0604020202020204" pitchFamily="34" charset="0"/>
              <a:cs typeface="Arial" panose="020B0604020202020204" pitchFamily="34" charset="0"/>
            </a:rPr>
            <a:t>(Level 2 Input)</a:t>
          </a:r>
        </a:p>
      </xdr:txBody>
    </xdr:sp>
    <xdr:clientData/>
  </xdr:twoCellAnchor>
  <xdr:twoCellAnchor>
    <xdr:from>
      <xdr:col>3</xdr:col>
      <xdr:colOff>561975</xdr:colOff>
      <xdr:row>18</xdr:row>
      <xdr:rowOff>1</xdr:rowOff>
    </xdr:from>
    <xdr:to>
      <xdr:col>6</xdr:col>
      <xdr:colOff>590551</xdr:colOff>
      <xdr:row>28</xdr:row>
      <xdr:rowOff>123825</xdr:rowOff>
    </xdr:to>
    <xdr:sp macro="" textlink="">
      <xdr:nvSpPr>
        <xdr:cNvPr id="3" name="TextBox 2"/>
        <xdr:cNvSpPr txBox="1"/>
      </xdr:nvSpPr>
      <xdr:spPr>
        <a:xfrm>
          <a:off x="2390775" y="2143126"/>
          <a:ext cx="1857376" cy="1581149"/>
        </a:xfrm>
        <a:prstGeom prst="rect">
          <a:avLst/>
        </a:prstGeom>
        <a:solidFill>
          <a:schemeClr val="lt1"/>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u="none">
              <a:latin typeface="Arial" panose="020B0604020202020204" pitchFamily="34" charset="0"/>
              <a:cs typeface="Arial" panose="020B0604020202020204" pitchFamily="34" charset="0"/>
            </a:rPr>
            <a:t>PV, Downtime and partitioned loss</a:t>
          </a:r>
          <a:r>
            <a:rPr lang="en-US" sz="900" b="1" u="none" baseline="0">
              <a:latin typeface="Arial" panose="020B0604020202020204" pitchFamily="34" charset="0"/>
              <a:cs typeface="Arial" panose="020B0604020202020204" pitchFamily="34" charset="0"/>
            </a:rPr>
            <a:t> &amp; Waste</a:t>
          </a:r>
          <a:endParaRPr lang="en-US" sz="900" b="1" u="none">
            <a:latin typeface="Arial" panose="020B0604020202020204" pitchFamily="34" charset="0"/>
            <a:cs typeface="Arial" panose="020B0604020202020204" pitchFamily="34" charset="0"/>
          </a:endParaRPr>
        </a:p>
        <a:p>
          <a:r>
            <a:rPr lang="en-US" sz="900" b="0" u="none">
              <a:latin typeface="Arial" panose="020B0604020202020204" pitchFamily="34" charset="0"/>
              <a:cs typeface="Arial" panose="020B0604020202020204" pitchFamily="34" charset="0"/>
            </a:rPr>
            <a:t>*</a:t>
          </a:r>
          <a:r>
            <a:rPr lang="en-US" sz="900" b="0" u="none" baseline="0">
              <a:latin typeface="Arial" panose="020B0604020202020204" pitchFamily="34" charset="0"/>
              <a:cs typeface="Arial" panose="020B0604020202020204" pitchFamily="34" charset="0"/>
            </a:rPr>
            <a:t> </a:t>
          </a:r>
          <a:r>
            <a:rPr lang="en-US" sz="900" b="0" u="none">
              <a:latin typeface="Arial" panose="020B0604020202020204" pitchFamily="34" charset="0"/>
              <a:cs typeface="Arial" panose="020B0604020202020204" pitchFamily="34" charset="0"/>
            </a:rPr>
            <a:t>Sub-levels for machine,</a:t>
          </a:r>
          <a:r>
            <a:rPr lang="en-US" sz="900" b="0" u="none" baseline="0">
              <a:latin typeface="Arial" panose="020B0604020202020204" pitchFamily="34" charset="0"/>
              <a:cs typeface="Arial" panose="020B0604020202020204" pitchFamily="34" charset="0"/>
            </a:rPr>
            <a:t> service stops, adjustments and allow stops downtime</a:t>
          </a:r>
          <a:endParaRPr lang="en-US" sz="900" b="0" u="none">
            <a:latin typeface="Arial" panose="020B0604020202020204" pitchFamily="34" charset="0"/>
            <a:cs typeface="Arial" panose="020B0604020202020204" pitchFamily="34" charset="0"/>
          </a:endParaRPr>
        </a:p>
        <a:p>
          <a:r>
            <a:rPr lang="en-US" sz="900" b="0" u="none">
              <a:latin typeface="Arial" panose="020B0604020202020204" pitchFamily="34" charset="0"/>
              <a:cs typeface="Arial" panose="020B0604020202020204" pitchFamily="34" charset="0"/>
            </a:rPr>
            <a:t>* Entered hourly </a:t>
          </a:r>
          <a:endParaRPr lang="en-US" sz="900" b="0" u="none" baseline="0">
            <a:latin typeface="Arial" panose="020B0604020202020204" pitchFamily="34" charset="0"/>
            <a:cs typeface="Arial" panose="020B0604020202020204" pitchFamily="34" charset="0"/>
          </a:endParaRPr>
        </a:p>
        <a:p>
          <a:r>
            <a:rPr lang="en-US" sz="900" b="0" u="none" baseline="0">
              <a:latin typeface="Arial" panose="020B0604020202020204" pitchFamily="34" charset="0"/>
              <a:cs typeface="Arial" panose="020B0604020202020204" pitchFamily="34" charset="0"/>
            </a:rPr>
            <a:t>* Loss time format used and calculated from PV input </a:t>
          </a:r>
          <a:r>
            <a:rPr lang="en-US" sz="800" b="0" i="1" u="none" baseline="0">
              <a:latin typeface="Arial" panose="020B0604020202020204" pitchFamily="34" charset="0"/>
              <a:cs typeface="Arial" panose="020B0604020202020204" pitchFamily="34" charset="0"/>
            </a:rPr>
            <a:t>((PV/Line rating)*60min)</a:t>
          </a:r>
        </a:p>
        <a:p>
          <a:endParaRPr lang="en-US" sz="800" b="0" i="1" u="none" baseline="0">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(Level 1 and 2 Input)</a:t>
          </a:r>
          <a:endParaRPr lang="en-US" sz="800">
            <a:effectLst/>
          </a:endParaRPr>
        </a:p>
        <a:p>
          <a:endParaRPr lang="en-US" sz="800" b="0" i="1" u="none">
            <a:latin typeface="Arial" panose="020B0604020202020204" pitchFamily="34" charset="0"/>
            <a:cs typeface="Arial" panose="020B0604020202020204" pitchFamily="34" charset="0"/>
          </a:endParaRPr>
        </a:p>
      </xdr:txBody>
    </xdr:sp>
    <xdr:clientData/>
  </xdr:twoCellAnchor>
  <xdr:twoCellAnchor>
    <xdr:from>
      <xdr:col>3</xdr:col>
      <xdr:colOff>571500</xdr:colOff>
      <xdr:row>32</xdr:row>
      <xdr:rowOff>19052</xdr:rowOff>
    </xdr:from>
    <xdr:to>
      <xdr:col>6</xdr:col>
      <xdr:colOff>600076</xdr:colOff>
      <xdr:row>43</xdr:row>
      <xdr:rowOff>114301</xdr:rowOff>
    </xdr:to>
    <xdr:sp macro="" textlink="">
      <xdr:nvSpPr>
        <xdr:cNvPr id="4" name="TextBox 3"/>
        <xdr:cNvSpPr txBox="1"/>
      </xdr:nvSpPr>
      <xdr:spPr>
        <a:xfrm>
          <a:off x="2400300" y="4191002"/>
          <a:ext cx="1857376" cy="1666874"/>
        </a:xfrm>
        <a:prstGeom prst="rect">
          <a:avLst/>
        </a:prstGeom>
        <a:solidFill>
          <a:schemeClr val="lt1"/>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u="none">
              <a:latin typeface="Arial" panose="020B0604020202020204" pitchFamily="34" charset="0"/>
              <a:cs typeface="Arial" panose="020B0604020202020204" pitchFamily="34" charset="0"/>
            </a:rPr>
            <a:t>Causality for each</a:t>
          </a:r>
          <a:r>
            <a:rPr lang="en-US" sz="900" b="1" u="none" baseline="0">
              <a:latin typeface="Arial" panose="020B0604020202020204" pitchFamily="34" charset="0"/>
              <a:cs typeface="Arial" panose="020B0604020202020204" pitchFamily="34" charset="0"/>
            </a:rPr>
            <a:t> recorded downtime</a:t>
          </a:r>
          <a:endParaRPr lang="en-US" sz="900" b="1" u="none">
            <a:latin typeface="Arial" panose="020B0604020202020204" pitchFamily="34" charset="0"/>
            <a:cs typeface="Arial" panose="020B0604020202020204" pitchFamily="34" charset="0"/>
          </a:endParaRPr>
        </a:p>
        <a:p>
          <a:r>
            <a:rPr lang="en-US" sz="900" b="0" u="none">
              <a:latin typeface="Arial" panose="020B0604020202020204" pitchFamily="34" charset="0"/>
              <a:cs typeface="Arial" panose="020B0604020202020204" pitchFamily="34" charset="0"/>
            </a:rPr>
            <a:t>*</a:t>
          </a:r>
          <a:r>
            <a:rPr lang="en-US" sz="900" b="0" u="none" baseline="0">
              <a:latin typeface="Arial" panose="020B0604020202020204" pitchFamily="34" charset="0"/>
              <a:cs typeface="Arial" panose="020B0604020202020204" pitchFamily="34" charset="0"/>
            </a:rPr>
            <a:t> </a:t>
          </a:r>
          <a:r>
            <a:rPr lang="en-US" sz="900" b="0" u="none">
              <a:latin typeface="Arial" panose="020B0604020202020204" pitchFamily="34" charset="0"/>
              <a:cs typeface="Arial" panose="020B0604020202020204" pitchFamily="34" charset="0"/>
            </a:rPr>
            <a:t>Entered</a:t>
          </a:r>
          <a:r>
            <a:rPr lang="en-US" sz="900" b="0" u="none" baseline="0">
              <a:latin typeface="Arial" panose="020B0604020202020204" pitchFamily="34" charset="0"/>
              <a:cs typeface="Arial" panose="020B0604020202020204" pitchFamily="34" charset="0"/>
            </a:rPr>
            <a:t> for each L&amp;Waste partition above as 5Y</a:t>
          </a:r>
          <a:endParaRPr lang="en-US" sz="900" b="0" u="none">
            <a:latin typeface="Arial" panose="020B0604020202020204" pitchFamily="34" charset="0"/>
            <a:cs typeface="Arial" panose="020B0604020202020204" pitchFamily="34" charset="0"/>
          </a:endParaRPr>
        </a:p>
        <a:p>
          <a:r>
            <a:rPr lang="en-US" sz="900" b="0" u="none">
              <a:latin typeface="Arial" panose="020B0604020202020204" pitchFamily="34" charset="0"/>
              <a:cs typeface="Arial" panose="020B0604020202020204" pitchFamily="34" charset="0"/>
            </a:rPr>
            <a:t>* Entered</a:t>
          </a:r>
          <a:r>
            <a:rPr lang="en-US" sz="900" b="0" u="none" baseline="0">
              <a:latin typeface="Arial" panose="020B0604020202020204" pitchFamily="34" charset="0"/>
              <a:cs typeface="Arial" panose="020B0604020202020204" pitchFamily="34" charset="0"/>
            </a:rPr>
            <a:t> as text but program captures and populates into a List for suggestion for each fault. User selects from suggestion for each fault before choosing text</a:t>
          </a:r>
        </a:p>
        <a:p>
          <a:endParaRPr lang="en-US" sz="800" b="0" i="1" u="none" baseline="0">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(Level 1 and 2 Input)</a:t>
          </a:r>
          <a:endParaRPr lang="en-US" sz="800">
            <a:effectLst/>
          </a:endParaRPr>
        </a:p>
        <a:p>
          <a:endParaRPr lang="en-US" sz="800" b="0" i="1" u="none">
            <a:latin typeface="Arial" panose="020B0604020202020204" pitchFamily="34" charset="0"/>
            <a:cs typeface="Arial" panose="020B0604020202020204" pitchFamily="34" charset="0"/>
          </a:endParaRPr>
        </a:p>
      </xdr:txBody>
    </xdr:sp>
    <xdr:clientData/>
  </xdr:twoCellAnchor>
  <xdr:twoCellAnchor>
    <xdr:from>
      <xdr:col>7</xdr:col>
      <xdr:colOff>19050</xdr:colOff>
      <xdr:row>10</xdr:row>
      <xdr:rowOff>28576</xdr:rowOff>
    </xdr:from>
    <xdr:to>
      <xdr:col>9</xdr:col>
      <xdr:colOff>581025</xdr:colOff>
      <xdr:row>13</xdr:row>
      <xdr:rowOff>142876</xdr:rowOff>
    </xdr:to>
    <xdr:sp macro="" textlink="">
      <xdr:nvSpPr>
        <xdr:cNvPr id="5" name="TextBox 4"/>
        <xdr:cNvSpPr txBox="1"/>
      </xdr:nvSpPr>
      <xdr:spPr>
        <a:xfrm>
          <a:off x="4286250" y="1095376"/>
          <a:ext cx="1781175" cy="571500"/>
        </a:xfrm>
        <a:prstGeom prst="rect">
          <a:avLst/>
        </a:prstGeom>
        <a:solidFill>
          <a:srgbClr val="FFFF00"/>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b="0" u="none">
              <a:solidFill>
                <a:schemeClr val="tx1"/>
              </a:solidFill>
              <a:latin typeface="Arial" panose="020B0604020202020204" pitchFamily="34" charset="0"/>
              <a:cs typeface="Arial" panose="020B0604020202020204" pitchFamily="34" charset="0"/>
            </a:rPr>
            <a:t>e.g as above (entered status directs</a:t>
          </a:r>
          <a:r>
            <a:rPr lang="en-US" sz="700" b="0" u="none" baseline="0">
              <a:solidFill>
                <a:schemeClr val="tx1"/>
              </a:solidFill>
              <a:latin typeface="Arial" panose="020B0604020202020204" pitchFamily="34" charset="0"/>
              <a:cs typeface="Arial" panose="020B0604020202020204" pitchFamily="34" charset="0"/>
            </a:rPr>
            <a:t> the program to book either active factory time (breakdown/M&amp;C/Running) or non active factory time with non running</a:t>
          </a:r>
          <a:endParaRPr lang="en-US" sz="700" b="0" u="none">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19050</xdr:colOff>
      <xdr:row>22</xdr:row>
      <xdr:rowOff>38100</xdr:rowOff>
    </xdr:from>
    <xdr:to>
      <xdr:col>9</xdr:col>
      <xdr:colOff>581025</xdr:colOff>
      <xdr:row>30</xdr:row>
      <xdr:rowOff>19050</xdr:rowOff>
    </xdr:to>
    <xdr:sp macro="" textlink="">
      <xdr:nvSpPr>
        <xdr:cNvPr id="6" name="TextBox 5"/>
        <xdr:cNvSpPr txBox="1"/>
      </xdr:nvSpPr>
      <xdr:spPr>
        <a:xfrm>
          <a:off x="4286250" y="2781300"/>
          <a:ext cx="2305050" cy="1123950"/>
        </a:xfrm>
        <a:prstGeom prst="rect">
          <a:avLst/>
        </a:prstGeom>
        <a:solidFill>
          <a:srgbClr val="FFFF00"/>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b="0" u="none">
              <a:solidFill>
                <a:schemeClr val="tx1"/>
              </a:solidFill>
              <a:latin typeface="Arial" panose="020B0604020202020204" pitchFamily="34" charset="0"/>
              <a:cs typeface="Arial" panose="020B0604020202020204" pitchFamily="34" charset="0"/>
            </a:rPr>
            <a:t>e.g as above (All partitioned</a:t>
          </a:r>
          <a:r>
            <a:rPr lang="en-US" sz="700" b="0" u="none" baseline="0">
              <a:solidFill>
                <a:schemeClr val="tx1"/>
              </a:solidFill>
              <a:latin typeface="Arial" panose="020B0604020202020204" pitchFamily="34" charset="0"/>
              <a:cs typeface="Arial" panose="020B0604020202020204" pitchFamily="34" charset="0"/>
            </a:rPr>
            <a:t> errors exist in database and User only selects from stipulated list. Erros not eXisting are captured under Machine other, Service Stop Other, AllowedStops other or Adjustments Other)</a:t>
          </a:r>
        </a:p>
        <a:p>
          <a:endParaRPr lang="en-US" sz="700" b="0" u="none" baseline="0">
            <a:solidFill>
              <a:schemeClr val="tx1"/>
            </a:solidFill>
            <a:latin typeface="Arial" panose="020B0604020202020204" pitchFamily="34" charset="0"/>
            <a:cs typeface="Arial" panose="020B0604020202020204" pitchFamily="34" charset="0"/>
          </a:endParaRPr>
        </a:p>
        <a:p>
          <a:r>
            <a:rPr lang="en-US" sz="700" b="0" u="none" baseline="0">
              <a:solidFill>
                <a:schemeClr val="tx1"/>
              </a:solidFill>
              <a:latin typeface="Arial" panose="020B0604020202020204" pitchFamily="34" charset="0"/>
              <a:cs typeface="Arial" panose="020B0604020202020204" pitchFamily="34" charset="0"/>
            </a:rPr>
            <a:t>User only enters one partion at a time until total downtime has been met. Toproceed to next downtime. Program forces user to pass through a causality window (as input 3 below)</a:t>
          </a:r>
        </a:p>
        <a:p>
          <a:endParaRPr lang="en-US" sz="700" b="0" u="none" baseline="0">
            <a:solidFill>
              <a:schemeClr val="tx1"/>
            </a:solidFill>
            <a:latin typeface="Arial" panose="020B0604020202020204" pitchFamily="34" charset="0"/>
            <a:cs typeface="Arial" panose="020B0604020202020204" pitchFamily="34" charset="0"/>
          </a:endParaRPr>
        </a:p>
        <a:p>
          <a:endParaRPr lang="en-US" sz="700" b="0" u="none">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19050</xdr:colOff>
      <xdr:row>39</xdr:row>
      <xdr:rowOff>38100</xdr:rowOff>
    </xdr:from>
    <xdr:to>
      <xdr:col>9</xdr:col>
      <xdr:colOff>581025</xdr:colOff>
      <xdr:row>42</xdr:row>
      <xdr:rowOff>0</xdr:rowOff>
    </xdr:to>
    <xdr:sp macro="" textlink="">
      <xdr:nvSpPr>
        <xdr:cNvPr id="7" name="TextBox 6"/>
        <xdr:cNvSpPr txBox="1"/>
      </xdr:nvSpPr>
      <xdr:spPr>
        <a:xfrm>
          <a:off x="4286250" y="5210175"/>
          <a:ext cx="2381250" cy="390525"/>
        </a:xfrm>
        <a:prstGeom prst="rect">
          <a:avLst/>
        </a:prstGeom>
        <a:solidFill>
          <a:srgbClr val="FFFF00"/>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b="0" u="none">
              <a:solidFill>
                <a:schemeClr val="tx1"/>
              </a:solidFill>
              <a:latin typeface="Arial" panose="020B0604020202020204" pitchFamily="34" charset="0"/>
              <a:cs typeface="Arial" panose="020B0604020202020204" pitchFamily="34" charset="0"/>
            </a:rPr>
            <a:t>e.g as above (System suggests WHYs for each stage as per historical inputs</a:t>
          </a:r>
          <a:endParaRPr lang="en-US" sz="700" b="0" u="none" baseline="0">
            <a:solidFill>
              <a:schemeClr val="tx1"/>
            </a:solidFill>
            <a:latin typeface="Arial" panose="020B0604020202020204" pitchFamily="34" charset="0"/>
            <a:cs typeface="Arial" panose="020B0604020202020204" pitchFamily="34" charset="0"/>
          </a:endParaRPr>
        </a:p>
        <a:p>
          <a:endParaRPr lang="en-US" sz="700" b="0" u="none" baseline="0">
            <a:solidFill>
              <a:schemeClr val="tx1"/>
            </a:solidFill>
            <a:latin typeface="Arial" panose="020B0604020202020204" pitchFamily="34" charset="0"/>
            <a:cs typeface="Arial" panose="020B0604020202020204" pitchFamily="34" charset="0"/>
          </a:endParaRPr>
        </a:p>
        <a:p>
          <a:endParaRPr lang="en-US" sz="700" b="0" u="none">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571500</xdr:colOff>
      <xdr:row>47</xdr:row>
      <xdr:rowOff>28577</xdr:rowOff>
    </xdr:from>
    <xdr:to>
      <xdr:col>6</xdr:col>
      <xdr:colOff>600076</xdr:colOff>
      <xdr:row>58</xdr:row>
      <xdr:rowOff>123826</xdr:rowOff>
    </xdr:to>
    <xdr:sp macro="" textlink="">
      <xdr:nvSpPr>
        <xdr:cNvPr id="8" name="TextBox 7"/>
        <xdr:cNvSpPr txBox="1"/>
      </xdr:nvSpPr>
      <xdr:spPr>
        <a:xfrm>
          <a:off x="2400300" y="6343652"/>
          <a:ext cx="1857376" cy="1666874"/>
        </a:xfrm>
        <a:prstGeom prst="rect">
          <a:avLst/>
        </a:prstGeom>
        <a:solidFill>
          <a:schemeClr val="lt1"/>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u="none">
              <a:latin typeface="Arial" panose="020B0604020202020204" pitchFamily="34" charset="0"/>
              <a:cs typeface="Arial" panose="020B0604020202020204" pitchFamily="34" charset="0"/>
            </a:rPr>
            <a:t>JobCard and Breakdown Information</a:t>
          </a:r>
        </a:p>
        <a:p>
          <a:r>
            <a:rPr lang="en-US" sz="900" b="0" u="none">
              <a:latin typeface="Arial" panose="020B0604020202020204" pitchFamily="34" charset="0"/>
              <a:cs typeface="Arial" panose="020B0604020202020204" pitchFamily="34" charset="0"/>
            </a:rPr>
            <a:t>*</a:t>
          </a:r>
          <a:r>
            <a:rPr lang="en-US" sz="900" b="0" u="none" baseline="0">
              <a:latin typeface="Arial" panose="020B0604020202020204" pitchFamily="34" charset="0"/>
              <a:cs typeface="Arial" panose="020B0604020202020204" pitchFamily="34" charset="0"/>
            </a:rPr>
            <a:t> </a:t>
          </a:r>
          <a:r>
            <a:rPr lang="en-US" sz="900" b="0" u="none">
              <a:latin typeface="Arial" panose="020B0604020202020204" pitchFamily="34" charset="0"/>
              <a:cs typeface="Arial" panose="020B0604020202020204" pitchFamily="34" charset="0"/>
            </a:rPr>
            <a:t>Requirement for all loss</a:t>
          </a:r>
          <a:r>
            <a:rPr lang="en-US" sz="900" b="0" u="none" baseline="0">
              <a:latin typeface="Arial" panose="020B0604020202020204" pitchFamily="34" charset="0"/>
              <a:cs typeface="Arial" panose="020B0604020202020204" pitchFamily="34" charset="0"/>
            </a:rPr>
            <a:t> partitios exceeding 10min.</a:t>
          </a:r>
          <a:endParaRPr lang="en-US" sz="900" b="0" u="none">
            <a:latin typeface="Arial" panose="020B0604020202020204" pitchFamily="34" charset="0"/>
            <a:cs typeface="Arial" panose="020B0604020202020204" pitchFamily="34" charset="0"/>
          </a:endParaRPr>
        </a:p>
        <a:p>
          <a:r>
            <a:rPr lang="en-US" sz="900" b="0" u="none">
              <a:latin typeface="Arial" panose="020B0604020202020204" pitchFamily="34" charset="0"/>
              <a:cs typeface="Arial" panose="020B0604020202020204" pitchFamily="34" charset="0"/>
            </a:rPr>
            <a:t>* Job</a:t>
          </a:r>
          <a:r>
            <a:rPr lang="en-US" sz="900" b="0" u="none" baseline="0">
              <a:latin typeface="Arial" panose="020B0604020202020204" pitchFamily="34" charset="0"/>
              <a:cs typeface="Arial" panose="020B0604020202020204" pitchFamily="34" charset="0"/>
            </a:rPr>
            <a:t>Card Number and or SAP WO Number</a:t>
          </a:r>
        </a:p>
        <a:p>
          <a:r>
            <a:rPr lang="en-US" sz="900" b="0" u="none" baseline="0">
              <a:latin typeface="Arial" panose="020B0604020202020204" pitchFamily="34" charset="0"/>
              <a:cs typeface="Arial" panose="020B0604020202020204" pitchFamily="34" charset="0"/>
            </a:rPr>
            <a:t>*2 images of JC/WO</a:t>
          </a:r>
        </a:p>
        <a:p>
          <a:r>
            <a:rPr lang="en-US" sz="900" b="0" u="none" baseline="0">
              <a:latin typeface="Arial" panose="020B0604020202020204" pitchFamily="34" charset="0"/>
              <a:cs typeface="Arial" panose="020B0604020202020204" pitchFamily="34" charset="0"/>
            </a:rPr>
            <a:t>*2 images maximum for breakdown</a:t>
          </a:r>
        </a:p>
        <a:p>
          <a:endParaRPr lang="en-US" sz="800" b="0" i="1" u="none" baseline="0">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(Level 1 and 2 Input)</a:t>
          </a:r>
          <a:endParaRPr lang="en-US" sz="800">
            <a:effectLst/>
          </a:endParaRPr>
        </a:p>
        <a:p>
          <a:endParaRPr lang="en-US" sz="800" b="0" i="1" u="none">
            <a:latin typeface="Arial" panose="020B0604020202020204" pitchFamily="34" charset="0"/>
            <a:cs typeface="Arial" panose="020B0604020202020204" pitchFamily="34" charset="0"/>
          </a:endParaRPr>
        </a:p>
      </xdr:txBody>
    </xdr:sp>
    <xdr:clientData/>
  </xdr:twoCellAnchor>
  <xdr:twoCellAnchor>
    <xdr:from>
      <xdr:col>7</xdr:col>
      <xdr:colOff>28575</xdr:colOff>
      <xdr:row>58</xdr:row>
      <xdr:rowOff>28575</xdr:rowOff>
    </xdr:from>
    <xdr:to>
      <xdr:col>9</xdr:col>
      <xdr:colOff>590550</xdr:colOff>
      <xdr:row>61</xdr:row>
      <xdr:rowOff>104775</xdr:rowOff>
    </xdr:to>
    <xdr:sp macro="" textlink="">
      <xdr:nvSpPr>
        <xdr:cNvPr id="9" name="TextBox 8"/>
        <xdr:cNvSpPr txBox="1"/>
      </xdr:nvSpPr>
      <xdr:spPr>
        <a:xfrm>
          <a:off x="4295775" y="7915275"/>
          <a:ext cx="2524125" cy="504825"/>
        </a:xfrm>
        <a:prstGeom prst="rect">
          <a:avLst/>
        </a:prstGeom>
        <a:solidFill>
          <a:srgbClr val="FFFF00"/>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b="0" u="none">
              <a:solidFill>
                <a:schemeClr val="tx1"/>
              </a:solidFill>
              <a:latin typeface="Arial" panose="020B0604020202020204" pitchFamily="34" charset="0"/>
              <a:cs typeface="Arial" panose="020B0604020202020204" pitchFamily="34" charset="0"/>
            </a:rPr>
            <a:t>e.g as above (Program directs</a:t>
          </a:r>
          <a:r>
            <a:rPr lang="en-US" sz="700" b="0" u="none" baseline="0">
              <a:solidFill>
                <a:schemeClr val="tx1"/>
              </a:solidFill>
              <a:latin typeface="Arial" panose="020B0604020202020204" pitchFamily="34" charset="0"/>
              <a:cs typeface="Arial" panose="020B0604020202020204" pitchFamily="34" charset="0"/>
            </a:rPr>
            <a:t> every fault partion above 10minutes to the JocCard and Breakdowns Information window before proceeding</a:t>
          </a:r>
        </a:p>
        <a:p>
          <a:endParaRPr lang="en-US" sz="700" b="0" u="none" baseline="0">
            <a:solidFill>
              <a:schemeClr val="tx1"/>
            </a:solidFill>
            <a:latin typeface="Arial" panose="020B0604020202020204" pitchFamily="34" charset="0"/>
            <a:cs typeface="Arial" panose="020B0604020202020204" pitchFamily="34" charset="0"/>
          </a:endParaRPr>
        </a:p>
        <a:p>
          <a:endParaRPr lang="en-US" sz="700" b="0" u="none">
            <a:solidFill>
              <a:schemeClr val="tx1"/>
            </a:solidFill>
            <a:latin typeface="Arial" panose="020B0604020202020204" pitchFamily="34" charset="0"/>
            <a:cs typeface="Arial" panose="020B0604020202020204" pitchFamily="34" charset="0"/>
          </a:endParaRPr>
        </a:p>
      </xdr:txBody>
    </xdr:sp>
    <xdr:clientData/>
  </xdr:twoCellAnchor>
  <xdr:twoCellAnchor>
    <xdr:from>
      <xdr:col>11</xdr:col>
      <xdr:colOff>247650</xdr:colOff>
      <xdr:row>8</xdr:row>
      <xdr:rowOff>95252</xdr:rowOff>
    </xdr:from>
    <xdr:to>
      <xdr:col>14</xdr:col>
      <xdr:colOff>276226</xdr:colOff>
      <xdr:row>18</xdr:row>
      <xdr:rowOff>85726</xdr:rowOff>
    </xdr:to>
    <xdr:sp macro="" textlink="">
      <xdr:nvSpPr>
        <xdr:cNvPr id="10" name="TextBox 9"/>
        <xdr:cNvSpPr txBox="1"/>
      </xdr:nvSpPr>
      <xdr:spPr>
        <a:xfrm>
          <a:off x="7696200" y="809627"/>
          <a:ext cx="1857376" cy="1419224"/>
        </a:xfrm>
        <a:prstGeom prst="rect">
          <a:avLst/>
        </a:prstGeom>
        <a:solidFill>
          <a:schemeClr val="accent1">
            <a:lumMod val="40000"/>
            <a:lumOff val="60000"/>
          </a:schemeClr>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u="none">
              <a:latin typeface="Arial" panose="020B0604020202020204" pitchFamily="34" charset="0"/>
              <a:cs typeface="Arial" panose="020B0604020202020204" pitchFamily="34" charset="0"/>
            </a:rPr>
            <a:t>Computation</a:t>
          </a:r>
          <a:r>
            <a:rPr lang="en-US" sz="900" b="1" u="none" baseline="0">
              <a:latin typeface="Arial" panose="020B0604020202020204" pitchFamily="34" charset="0"/>
              <a:cs typeface="Arial" panose="020B0604020202020204" pitchFamily="34" charset="0"/>
            </a:rPr>
            <a:t> of PV, Downtime and Partioned L&amp;W Trends</a:t>
          </a:r>
          <a:endParaRPr lang="en-US" sz="900" b="1" u="none">
            <a:latin typeface="Arial" panose="020B0604020202020204" pitchFamily="34" charset="0"/>
            <a:cs typeface="Arial" panose="020B0604020202020204" pitchFamily="34" charset="0"/>
          </a:endParaRPr>
        </a:p>
        <a:p>
          <a:r>
            <a:rPr lang="en-US" sz="900" b="0" u="none">
              <a:latin typeface="Arial" panose="020B0604020202020204" pitchFamily="34" charset="0"/>
              <a:cs typeface="Arial" panose="020B0604020202020204" pitchFamily="34" charset="0"/>
            </a:rPr>
            <a:t>*</a:t>
          </a:r>
          <a:r>
            <a:rPr lang="en-US" sz="900" b="0" u="none" baseline="0">
              <a:latin typeface="Arial" panose="020B0604020202020204" pitchFamily="34" charset="0"/>
              <a:cs typeface="Arial" panose="020B0604020202020204" pitchFamily="34" charset="0"/>
            </a:rPr>
            <a:t> Captures I2 inputs and compute for daily, weekly, monthly, Quartley, Half year and Yearly trends through direct addition.</a:t>
          </a:r>
          <a:endParaRPr lang="en-US" sz="900" b="0" u="none">
            <a:latin typeface="Arial" panose="020B0604020202020204" pitchFamily="34" charset="0"/>
            <a:cs typeface="Arial" panose="020B0604020202020204" pitchFamily="34" charset="0"/>
          </a:endParaRPr>
        </a:p>
        <a:p>
          <a:r>
            <a:rPr lang="en-US" sz="900" b="0" u="none">
              <a:latin typeface="Arial" panose="020B0604020202020204" pitchFamily="34" charset="0"/>
              <a:cs typeface="Arial" panose="020B0604020202020204" pitchFamily="34" charset="0"/>
            </a:rPr>
            <a:t>* Results are in active memory and feeds into deired</a:t>
          </a:r>
          <a:r>
            <a:rPr lang="en-US" sz="900" b="0" u="none" baseline="0">
              <a:latin typeface="Arial" panose="020B0604020202020204" pitchFamily="34" charset="0"/>
              <a:cs typeface="Arial" panose="020B0604020202020204" pitchFamily="34" charset="0"/>
            </a:rPr>
            <a:t> outputs for visual display and analysis.</a:t>
          </a:r>
        </a:p>
        <a:p>
          <a:endParaRPr lang="en-US" sz="800" b="0" i="1" u="none">
            <a:latin typeface="Arial" panose="020B0604020202020204" pitchFamily="34" charset="0"/>
            <a:cs typeface="Arial" panose="020B0604020202020204" pitchFamily="34" charset="0"/>
          </a:endParaRPr>
        </a:p>
      </xdr:txBody>
    </xdr:sp>
    <xdr:clientData/>
  </xdr:twoCellAnchor>
  <xdr:twoCellAnchor>
    <xdr:from>
      <xdr:col>14</xdr:col>
      <xdr:colOff>533400</xdr:colOff>
      <xdr:row>13</xdr:row>
      <xdr:rowOff>123827</xdr:rowOff>
    </xdr:from>
    <xdr:to>
      <xdr:col>17</xdr:col>
      <xdr:colOff>561976</xdr:colOff>
      <xdr:row>27</xdr:row>
      <xdr:rowOff>133350</xdr:rowOff>
    </xdr:to>
    <xdr:sp macro="" textlink="">
      <xdr:nvSpPr>
        <xdr:cNvPr id="11" name="TextBox 10"/>
        <xdr:cNvSpPr txBox="1"/>
      </xdr:nvSpPr>
      <xdr:spPr>
        <a:xfrm>
          <a:off x="9810750" y="1552577"/>
          <a:ext cx="1857376" cy="2038348"/>
        </a:xfrm>
        <a:prstGeom prst="rect">
          <a:avLst/>
        </a:prstGeom>
        <a:solidFill>
          <a:schemeClr val="accent1">
            <a:lumMod val="40000"/>
            <a:lumOff val="60000"/>
          </a:schemeClr>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u="none">
              <a:latin typeface="Arial" panose="020B0604020202020204" pitchFamily="34" charset="0"/>
              <a:cs typeface="Arial" panose="020B0604020202020204" pitchFamily="34" charset="0"/>
            </a:rPr>
            <a:t>Computation</a:t>
          </a:r>
          <a:r>
            <a:rPr lang="en-US" sz="900" b="1" u="none" baseline="0">
              <a:latin typeface="Arial" panose="020B0604020202020204" pitchFamily="34" charset="0"/>
              <a:cs typeface="Arial" panose="020B0604020202020204" pitchFamily="34" charset="0"/>
            </a:rPr>
            <a:t> of Higher level loss and waste</a:t>
          </a:r>
          <a:endParaRPr lang="en-US" sz="900" b="1" u="none">
            <a:latin typeface="Arial" panose="020B0604020202020204" pitchFamily="34" charset="0"/>
            <a:cs typeface="Arial" panose="020B0604020202020204" pitchFamily="34" charset="0"/>
          </a:endParaRPr>
        </a:p>
        <a:p>
          <a:r>
            <a:rPr lang="en-US" sz="900" b="0" u="none">
              <a:latin typeface="Arial" panose="020B0604020202020204" pitchFamily="34" charset="0"/>
              <a:cs typeface="Arial" panose="020B0604020202020204" pitchFamily="34" charset="0"/>
            </a:rPr>
            <a:t>*</a:t>
          </a:r>
          <a:r>
            <a:rPr lang="en-US" sz="900" b="0" u="none" baseline="0">
              <a:latin typeface="Arial" panose="020B0604020202020204" pitchFamily="34" charset="0"/>
              <a:cs typeface="Arial" panose="020B0604020202020204" pitchFamily="34" charset="0"/>
            </a:rPr>
            <a:t> Captures real time P1 computations and compute into the high level loss groups Machine Downtime, Adjustments, Service Stops, M&amp;C and Allowed Stops)</a:t>
          </a:r>
          <a:endParaRPr lang="en-US" sz="900" b="0" u="none">
            <a:latin typeface="Arial" panose="020B0604020202020204" pitchFamily="34" charset="0"/>
            <a:cs typeface="Arial" panose="020B0604020202020204" pitchFamily="34" charset="0"/>
          </a:endParaRPr>
        </a:p>
        <a:p>
          <a:r>
            <a:rPr lang="en-US" sz="900" b="0" u="none">
              <a:latin typeface="Arial" panose="020B0604020202020204" pitchFamily="34" charset="0"/>
              <a:cs typeface="Arial" panose="020B0604020202020204" pitchFamily="34" charset="0"/>
            </a:rPr>
            <a:t>* From Machine Downtime,</a:t>
          </a:r>
          <a:r>
            <a:rPr lang="en-US" sz="900" b="0" u="none" baseline="0">
              <a:latin typeface="Arial" panose="020B0604020202020204" pitchFamily="34" charset="0"/>
              <a:cs typeface="Arial" panose="020B0604020202020204" pitchFamily="34" charset="0"/>
            </a:rPr>
            <a:t> computation per machine is also completed as an intermediate process.</a:t>
          </a:r>
        </a:p>
        <a:p>
          <a:r>
            <a:rPr lang="en-US" sz="900" b="0" u="none" baseline="0">
              <a:latin typeface="Arial" panose="020B0604020202020204" pitchFamily="34" charset="0"/>
              <a:cs typeface="Arial" panose="020B0604020202020204" pitchFamily="34" charset="0"/>
            </a:rPr>
            <a:t>* Computations populated as 1D, 1W, 1M, 3M, 6M, 1Y</a:t>
          </a:r>
        </a:p>
        <a:p>
          <a:endParaRPr lang="en-US" sz="800" b="0" i="1" u="none">
            <a:latin typeface="Arial" panose="020B0604020202020204" pitchFamily="34" charset="0"/>
            <a:cs typeface="Arial" panose="020B0604020202020204" pitchFamily="34" charset="0"/>
          </a:endParaRPr>
        </a:p>
      </xdr:txBody>
    </xdr:sp>
    <xdr:clientData/>
  </xdr:twoCellAnchor>
  <xdr:twoCellAnchor>
    <xdr:from>
      <xdr:col>11</xdr:col>
      <xdr:colOff>276225</xdr:colOff>
      <xdr:row>23</xdr:row>
      <xdr:rowOff>76202</xdr:rowOff>
    </xdr:from>
    <xdr:to>
      <xdr:col>14</xdr:col>
      <xdr:colOff>304801</xdr:colOff>
      <xdr:row>31</xdr:row>
      <xdr:rowOff>38100</xdr:rowOff>
    </xdr:to>
    <xdr:sp macro="" textlink="">
      <xdr:nvSpPr>
        <xdr:cNvPr id="12" name="TextBox 11"/>
        <xdr:cNvSpPr txBox="1"/>
      </xdr:nvSpPr>
      <xdr:spPr>
        <a:xfrm>
          <a:off x="7724775" y="2962277"/>
          <a:ext cx="1857376" cy="1104898"/>
        </a:xfrm>
        <a:prstGeom prst="rect">
          <a:avLst/>
        </a:prstGeom>
        <a:solidFill>
          <a:schemeClr val="accent1">
            <a:lumMod val="40000"/>
            <a:lumOff val="60000"/>
          </a:schemeClr>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u="none">
              <a:latin typeface="Arial" panose="020B0604020202020204" pitchFamily="34" charset="0"/>
              <a:cs typeface="Arial" panose="020B0604020202020204" pitchFamily="34" charset="0"/>
            </a:rPr>
            <a:t>Breakdowns counting</a:t>
          </a:r>
        </a:p>
        <a:p>
          <a:r>
            <a:rPr lang="en-US" sz="900" b="0" u="none">
              <a:latin typeface="Arial" panose="020B0604020202020204" pitchFamily="34" charset="0"/>
              <a:cs typeface="Arial" panose="020B0604020202020204" pitchFamily="34" charset="0"/>
            </a:rPr>
            <a:t>*</a:t>
          </a:r>
          <a:r>
            <a:rPr lang="en-US" sz="900" b="0" u="none" baseline="0">
              <a:latin typeface="Arial" panose="020B0604020202020204" pitchFamily="34" charset="0"/>
              <a:cs typeface="Arial" panose="020B0604020202020204" pitchFamily="34" charset="0"/>
            </a:rPr>
            <a:t> All single partitoned loss from I2 which falls under the machine category are counted and grouped under 1D, 1W, 1M, 3M, 6M, 1Y and stored for desired computations and display.</a:t>
          </a:r>
          <a:endParaRPr lang="en-US" sz="800" b="0" i="1" u="none">
            <a:latin typeface="Arial" panose="020B0604020202020204" pitchFamily="34" charset="0"/>
            <a:cs typeface="Arial" panose="020B0604020202020204" pitchFamily="34" charset="0"/>
          </a:endParaRPr>
        </a:p>
      </xdr:txBody>
    </xdr:sp>
    <xdr:clientData/>
  </xdr:twoCellAnchor>
  <xdr:twoCellAnchor>
    <xdr:from>
      <xdr:col>14</xdr:col>
      <xdr:colOff>571500</xdr:colOff>
      <xdr:row>31</xdr:row>
      <xdr:rowOff>9526</xdr:rowOff>
    </xdr:from>
    <xdr:to>
      <xdr:col>17</xdr:col>
      <xdr:colOff>600076</xdr:colOff>
      <xdr:row>42</xdr:row>
      <xdr:rowOff>76200</xdr:rowOff>
    </xdr:to>
    <xdr:sp macro="" textlink="">
      <xdr:nvSpPr>
        <xdr:cNvPr id="13" name="TextBox 12"/>
        <xdr:cNvSpPr txBox="1"/>
      </xdr:nvSpPr>
      <xdr:spPr>
        <a:xfrm>
          <a:off x="9848850" y="4038601"/>
          <a:ext cx="1857376" cy="1638299"/>
        </a:xfrm>
        <a:prstGeom prst="rect">
          <a:avLst/>
        </a:prstGeom>
        <a:solidFill>
          <a:schemeClr val="accent1">
            <a:lumMod val="40000"/>
            <a:lumOff val="60000"/>
          </a:schemeClr>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u="none">
              <a:latin typeface="Arial" panose="020B0604020202020204" pitchFamily="34" charset="0"/>
              <a:cs typeface="Arial" panose="020B0604020202020204" pitchFamily="34" charset="0"/>
            </a:rPr>
            <a:t>Downtime cost calculator (Total Cost</a:t>
          </a:r>
          <a:r>
            <a:rPr lang="en-US" sz="900" b="1" u="none" baseline="0">
              <a:latin typeface="Arial" panose="020B0604020202020204" pitchFamily="34" charset="0"/>
              <a:cs typeface="Arial" panose="020B0604020202020204" pitchFamily="34" charset="0"/>
            </a:rPr>
            <a:t> and</a:t>
          </a:r>
          <a:r>
            <a:rPr lang="en-US" sz="900" b="1" u="none">
              <a:latin typeface="Arial" panose="020B0604020202020204" pitchFamily="34" charset="0"/>
              <a:cs typeface="Arial" panose="020B0604020202020204" pitchFamily="34" charset="0"/>
            </a:rPr>
            <a:t> Partitioned Cost)</a:t>
          </a:r>
        </a:p>
        <a:p>
          <a:r>
            <a:rPr lang="en-US" sz="900" b="0" u="none">
              <a:latin typeface="Arial" panose="020B0604020202020204" pitchFamily="34" charset="0"/>
              <a:cs typeface="Arial" panose="020B0604020202020204" pitchFamily="34" charset="0"/>
            </a:rPr>
            <a:t>*</a:t>
          </a:r>
          <a:r>
            <a:rPr lang="en-US" sz="900" b="0" u="none" baseline="0">
              <a:latin typeface="Arial" panose="020B0604020202020204" pitchFamily="34" charset="0"/>
              <a:cs typeface="Arial" panose="020B0604020202020204" pitchFamily="34" charset="0"/>
            </a:rPr>
            <a:t> Dowtime cost per unit time is captured from a "Finance Module" and used to compute cost from I2 and P2 inputs</a:t>
          </a:r>
        </a:p>
        <a:p>
          <a:endParaRPr lang="en-US" sz="900" b="0" u="none" baseline="0">
            <a:latin typeface="Arial" panose="020B0604020202020204" pitchFamily="34" charset="0"/>
            <a:cs typeface="Arial" panose="020B0604020202020204" pitchFamily="34" charset="0"/>
          </a:endParaRPr>
        </a:p>
        <a:p>
          <a:r>
            <a:rPr lang="en-US" sz="900" b="0" i="1" u="none" baseline="0">
              <a:latin typeface="Arial" panose="020B0604020202020204" pitchFamily="34" charset="0"/>
              <a:cs typeface="Arial" panose="020B0604020202020204" pitchFamily="34" charset="0"/>
            </a:rPr>
            <a:t>Cost=(Cost/Unit time)/Downtime</a:t>
          </a: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Computations populated as 1D, 1W, 1M, 3M, 6M, 1Y</a:t>
          </a:r>
          <a:endParaRPr lang="en-US" sz="800">
            <a:effectLst/>
          </a:endParaRPr>
        </a:p>
        <a:p>
          <a:endParaRPr lang="en-US" sz="800" b="0" i="1" u="none">
            <a:latin typeface="Arial" panose="020B0604020202020204" pitchFamily="34" charset="0"/>
            <a:cs typeface="Arial" panose="020B0604020202020204" pitchFamily="34" charset="0"/>
          </a:endParaRPr>
        </a:p>
      </xdr:txBody>
    </xdr:sp>
    <xdr:clientData/>
  </xdr:twoCellAnchor>
  <xdr:twoCellAnchor>
    <xdr:from>
      <xdr:col>11</xdr:col>
      <xdr:colOff>9525</xdr:colOff>
      <xdr:row>17</xdr:row>
      <xdr:rowOff>114300</xdr:rowOff>
    </xdr:from>
    <xdr:to>
      <xdr:col>11</xdr:col>
      <xdr:colOff>409575</xdr:colOff>
      <xdr:row>20</xdr:row>
      <xdr:rowOff>19050</xdr:rowOff>
    </xdr:to>
    <xdr:sp macro="" textlink="">
      <xdr:nvSpPr>
        <xdr:cNvPr id="14" name="Oval 13"/>
        <xdr:cNvSpPr/>
      </xdr:nvSpPr>
      <xdr:spPr>
        <a:xfrm>
          <a:off x="7458075" y="2114550"/>
          <a:ext cx="400050" cy="3333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b="1">
              <a:solidFill>
                <a:schemeClr val="tx1"/>
              </a:solidFill>
            </a:rPr>
            <a:t>P1</a:t>
          </a:r>
        </a:p>
      </xdr:txBody>
    </xdr:sp>
    <xdr:clientData/>
  </xdr:twoCellAnchor>
  <xdr:twoCellAnchor>
    <xdr:from>
      <xdr:col>17</xdr:col>
      <xdr:colOff>381000</xdr:colOff>
      <xdr:row>12</xdr:row>
      <xdr:rowOff>123825</xdr:rowOff>
    </xdr:from>
    <xdr:to>
      <xdr:col>18</xdr:col>
      <xdr:colOff>171450</xdr:colOff>
      <xdr:row>15</xdr:row>
      <xdr:rowOff>28575</xdr:rowOff>
    </xdr:to>
    <xdr:sp macro="" textlink="">
      <xdr:nvSpPr>
        <xdr:cNvPr id="15" name="Oval 14"/>
        <xdr:cNvSpPr/>
      </xdr:nvSpPr>
      <xdr:spPr>
        <a:xfrm>
          <a:off x="11487150" y="1409700"/>
          <a:ext cx="400050" cy="3333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b="1">
              <a:solidFill>
                <a:schemeClr val="tx1"/>
              </a:solidFill>
            </a:rPr>
            <a:t>P2</a:t>
          </a:r>
        </a:p>
      </xdr:txBody>
    </xdr:sp>
    <xdr:clientData/>
  </xdr:twoCellAnchor>
  <xdr:twoCellAnchor>
    <xdr:from>
      <xdr:col>11</xdr:col>
      <xdr:colOff>66675</xdr:colOff>
      <xdr:row>30</xdr:row>
      <xdr:rowOff>38100</xdr:rowOff>
    </xdr:from>
    <xdr:to>
      <xdr:col>11</xdr:col>
      <xdr:colOff>466725</xdr:colOff>
      <xdr:row>32</xdr:row>
      <xdr:rowOff>85725</xdr:rowOff>
    </xdr:to>
    <xdr:sp macro="" textlink="">
      <xdr:nvSpPr>
        <xdr:cNvPr id="16" name="Oval 15"/>
        <xdr:cNvSpPr/>
      </xdr:nvSpPr>
      <xdr:spPr>
        <a:xfrm>
          <a:off x="7515225" y="3924300"/>
          <a:ext cx="400050" cy="3333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b="1">
              <a:solidFill>
                <a:schemeClr val="tx1"/>
              </a:solidFill>
            </a:rPr>
            <a:t>P3</a:t>
          </a:r>
        </a:p>
      </xdr:txBody>
    </xdr:sp>
    <xdr:clientData/>
  </xdr:twoCellAnchor>
  <xdr:twoCellAnchor>
    <xdr:from>
      <xdr:col>17</xdr:col>
      <xdr:colOff>381000</xdr:colOff>
      <xdr:row>29</xdr:row>
      <xdr:rowOff>123825</xdr:rowOff>
    </xdr:from>
    <xdr:to>
      <xdr:col>18</xdr:col>
      <xdr:colOff>171450</xdr:colOff>
      <xdr:row>32</xdr:row>
      <xdr:rowOff>28575</xdr:rowOff>
    </xdr:to>
    <xdr:sp macro="" textlink="">
      <xdr:nvSpPr>
        <xdr:cNvPr id="17" name="Oval 16"/>
        <xdr:cNvSpPr/>
      </xdr:nvSpPr>
      <xdr:spPr>
        <a:xfrm>
          <a:off x="11487150" y="3867150"/>
          <a:ext cx="400050" cy="3333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b="1">
              <a:solidFill>
                <a:schemeClr val="tx1"/>
              </a:solidFill>
            </a:rPr>
            <a:t>P4</a:t>
          </a:r>
        </a:p>
      </xdr:txBody>
    </xdr:sp>
    <xdr:clientData/>
  </xdr:twoCellAnchor>
  <xdr:twoCellAnchor>
    <xdr:from>
      <xdr:col>11</xdr:col>
      <xdr:colOff>352425</xdr:colOff>
      <xdr:row>37</xdr:row>
      <xdr:rowOff>9526</xdr:rowOff>
    </xdr:from>
    <xdr:to>
      <xdr:col>14</xdr:col>
      <xdr:colOff>381001</xdr:colOff>
      <xdr:row>71</xdr:row>
      <xdr:rowOff>0</xdr:rowOff>
    </xdr:to>
    <xdr:sp macro="" textlink="">
      <xdr:nvSpPr>
        <xdr:cNvPr id="18" name="TextBox 17"/>
        <xdr:cNvSpPr txBox="1"/>
      </xdr:nvSpPr>
      <xdr:spPr>
        <a:xfrm>
          <a:off x="7800975" y="4962526"/>
          <a:ext cx="1857376" cy="4848224"/>
        </a:xfrm>
        <a:prstGeom prst="rect">
          <a:avLst/>
        </a:prstGeom>
        <a:solidFill>
          <a:schemeClr val="accent1">
            <a:lumMod val="40000"/>
            <a:lumOff val="60000"/>
          </a:schemeClr>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u="none">
              <a:latin typeface="Arial" panose="020B0604020202020204" pitchFamily="34" charset="0"/>
              <a:cs typeface="Arial" panose="020B0604020202020204" pitchFamily="34" charset="0"/>
            </a:rPr>
            <a:t>Computation of Efficiencies</a:t>
          </a:r>
        </a:p>
        <a:p>
          <a:r>
            <a:rPr lang="en-US" sz="900" b="0" u="none">
              <a:latin typeface="Arial" panose="020B0604020202020204" pitchFamily="34" charset="0"/>
              <a:cs typeface="Arial" panose="020B0604020202020204" pitchFamily="34" charset="0"/>
            </a:rPr>
            <a:t>*</a:t>
          </a:r>
          <a:r>
            <a:rPr lang="en-US" sz="900" b="0" u="none" baseline="0">
              <a:latin typeface="Arial" panose="020B0604020202020204" pitchFamily="34" charset="0"/>
              <a:cs typeface="Arial" panose="020B0604020202020204" pitchFamily="34" charset="0"/>
            </a:rPr>
            <a:t> Calculation of GLY in relation to various loss and waste criteria using input frm P2</a:t>
          </a:r>
        </a:p>
        <a:p>
          <a:r>
            <a:rPr lang="en-US" sz="900" b="0" u="none" baseline="0">
              <a:latin typeface="Arial" panose="020B0604020202020204" pitchFamily="34" charset="0"/>
              <a:cs typeface="Arial" panose="020B0604020202020204" pitchFamily="34" charset="0"/>
            </a:rPr>
            <a:t>*First calculate:</a:t>
          </a:r>
        </a:p>
        <a:p>
          <a:r>
            <a:rPr lang="en-US" sz="900" b="0" i="1" u="none" baseline="0">
              <a:latin typeface="Arial" panose="020B0604020202020204" pitchFamily="34" charset="0"/>
              <a:cs typeface="Arial" panose="020B0604020202020204" pitchFamily="34" charset="0"/>
            </a:rPr>
            <a:t>FactoryTime(Exluded planned shutdown=(Uptime+Downtime)</a:t>
          </a:r>
        </a:p>
        <a:p>
          <a:endParaRPr lang="en-US" sz="900" b="0" i="1" u="none" baseline="0">
            <a:latin typeface="Arial" panose="020B0604020202020204" pitchFamily="34" charset="0"/>
            <a:cs typeface="Arial" panose="020B0604020202020204" pitchFamily="34" charset="0"/>
          </a:endParaRPr>
        </a:p>
        <a:p>
          <a:r>
            <a:rPr lang="en-US" sz="900" b="0" i="1" u="none" baseline="0">
              <a:latin typeface="Arial" panose="020B0604020202020204" pitchFamily="34" charset="0"/>
              <a:cs typeface="Arial" panose="020B0604020202020204" pitchFamily="34" charset="0"/>
            </a:rPr>
            <a:t>AdjustedFactoryTime=FactoryTime - AdjustmentsLoss</a:t>
          </a:r>
        </a:p>
        <a:p>
          <a:endParaRPr lang="en-US" sz="900" b="0" i="1" u="none" baseline="0">
            <a:latin typeface="Arial" panose="020B0604020202020204" pitchFamily="34" charset="0"/>
            <a:cs typeface="Arial" panose="020B0604020202020204" pitchFamily="34" charset="0"/>
          </a:endParaRPr>
        </a:p>
        <a:p>
          <a:r>
            <a:rPr lang="en-US" sz="900" b="0" i="1" u="none" baseline="0">
              <a:latin typeface="Arial" panose="020B0604020202020204" pitchFamily="34" charset="0"/>
              <a:cs typeface="Arial" panose="020B0604020202020204" pitchFamily="34" charset="0"/>
            </a:rPr>
            <a:t>Operating Time=AdjustedFactoryTime-M&amp;C</a:t>
          </a:r>
        </a:p>
        <a:p>
          <a:endParaRPr lang="en-US" sz="900" b="0" i="1" u="none" baseline="0">
            <a:latin typeface="Arial" panose="020B0604020202020204" pitchFamily="34" charset="0"/>
            <a:cs typeface="Arial" panose="020B0604020202020204" pitchFamily="34" charset="0"/>
          </a:endParaRPr>
        </a:p>
        <a:p>
          <a:r>
            <a:rPr lang="en-US" sz="900" b="0" i="1" u="none" baseline="0">
              <a:latin typeface="Arial" panose="020B0604020202020204" pitchFamily="34" charset="0"/>
              <a:cs typeface="Arial" panose="020B0604020202020204" pitchFamily="34" charset="0"/>
            </a:rPr>
            <a:t>MachineTime=OperatingTime-(AllowedStops+ServiceStops)</a:t>
          </a:r>
        </a:p>
        <a:p>
          <a:r>
            <a:rPr lang="en-US" sz="1100" b="0" baseline="0">
              <a:solidFill>
                <a:schemeClr val="dk1"/>
              </a:solidFill>
              <a:effectLst/>
              <a:latin typeface="+mn-lt"/>
              <a:ea typeface="+mn-ea"/>
              <a:cs typeface="+mn-cs"/>
            </a:rPr>
            <a:t>* Computations Effciencies as follows:</a:t>
          </a:r>
        </a:p>
        <a:p>
          <a:pPr marL="0" marR="0" indent="0" defTabSz="914400" eaLnBrk="1" fontAlgn="auto" latinLnBrk="0" hangingPunct="1">
            <a:lnSpc>
              <a:spcPct val="100000"/>
            </a:lnSpc>
            <a:spcBef>
              <a:spcPts val="0"/>
            </a:spcBef>
            <a:spcAft>
              <a:spcPts val="0"/>
            </a:spcAft>
            <a:buClrTx/>
            <a:buSzTx/>
            <a:buFontTx/>
            <a:buNone/>
            <a:tabLst/>
            <a:defRPr/>
          </a:pPr>
          <a:r>
            <a:rPr lang="en-US" sz="900" b="0" i="1" u="none" baseline="0">
              <a:solidFill>
                <a:schemeClr val="dk1"/>
              </a:solidFill>
              <a:latin typeface="Arial" panose="020B0604020202020204" pitchFamily="34" charset="0"/>
              <a:ea typeface="+mn-ea"/>
              <a:cs typeface="Arial" panose="020B0604020202020204" pitchFamily="34" charset="0"/>
            </a:rPr>
            <a:t>FE=Uptime/FactoryTime</a:t>
          </a:r>
          <a:endParaRPr lang="en-US" sz="800">
            <a:effectLst/>
          </a:endParaRPr>
        </a:p>
        <a:p>
          <a:pPr eaLnBrk="1" fontAlgn="auto" latinLnBrk="0" hangingPunct="1"/>
          <a:r>
            <a:rPr lang="en-US" sz="900" b="0" i="1" u="none" baseline="0">
              <a:solidFill>
                <a:schemeClr val="dk1"/>
              </a:solidFill>
              <a:latin typeface="Arial" panose="020B0604020202020204" pitchFamily="34" charset="0"/>
              <a:ea typeface="+mn-ea"/>
              <a:cs typeface="Arial" panose="020B0604020202020204" pitchFamily="34" charset="0"/>
            </a:rPr>
            <a:t>ADJFE=Uptime/AdjFactoryTime</a:t>
          </a:r>
        </a:p>
        <a:p>
          <a:pPr eaLnBrk="1" fontAlgn="auto" latinLnBrk="0" hangingPunct="1"/>
          <a:r>
            <a:rPr lang="en-US" sz="900" b="0" i="1" u="none" baseline="0">
              <a:solidFill>
                <a:schemeClr val="dk1"/>
              </a:solidFill>
              <a:latin typeface="Arial" panose="020B0604020202020204" pitchFamily="34" charset="0"/>
              <a:ea typeface="+mn-ea"/>
              <a:cs typeface="Arial" panose="020B0604020202020204" pitchFamily="34" charset="0"/>
            </a:rPr>
            <a:t>OE=Uptime/operatingTime</a:t>
          </a:r>
        </a:p>
        <a:p>
          <a:pPr eaLnBrk="1" fontAlgn="auto" latinLnBrk="0" hangingPunct="1"/>
          <a:r>
            <a:rPr lang="en-US" sz="900" b="0" i="1" u="none" baseline="0">
              <a:solidFill>
                <a:schemeClr val="dk1"/>
              </a:solidFill>
              <a:latin typeface="Arial" panose="020B0604020202020204" pitchFamily="34" charset="0"/>
              <a:ea typeface="+mn-ea"/>
              <a:cs typeface="Arial" panose="020B0604020202020204" pitchFamily="34" charset="0"/>
            </a:rPr>
            <a:t>ME=Uptime/MachineTime</a:t>
          </a:r>
        </a:p>
        <a:p>
          <a:pPr eaLnBrk="1" fontAlgn="auto" latinLnBrk="0" hangingPunct="1"/>
          <a:endParaRPr lang="en-US" sz="900" b="0" i="1" u="none" baseline="0">
            <a:solidFill>
              <a:schemeClr val="dk1"/>
            </a:solidFill>
            <a:latin typeface="Arial" panose="020B0604020202020204" pitchFamily="34" charset="0"/>
            <a:ea typeface="+mn-ea"/>
            <a:cs typeface="Arial" panose="020B0604020202020204" pitchFamily="34" charset="0"/>
          </a:endParaRPr>
        </a:p>
        <a:p>
          <a:pPr eaLnBrk="1" fontAlgn="auto" latinLnBrk="0" hangingPunct="1"/>
          <a:r>
            <a:rPr lang="en-US" sz="900" b="0" i="1" u="none" baseline="0">
              <a:solidFill>
                <a:schemeClr val="dk1"/>
              </a:solidFill>
              <a:latin typeface="Arial" panose="020B0604020202020204" pitchFamily="34" charset="0"/>
              <a:ea typeface="+mn-ea"/>
              <a:cs typeface="Arial" panose="020B0604020202020204" pitchFamily="34" charset="0"/>
            </a:rPr>
            <a:t>* </a:t>
          </a:r>
          <a:r>
            <a:rPr lang="en-US" sz="1100" b="0" baseline="0">
              <a:solidFill>
                <a:schemeClr val="dk1"/>
              </a:solidFill>
              <a:effectLst/>
              <a:latin typeface="+mn-lt"/>
              <a:ea typeface="+mn-ea"/>
              <a:cs typeface="+mn-cs"/>
            </a:rPr>
            <a:t>Related volumes can be used insted of time</a:t>
          </a:r>
        </a:p>
        <a:p>
          <a:pPr eaLnBrk="1" fontAlgn="auto" latinLnBrk="0" hangingPunct="1"/>
          <a:r>
            <a:rPr lang="en-US" sz="1100" b="0" baseline="0">
              <a:solidFill>
                <a:schemeClr val="dk1"/>
              </a:solidFill>
              <a:effectLst/>
              <a:latin typeface="+mn-lt"/>
              <a:ea typeface="+mn-ea"/>
              <a:cs typeface="+mn-cs"/>
            </a:rPr>
            <a:t>* Capacity Utilizatio also calculated by formula:</a:t>
          </a:r>
        </a:p>
        <a:p>
          <a:pPr eaLnBrk="1" fontAlgn="auto" latinLnBrk="0" hangingPunct="1"/>
          <a:endParaRPr lang="en-US" sz="1100" b="0" baseline="0">
            <a:solidFill>
              <a:schemeClr val="dk1"/>
            </a:solidFill>
            <a:effectLst/>
            <a:latin typeface="+mn-lt"/>
            <a:ea typeface="+mn-ea"/>
            <a:cs typeface="+mn-cs"/>
          </a:endParaRPr>
        </a:p>
        <a:p>
          <a:pPr eaLnBrk="1" fontAlgn="auto" latinLnBrk="0" hangingPunct="1"/>
          <a:r>
            <a:rPr lang="en-US" sz="900" b="0" i="1" u="none" baseline="0">
              <a:solidFill>
                <a:schemeClr val="dk1"/>
              </a:solidFill>
              <a:latin typeface="Arial" panose="020B0604020202020204" pitchFamily="34" charset="0"/>
              <a:ea typeface="+mn-ea"/>
              <a:cs typeface="Arial" panose="020B0604020202020204" pitchFamily="34" charset="0"/>
            </a:rPr>
            <a:t>CU=Uptime/TotalTimePeriod</a:t>
          </a:r>
        </a:p>
        <a:p>
          <a:pPr eaLnBrk="1" fontAlgn="auto" latinLnBrk="0" hangingPunct="1"/>
          <a:endParaRPr lang="en-US" sz="1100" b="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Computations populated as 1D, 1W, 1M, 3M, 6M, </a:t>
          </a:r>
        </a:p>
        <a:p>
          <a:endParaRPr lang="en-US" sz="800" b="0" i="1" u="none">
            <a:latin typeface="Arial" panose="020B0604020202020204" pitchFamily="34" charset="0"/>
            <a:cs typeface="Arial" panose="020B0604020202020204" pitchFamily="34" charset="0"/>
          </a:endParaRPr>
        </a:p>
      </xdr:txBody>
    </xdr:sp>
    <xdr:clientData/>
  </xdr:twoCellAnchor>
  <xdr:twoCellAnchor>
    <xdr:from>
      <xdr:col>11</xdr:col>
      <xdr:colOff>85725</xdr:colOff>
      <xdr:row>35</xdr:row>
      <xdr:rowOff>114300</xdr:rowOff>
    </xdr:from>
    <xdr:to>
      <xdr:col>11</xdr:col>
      <xdr:colOff>485775</xdr:colOff>
      <xdr:row>38</xdr:row>
      <xdr:rowOff>19050</xdr:rowOff>
    </xdr:to>
    <xdr:sp macro="" textlink="">
      <xdr:nvSpPr>
        <xdr:cNvPr id="19" name="Oval 18"/>
        <xdr:cNvSpPr/>
      </xdr:nvSpPr>
      <xdr:spPr>
        <a:xfrm>
          <a:off x="7534275" y="4714875"/>
          <a:ext cx="400050" cy="3333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b="1">
              <a:solidFill>
                <a:schemeClr val="tx1"/>
              </a:solidFill>
            </a:rPr>
            <a:t>P5</a:t>
          </a:r>
        </a:p>
      </xdr:txBody>
    </xdr:sp>
    <xdr:clientData/>
  </xdr:twoCellAnchor>
  <xdr:twoCellAnchor>
    <xdr:from>
      <xdr:col>14</xdr:col>
      <xdr:colOff>590550</xdr:colOff>
      <xdr:row>44</xdr:row>
      <xdr:rowOff>9526</xdr:rowOff>
    </xdr:from>
    <xdr:to>
      <xdr:col>18</xdr:col>
      <xdr:colOff>9526</xdr:colOff>
      <xdr:row>65</xdr:row>
      <xdr:rowOff>95250</xdr:rowOff>
    </xdr:to>
    <xdr:sp macro="" textlink="">
      <xdr:nvSpPr>
        <xdr:cNvPr id="20" name="TextBox 19"/>
        <xdr:cNvSpPr txBox="1"/>
      </xdr:nvSpPr>
      <xdr:spPr>
        <a:xfrm>
          <a:off x="9867900" y="5895976"/>
          <a:ext cx="1857376" cy="3086099"/>
        </a:xfrm>
        <a:prstGeom prst="rect">
          <a:avLst/>
        </a:prstGeom>
        <a:solidFill>
          <a:schemeClr val="accent1">
            <a:lumMod val="40000"/>
            <a:lumOff val="60000"/>
          </a:schemeClr>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u="none">
              <a:latin typeface="Arial" panose="020B0604020202020204" pitchFamily="34" charset="0"/>
              <a:cs typeface="Arial" panose="020B0604020202020204" pitchFamily="34" charset="0"/>
            </a:rPr>
            <a:t>Computatuon of</a:t>
          </a:r>
          <a:r>
            <a:rPr lang="en-US" sz="900" b="1" u="none" baseline="0">
              <a:latin typeface="Arial" panose="020B0604020202020204" pitchFamily="34" charset="0"/>
              <a:cs typeface="Arial" panose="020B0604020202020204" pitchFamily="34" charset="0"/>
            </a:rPr>
            <a:t> MTTR and MTBF for mainteance effectiveness, machine reliability and availability</a:t>
          </a:r>
          <a:endParaRPr lang="en-US" sz="900" b="1" u="none">
            <a:latin typeface="Arial" panose="020B0604020202020204" pitchFamily="34" charset="0"/>
            <a:cs typeface="Arial" panose="020B0604020202020204" pitchFamily="34" charset="0"/>
          </a:endParaRPr>
        </a:p>
        <a:p>
          <a:r>
            <a:rPr lang="en-US" sz="900" b="0" u="none">
              <a:latin typeface="Arial" panose="020B0604020202020204" pitchFamily="34" charset="0"/>
              <a:cs typeface="Arial" panose="020B0604020202020204" pitchFamily="34" charset="0"/>
            </a:rPr>
            <a:t>*</a:t>
          </a:r>
          <a:r>
            <a:rPr lang="en-US" sz="900" b="0" u="none" baseline="0">
              <a:latin typeface="Arial" panose="020B0604020202020204" pitchFamily="34" charset="0"/>
              <a:cs typeface="Arial" panose="020B0604020202020204" pitchFamily="34" charset="0"/>
            </a:rPr>
            <a:t> Computed from TotalTime, MachineDowntime (P2) and Breakdown counts (P3)</a:t>
          </a:r>
        </a:p>
        <a:p>
          <a:endParaRPr lang="en-US" sz="900" b="0" u="none" baseline="0">
            <a:latin typeface="Arial" panose="020B0604020202020204" pitchFamily="34" charset="0"/>
            <a:cs typeface="Arial" panose="020B0604020202020204" pitchFamily="34" charset="0"/>
          </a:endParaRPr>
        </a:p>
        <a:p>
          <a:r>
            <a:rPr lang="en-US" sz="900" b="0" i="1" u="none" baseline="0">
              <a:latin typeface="Arial" panose="020B0604020202020204" pitchFamily="34" charset="0"/>
              <a:cs typeface="Arial" panose="020B0604020202020204" pitchFamily="34" charset="0"/>
            </a:rPr>
            <a:t>MTTR=MachineDown/BreakdownCount</a:t>
          </a:r>
        </a:p>
        <a:p>
          <a:endParaRPr lang="en-US" sz="900" b="0" i="1" u="none" baseline="0">
            <a:solidFill>
              <a:schemeClr val="dk1"/>
            </a:solidFill>
            <a:effectLst/>
            <a:latin typeface="Arial" panose="020B0604020202020204" pitchFamily="34" charset="0"/>
            <a:ea typeface="+mn-ea"/>
            <a:cs typeface="Arial" panose="020B0604020202020204" pitchFamily="34" charset="0"/>
          </a:endParaRPr>
        </a:p>
        <a:p>
          <a:r>
            <a:rPr lang="en-US" sz="900" b="0" i="1" u="none" baseline="0">
              <a:solidFill>
                <a:schemeClr val="dk1"/>
              </a:solidFill>
              <a:effectLst/>
              <a:latin typeface="Arial" panose="020B0604020202020204" pitchFamily="34" charset="0"/>
              <a:ea typeface="+mn-ea"/>
              <a:cs typeface="Arial" panose="020B0604020202020204" pitchFamily="34" charset="0"/>
            </a:rPr>
            <a:t>MTBF=TotalTime/BreakdownCount</a:t>
          </a:r>
        </a:p>
        <a:p>
          <a:endParaRPr lang="en-US" sz="900" b="0" i="1" u="none" baseline="0">
            <a:solidFill>
              <a:schemeClr val="dk1"/>
            </a:solidFill>
            <a:effectLst/>
            <a:latin typeface="Arial" panose="020B0604020202020204" pitchFamily="34" charset="0"/>
            <a:ea typeface="+mn-ea"/>
            <a:cs typeface="Arial" panose="020B0604020202020204" pitchFamily="34" charset="0"/>
          </a:endParaRPr>
        </a:p>
        <a:p>
          <a:r>
            <a:rPr lang="en-US" sz="900" b="0" i="1" u="none" baseline="0">
              <a:solidFill>
                <a:schemeClr val="dk1"/>
              </a:solidFill>
              <a:effectLst/>
              <a:latin typeface="Arial" panose="020B0604020202020204" pitchFamily="34" charset="0"/>
              <a:ea typeface="+mn-ea"/>
              <a:cs typeface="Arial" panose="020B0604020202020204" pitchFamily="34" charset="0"/>
            </a:rPr>
            <a:t>Machin Reliability=</a:t>
          </a:r>
        </a:p>
        <a:p>
          <a:endParaRPr lang="en-US" sz="900" b="0" i="1" u="none" baseline="0">
            <a:solidFill>
              <a:schemeClr val="dk1"/>
            </a:solidFill>
            <a:effectLst/>
            <a:latin typeface="Arial" panose="020B0604020202020204" pitchFamily="34" charset="0"/>
            <a:ea typeface="+mn-ea"/>
            <a:cs typeface="Arial" panose="020B0604020202020204" pitchFamily="34" charset="0"/>
          </a:endParaRPr>
        </a:p>
        <a:p>
          <a:r>
            <a:rPr lang="en-US" sz="900" b="0" i="1" u="none" baseline="0">
              <a:solidFill>
                <a:schemeClr val="dk1"/>
              </a:solidFill>
              <a:effectLst/>
              <a:latin typeface="Arial" panose="020B0604020202020204" pitchFamily="34" charset="0"/>
              <a:ea typeface="+mn-ea"/>
              <a:cs typeface="Arial" panose="020B0604020202020204" pitchFamily="34" charset="0"/>
            </a:rPr>
            <a:t>Machine Availability(MaintenanceEffectiveness=</a:t>
          </a:r>
        </a:p>
        <a:p>
          <a:endParaRPr lang="en-US" sz="900" b="0" i="1" u="none" baseline="0">
            <a:solidFill>
              <a:schemeClr val="dk1"/>
            </a:solidFill>
            <a:effectLst/>
            <a:latin typeface="Arial" panose="020B0604020202020204" pitchFamily="34" charset="0"/>
            <a:ea typeface="+mn-ea"/>
            <a:cs typeface="Arial" panose="020B0604020202020204" pitchFamily="34" charset="0"/>
          </a:endParaRPr>
        </a:p>
        <a:p>
          <a:r>
            <a:rPr lang="en-US" sz="1100" b="0" baseline="0">
              <a:solidFill>
                <a:schemeClr val="dk1"/>
              </a:solidFill>
              <a:effectLst/>
              <a:latin typeface="+mn-lt"/>
              <a:ea typeface="+mn-ea"/>
              <a:cs typeface="+mn-cs"/>
            </a:rPr>
            <a:t>* Computations populated as 1D, 1W, 1M, 3M, 6M, 1Y</a:t>
          </a:r>
          <a:endParaRPr lang="en-US" sz="800">
            <a:effectLst/>
          </a:endParaRPr>
        </a:p>
        <a:p>
          <a:endParaRPr lang="en-US" sz="800" b="0" i="1" u="none">
            <a:latin typeface="Arial" panose="020B0604020202020204" pitchFamily="34" charset="0"/>
            <a:cs typeface="Arial" panose="020B0604020202020204" pitchFamily="34" charset="0"/>
          </a:endParaRPr>
        </a:p>
      </xdr:txBody>
    </xdr:sp>
    <xdr:clientData/>
  </xdr:twoCellAnchor>
  <xdr:twoCellAnchor>
    <xdr:from>
      <xdr:col>17</xdr:col>
      <xdr:colOff>466725</xdr:colOff>
      <xdr:row>43</xdr:row>
      <xdr:rowOff>57150</xdr:rowOff>
    </xdr:from>
    <xdr:to>
      <xdr:col>18</xdr:col>
      <xdr:colOff>257175</xdr:colOff>
      <xdr:row>45</xdr:row>
      <xdr:rowOff>104775</xdr:rowOff>
    </xdr:to>
    <xdr:sp macro="" textlink="">
      <xdr:nvSpPr>
        <xdr:cNvPr id="21" name="Oval 20"/>
        <xdr:cNvSpPr/>
      </xdr:nvSpPr>
      <xdr:spPr>
        <a:xfrm>
          <a:off x="11572875" y="5800725"/>
          <a:ext cx="400050" cy="3333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b="1">
              <a:solidFill>
                <a:schemeClr val="tx1"/>
              </a:solidFill>
            </a:rPr>
            <a:t>P6</a:t>
          </a:r>
        </a:p>
      </xdr:txBody>
    </xdr:sp>
    <xdr:clientData/>
  </xdr:twoCellAnchor>
  <xdr:twoCellAnchor>
    <xdr:from>
      <xdr:col>18</xdr:col>
      <xdr:colOff>419100</xdr:colOff>
      <xdr:row>9</xdr:row>
      <xdr:rowOff>47627</xdr:rowOff>
    </xdr:from>
    <xdr:to>
      <xdr:col>21</xdr:col>
      <xdr:colOff>447676</xdr:colOff>
      <xdr:row>15</xdr:row>
      <xdr:rowOff>0</xdr:rowOff>
    </xdr:to>
    <xdr:sp macro="" textlink="">
      <xdr:nvSpPr>
        <xdr:cNvPr id="22" name="TextBox 21"/>
        <xdr:cNvSpPr txBox="1"/>
      </xdr:nvSpPr>
      <xdr:spPr>
        <a:xfrm>
          <a:off x="12134850" y="904877"/>
          <a:ext cx="1857376" cy="809623"/>
        </a:xfrm>
        <a:prstGeom prst="rect">
          <a:avLst/>
        </a:prstGeom>
        <a:solidFill>
          <a:schemeClr val="accent1">
            <a:lumMod val="40000"/>
            <a:lumOff val="60000"/>
          </a:schemeClr>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u="none">
              <a:latin typeface="Arial" panose="020B0604020202020204" pitchFamily="34" charset="0"/>
              <a:cs typeface="Arial" panose="020B0604020202020204" pitchFamily="34" charset="0"/>
            </a:rPr>
            <a:t>FaultTree</a:t>
          </a:r>
          <a:r>
            <a:rPr lang="en-US" sz="900" b="1" u="none" baseline="0">
              <a:latin typeface="Arial" panose="020B0604020202020204" pitchFamily="34" charset="0"/>
              <a:cs typeface="Arial" panose="020B0604020202020204" pitchFamily="34" charset="0"/>
            </a:rPr>
            <a:t> for Preventative Mmaintenace</a:t>
          </a:r>
          <a:endParaRPr lang="en-US" sz="900" b="1" u="none">
            <a:latin typeface="Arial" panose="020B0604020202020204" pitchFamily="34" charset="0"/>
            <a:cs typeface="Arial" panose="020B0604020202020204" pitchFamily="34" charset="0"/>
          </a:endParaRPr>
        </a:p>
        <a:p>
          <a:r>
            <a:rPr lang="en-US" sz="900" b="0" u="none">
              <a:latin typeface="Arial" panose="020B0604020202020204" pitchFamily="34" charset="0"/>
              <a:cs typeface="Arial" panose="020B0604020202020204" pitchFamily="34" charset="0"/>
            </a:rPr>
            <a:t>*</a:t>
          </a:r>
          <a:r>
            <a:rPr lang="en-US" sz="900" b="0" u="none" baseline="0">
              <a:latin typeface="Arial" panose="020B0604020202020204" pitchFamily="34" charset="0"/>
              <a:cs typeface="Arial" panose="020B0604020202020204" pitchFamily="34" charset="0"/>
            </a:rPr>
            <a:t> Machine learning from I3 inputs and mapping of failure fault tree for each partition</a:t>
          </a:r>
        </a:p>
        <a:p>
          <a:endParaRPr lang="en-US" sz="800" b="0" i="1" u="none">
            <a:latin typeface="Arial" panose="020B0604020202020204" pitchFamily="34" charset="0"/>
            <a:cs typeface="Arial" panose="020B0604020202020204" pitchFamily="34" charset="0"/>
          </a:endParaRPr>
        </a:p>
      </xdr:txBody>
    </xdr:sp>
    <xdr:clientData/>
  </xdr:twoCellAnchor>
  <xdr:twoCellAnchor>
    <xdr:from>
      <xdr:col>21</xdr:col>
      <xdr:colOff>142875</xdr:colOff>
      <xdr:row>14</xdr:row>
      <xdr:rowOff>57150</xdr:rowOff>
    </xdr:from>
    <xdr:to>
      <xdr:col>21</xdr:col>
      <xdr:colOff>542925</xdr:colOff>
      <xdr:row>16</xdr:row>
      <xdr:rowOff>104775</xdr:rowOff>
    </xdr:to>
    <xdr:sp macro="" textlink="">
      <xdr:nvSpPr>
        <xdr:cNvPr id="23" name="Oval 22"/>
        <xdr:cNvSpPr/>
      </xdr:nvSpPr>
      <xdr:spPr>
        <a:xfrm>
          <a:off x="13687425" y="1628775"/>
          <a:ext cx="400050" cy="3333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b="1">
              <a:solidFill>
                <a:schemeClr val="tx1"/>
              </a:solidFill>
            </a:rPr>
            <a:t>P7</a:t>
          </a:r>
        </a:p>
      </xdr:txBody>
    </xdr:sp>
    <xdr:clientData/>
  </xdr:twoCellAnchor>
  <xdr:twoCellAnchor>
    <xdr:from>
      <xdr:col>23</xdr:col>
      <xdr:colOff>104774</xdr:colOff>
      <xdr:row>8</xdr:row>
      <xdr:rowOff>133351</xdr:rowOff>
    </xdr:from>
    <xdr:to>
      <xdr:col>26</xdr:col>
      <xdr:colOff>171449</xdr:colOff>
      <xdr:row>19</xdr:row>
      <xdr:rowOff>95250</xdr:rowOff>
    </xdr:to>
    <xdr:sp macro="" textlink="">
      <xdr:nvSpPr>
        <xdr:cNvPr id="24" name="TextBox 23"/>
        <xdr:cNvSpPr txBox="1"/>
      </xdr:nvSpPr>
      <xdr:spPr>
        <a:xfrm>
          <a:off x="14868524" y="847726"/>
          <a:ext cx="1895475" cy="1590674"/>
        </a:xfrm>
        <a:prstGeom prst="rect">
          <a:avLst/>
        </a:prstGeom>
        <a:solidFill>
          <a:schemeClr val="lt1"/>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u="none">
              <a:latin typeface="Arial" panose="020B0604020202020204" pitchFamily="34" charset="0"/>
              <a:cs typeface="Arial" panose="020B0604020202020204" pitchFamily="34" charset="0"/>
            </a:rPr>
            <a:t>PV, Downtime and partitioned loss</a:t>
          </a:r>
          <a:r>
            <a:rPr lang="en-US" sz="900" b="1" u="none" baseline="0">
              <a:latin typeface="Arial" panose="020B0604020202020204" pitchFamily="34" charset="0"/>
              <a:cs typeface="Arial" panose="020B0604020202020204" pitchFamily="34" charset="0"/>
            </a:rPr>
            <a:t> &amp; Waste</a:t>
          </a:r>
          <a:endParaRPr lang="en-US" sz="900" b="1" u="none">
            <a:latin typeface="Arial" panose="020B0604020202020204" pitchFamily="34" charset="0"/>
            <a:cs typeface="Arial" panose="020B0604020202020204" pitchFamily="34" charset="0"/>
          </a:endParaRPr>
        </a:p>
        <a:p>
          <a:r>
            <a:rPr lang="en-US" sz="900" b="0" u="none">
              <a:latin typeface="Arial" panose="020B0604020202020204" pitchFamily="34" charset="0"/>
              <a:cs typeface="Arial" panose="020B0604020202020204" pitchFamily="34" charset="0"/>
            </a:rPr>
            <a:t>*</a:t>
          </a:r>
          <a:r>
            <a:rPr lang="en-US" sz="900" b="0" u="none" baseline="0">
              <a:latin typeface="Arial" panose="020B0604020202020204" pitchFamily="34" charset="0"/>
              <a:cs typeface="Arial" panose="020B0604020202020204" pitchFamily="34" charset="0"/>
            </a:rPr>
            <a:t> Real Time Display as User enters during production</a:t>
          </a:r>
          <a:endParaRPr lang="en-US" sz="900" b="0" u="none">
            <a:latin typeface="Arial" panose="020B0604020202020204" pitchFamily="34" charset="0"/>
            <a:cs typeface="Arial" panose="020B0604020202020204" pitchFamily="34" charset="0"/>
          </a:endParaRPr>
        </a:p>
        <a:p>
          <a:r>
            <a:rPr lang="en-US" sz="900" b="0" u="none">
              <a:latin typeface="Arial" panose="020B0604020202020204" pitchFamily="34" charset="0"/>
              <a:cs typeface="Arial" panose="020B0604020202020204" pitchFamily="34" charset="0"/>
            </a:rPr>
            <a:t>* Display</a:t>
          </a:r>
          <a:r>
            <a:rPr lang="en-US" sz="900" b="0" u="none" baseline="0">
              <a:latin typeface="Arial" panose="020B0604020202020204" pitchFamily="34" charset="0"/>
              <a:cs typeface="Arial" panose="020B0604020202020204" pitchFamily="34" charset="0"/>
            </a:rPr>
            <a:t> feeds directly from I2 and I3</a:t>
          </a:r>
        </a:p>
        <a:p>
          <a:r>
            <a:rPr lang="en-US" sz="900" b="0" u="none" baseline="0">
              <a:latin typeface="Arial" panose="020B0604020202020204" pitchFamily="34" charset="0"/>
              <a:cs typeface="Arial" panose="020B0604020202020204" pitchFamily="34" charset="0"/>
            </a:rPr>
            <a:t>* For above 10min breakdowns one can click on Issue for visual dispay of I4</a:t>
          </a:r>
        </a:p>
        <a:p>
          <a:endParaRPr lang="en-US" sz="800" b="0" i="1" u="none" baseline="0">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(Level 1, 2, 3, 4</a:t>
          </a:r>
          <a:r>
            <a:rPr lang="en-US" sz="1100" b="0" baseline="0">
              <a:solidFill>
                <a:schemeClr val="dk1"/>
              </a:solidFill>
              <a:effectLst/>
              <a:latin typeface="+mn-lt"/>
              <a:ea typeface="+mn-ea"/>
              <a:cs typeface="+mn-cs"/>
            </a:rPr>
            <a:t> and</a:t>
          </a:r>
          <a:r>
            <a:rPr lang="en-US" sz="1100" b="0">
              <a:solidFill>
                <a:schemeClr val="dk1"/>
              </a:solidFill>
              <a:effectLst/>
              <a:latin typeface="+mn-lt"/>
              <a:ea typeface="+mn-ea"/>
              <a:cs typeface="+mn-cs"/>
            </a:rPr>
            <a:t> 5 Output)</a:t>
          </a:r>
          <a:endParaRPr lang="en-US" sz="800">
            <a:effectLst/>
          </a:endParaRPr>
        </a:p>
        <a:p>
          <a:endParaRPr lang="en-US" sz="800" b="0" i="1" u="none">
            <a:latin typeface="Arial" panose="020B0604020202020204" pitchFamily="34" charset="0"/>
            <a:cs typeface="Arial" panose="020B0604020202020204" pitchFamily="34" charset="0"/>
          </a:endParaRPr>
        </a:p>
      </xdr:txBody>
    </xdr:sp>
    <xdr:clientData/>
  </xdr:twoCellAnchor>
  <xdr:twoCellAnchor>
    <xdr:from>
      <xdr:col>23</xdr:col>
      <xdr:colOff>95251</xdr:colOff>
      <xdr:row>20</xdr:row>
      <xdr:rowOff>9524</xdr:rowOff>
    </xdr:from>
    <xdr:to>
      <xdr:col>26</xdr:col>
      <xdr:colOff>304801</xdr:colOff>
      <xdr:row>26</xdr:row>
      <xdr:rowOff>66674</xdr:rowOff>
    </xdr:to>
    <xdr:sp macro="" textlink="">
      <xdr:nvSpPr>
        <xdr:cNvPr id="26" name="TextBox 25"/>
        <xdr:cNvSpPr txBox="1"/>
      </xdr:nvSpPr>
      <xdr:spPr>
        <a:xfrm>
          <a:off x="14859001" y="2495549"/>
          <a:ext cx="2038350" cy="952500"/>
        </a:xfrm>
        <a:prstGeom prst="rect">
          <a:avLst/>
        </a:prstGeom>
        <a:solidFill>
          <a:srgbClr val="FFFF00"/>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b="0" u="none">
              <a:solidFill>
                <a:schemeClr val="tx1"/>
              </a:solidFill>
              <a:latin typeface="Arial" panose="020B0604020202020204" pitchFamily="34" charset="0"/>
              <a:cs typeface="Arial" panose="020B0604020202020204" pitchFamily="34" charset="0"/>
            </a:rPr>
            <a:t>e.g on the ight. Ideally a live scroll down window which dates infinitely backwards from</a:t>
          </a:r>
          <a:r>
            <a:rPr lang="en-US" sz="700" b="0" u="none" baseline="0">
              <a:solidFill>
                <a:schemeClr val="tx1"/>
              </a:solidFill>
              <a:latin typeface="Arial" panose="020B0604020202020204" pitchFamily="34" charset="0"/>
              <a:cs typeface="Arial" panose="020B0604020202020204" pitchFamily="34" charset="0"/>
            </a:rPr>
            <a:t> time of project deployement. This will directly substitues WHATSAPP USAGE</a:t>
          </a:r>
        </a:p>
        <a:p>
          <a:endParaRPr lang="en-US" sz="700" b="0" u="none" baseline="0">
            <a:solidFill>
              <a:schemeClr val="tx1"/>
            </a:solidFill>
            <a:latin typeface="Arial" panose="020B0604020202020204" pitchFamily="34" charset="0"/>
            <a:cs typeface="Arial" panose="020B0604020202020204" pitchFamily="34" charset="0"/>
          </a:endParaRPr>
        </a:p>
        <a:p>
          <a:r>
            <a:rPr lang="en-US" sz="700" b="0" u="none" baseline="0">
              <a:solidFill>
                <a:schemeClr val="tx1"/>
              </a:solidFill>
              <a:latin typeface="Arial" panose="020B0604020202020204" pitchFamily="34" charset="0"/>
              <a:cs typeface="Arial" panose="020B0604020202020204" pitchFamily="34" charset="0"/>
            </a:rPr>
            <a:t>Program Can take hourly snapshots and post onto Whatsapp. Or can extract text and send as a robot to Whatsapp from P8</a:t>
          </a:r>
          <a:endParaRPr lang="en-US" sz="700" b="0" u="none">
            <a:solidFill>
              <a:schemeClr val="tx1"/>
            </a:solidFill>
            <a:latin typeface="Arial" panose="020B0604020202020204" pitchFamily="34" charset="0"/>
            <a:cs typeface="Arial" panose="020B0604020202020204" pitchFamily="34" charset="0"/>
          </a:endParaRPr>
        </a:p>
      </xdr:txBody>
    </xdr:sp>
    <xdr:clientData/>
  </xdr:twoCellAnchor>
  <xdr:twoCellAnchor>
    <xdr:from>
      <xdr:col>18</xdr:col>
      <xdr:colOff>390525</xdr:colOff>
      <xdr:row>20</xdr:row>
      <xdr:rowOff>85727</xdr:rowOff>
    </xdr:from>
    <xdr:to>
      <xdr:col>21</xdr:col>
      <xdr:colOff>419101</xdr:colOff>
      <xdr:row>25</xdr:row>
      <xdr:rowOff>133350</xdr:rowOff>
    </xdr:to>
    <xdr:sp macro="" textlink="">
      <xdr:nvSpPr>
        <xdr:cNvPr id="27" name="TextBox 26"/>
        <xdr:cNvSpPr txBox="1"/>
      </xdr:nvSpPr>
      <xdr:spPr>
        <a:xfrm>
          <a:off x="12106275" y="2524127"/>
          <a:ext cx="1857376" cy="809623"/>
        </a:xfrm>
        <a:prstGeom prst="rect">
          <a:avLst/>
        </a:prstGeom>
        <a:solidFill>
          <a:schemeClr val="accent1">
            <a:lumMod val="40000"/>
            <a:lumOff val="60000"/>
          </a:schemeClr>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u="none">
              <a:latin typeface="Arial" panose="020B0604020202020204" pitchFamily="34" charset="0"/>
              <a:cs typeface="Arial" panose="020B0604020202020204" pitchFamily="34" charset="0"/>
            </a:rPr>
            <a:t>Sapsots</a:t>
          </a:r>
          <a:r>
            <a:rPr lang="en-US" sz="900" b="1" u="none" baseline="0">
              <a:latin typeface="Arial" panose="020B0604020202020204" pitchFamily="34" charset="0"/>
              <a:cs typeface="Arial" panose="020B0604020202020204" pitchFamily="34" charset="0"/>
            </a:rPr>
            <a:t> to share on Mobile Applications</a:t>
          </a:r>
          <a:endParaRPr lang="en-US" sz="900" b="1" u="none">
            <a:latin typeface="Arial" panose="020B0604020202020204" pitchFamily="34" charset="0"/>
            <a:cs typeface="Arial" panose="020B0604020202020204" pitchFamily="34" charset="0"/>
          </a:endParaRPr>
        </a:p>
        <a:p>
          <a:r>
            <a:rPr lang="en-US" sz="900" b="0" u="none">
              <a:latin typeface="Arial" panose="020B0604020202020204" pitchFamily="34" charset="0"/>
              <a:cs typeface="Arial" panose="020B0604020202020204" pitchFamily="34" charset="0"/>
            </a:rPr>
            <a:t>*</a:t>
          </a:r>
          <a:r>
            <a:rPr lang="en-US" sz="900" b="0" u="none" baseline="0">
              <a:latin typeface="Arial" panose="020B0604020202020204" pitchFamily="34" charset="0"/>
              <a:cs typeface="Arial" panose="020B0604020202020204" pitchFamily="34" charset="0"/>
            </a:rPr>
            <a:t> Program snaps hourly reports from O1 and shares on platforms like Whatsapp</a:t>
          </a:r>
        </a:p>
        <a:p>
          <a:endParaRPr lang="en-US" sz="800" b="0" i="1" u="none">
            <a:latin typeface="Arial" panose="020B0604020202020204" pitchFamily="34" charset="0"/>
            <a:cs typeface="Arial" panose="020B0604020202020204" pitchFamily="34" charset="0"/>
          </a:endParaRPr>
        </a:p>
      </xdr:txBody>
    </xdr:sp>
    <xdr:clientData/>
  </xdr:twoCellAnchor>
  <xdr:twoCellAnchor>
    <xdr:from>
      <xdr:col>21</xdr:col>
      <xdr:colOff>190500</xdr:colOff>
      <xdr:row>24</xdr:row>
      <xdr:rowOff>114300</xdr:rowOff>
    </xdr:from>
    <xdr:to>
      <xdr:col>21</xdr:col>
      <xdr:colOff>590550</xdr:colOff>
      <xdr:row>27</xdr:row>
      <xdr:rowOff>19050</xdr:rowOff>
    </xdr:to>
    <xdr:sp macro="" textlink="">
      <xdr:nvSpPr>
        <xdr:cNvPr id="28" name="Oval 27"/>
        <xdr:cNvSpPr/>
      </xdr:nvSpPr>
      <xdr:spPr>
        <a:xfrm>
          <a:off x="13735050" y="3171825"/>
          <a:ext cx="400050" cy="3333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b="1">
              <a:solidFill>
                <a:schemeClr val="tx1"/>
              </a:solidFill>
            </a:rPr>
            <a:t>P8</a:t>
          </a:r>
        </a:p>
      </xdr:txBody>
    </xdr:sp>
    <xdr:clientData/>
  </xdr:twoCellAnchor>
  <xdr:twoCellAnchor>
    <xdr:from>
      <xdr:col>27</xdr:col>
      <xdr:colOff>581025</xdr:colOff>
      <xdr:row>21</xdr:row>
      <xdr:rowOff>95250</xdr:rowOff>
    </xdr:from>
    <xdr:to>
      <xdr:col>28</xdr:col>
      <xdr:colOff>266700</xdr:colOff>
      <xdr:row>23</xdr:row>
      <xdr:rowOff>104775</xdr:rowOff>
    </xdr:to>
    <xdr:sp macro="" textlink="">
      <xdr:nvSpPr>
        <xdr:cNvPr id="29" name="Down Arrow 28"/>
        <xdr:cNvSpPr/>
      </xdr:nvSpPr>
      <xdr:spPr>
        <a:xfrm>
          <a:off x="17783175" y="2705100"/>
          <a:ext cx="295275" cy="3048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85725</xdr:colOff>
      <xdr:row>21</xdr:row>
      <xdr:rowOff>57150</xdr:rowOff>
    </xdr:from>
    <xdr:to>
      <xdr:col>27</xdr:col>
      <xdr:colOff>381000</xdr:colOff>
      <xdr:row>23</xdr:row>
      <xdr:rowOff>66675</xdr:rowOff>
    </xdr:to>
    <xdr:sp macro="" textlink="">
      <xdr:nvSpPr>
        <xdr:cNvPr id="30" name="Down Arrow 29"/>
        <xdr:cNvSpPr/>
      </xdr:nvSpPr>
      <xdr:spPr>
        <a:xfrm rot="10800000">
          <a:off x="17287875" y="2686050"/>
          <a:ext cx="295275" cy="2952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95250</xdr:colOff>
      <xdr:row>27</xdr:row>
      <xdr:rowOff>28575</xdr:rowOff>
    </xdr:from>
    <xdr:to>
      <xdr:col>26</xdr:col>
      <xdr:colOff>209550</xdr:colOff>
      <xdr:row>36</xdr:row>
      <xdr:rowOff>85725</xdr:rowOff>
    </xdr:to>
    <xdr:sp macro="" textlink="">
      <xdr:nvSpPr>
        <xdr:cNvPr id="31" name="TextBox 30"/>
        <xdr:cNvSpPr txBox="1"/>
      </xdr:nvSpPr>
      <xdr:spPr>
        <a:xfrm>
          <a:off x="14859000" y="3552825"/>
          <a:ext cx="1943100" cy="1343025"/>
        </a:xfrm>
        <a:prstGeom prst="rect">
          <a:avLst/>
        </a:prstGeom>
        <a:solidFill>
          <a:schemeClr val="lt1"/>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u="none">
              <a:latin typeface="Arial" panose="020B0604020202020204" pitchFamily="34" charset="0"/>
              <a:cs typeface="Arial" panose="020B0604020202020204" pitchFamily="34" charset="0"/>
            </a:rPr>
            <a:t>Loss and Waste Graphs</a:t>
          </a:r>
          <a:r>
            <a:rPr lang="en-US" sz="900" b="1" u="none" baseline="0">
              <a:latin typeface="Arial" panose="020B0604020202020204" pitchFamily="34" charset="0"/>
              <a:cs typeface="Arial" panose="020B0604020202020204" pitchFamily="34" charset="0"/>
            </a:rPr>
            <a:t> and Trends for Partitioned issues</a:t>
          </a:r>
          <a:endParaRPr lang="en-US" sz="900" b="1" u="none">
            <a:latin typeface="Arial" panose="020B0604020202020204" pitchFamily="34" charset="0"/>
            <a:cs typeface="Arial" panose="020B0604020202020204" pitchFamily="34" charset="0"/>
          </a:endParaRPr>
        </a:p>
        <a:p>
          <a:r>
            <a:rPr lang="en-US" sz="900" b="0" u="none">
              <a:latin typeface="Arial" panose="020B0604020202020204" pitchFamily="34" charset="0"/>
              <a:cs typeface="Arial" panose="020B0604020202020204" pitchFamily="34" charset="0"/>
            </a:rPr>
            <a:t>*</a:t>
          </a:r>
          <a:r>
            <a:rPr lang="en-US" sz="900" b="0" u="none" baseline="0">
              <a:latin typeface="Arial" panose="020B0604020202020204" pitchFamily="34" charset="0"/>
              <a:cs typeface="Arial" panose="020B0604020202020204" pitchFamily="34" charset="0"/>
            </a:rPr>
            <a:t> Dispays captured from I2,P2 and P3</a:t>
          </a:r>
        </a:p>
        <a:p>
          <a:r>
            <a:rPr lang="en-US" sz="900" b="0" u="none" baseline="0">
              <a:latin typeface="Arial" panose="020B0604020202020204" pitchFamily="34" charset="0"/>
              <a:cs typeface="Arial" panose="020B0604020202020204" pitchFamily="34" charset="0"/>
            </a:rPr>
            <a:t>*Different Trends to be discussed with IT as per reporting standards and benefits</a:t>
          </a:r>
        </a:p>
        <a:p>
          <a:endParaRPr lang="en-US" sz="800" b="0" i="1" u="none" baseline="0">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(Level 1, 2, 3</a:t>
          </a:r>
          <a:r>
            <a:rPr lang="en-US" sz="1100" b="0" baseline="0">
              <a:solidFill>
                <a:schemeClr val="dk1"/>
              </a:solidFill>
              <a:effectLst/>
              <a:latin typeface="+mn-lt"/>
              <a:ea typeface="+mn-ea"/>
              <a:cs typeface="+mn-cs"/>
            </a:rPr>
            <a:t> and</a:t>
          </a:r>
          <a:r>
            <a:rPr lang="en-US" sz="1100" b="0">
              <a:solidFill>
                <a:schemeClr val="dk1"/>
              </a:solidFill>
              <a:effectLst/>
              <a:latin typeface="+mn-lt"/>
              <a:ea typeface="+mn-ea"/>
              <a:cs typeface="+mn-cs"/>
            </a:rPr>
            <a:t> 4</a:t>
          </a:r>
          <a:r>
            <a:rPr lang="en-US" sz="1100" b="0" baseline="0">
              <a:solidFill>
                <a:schemeClr val="dk1"/>
              </a:solidFill>
              <a:effectLst/>
              <a:latin typeface="+mn-lt"/>
              <a:ea typeface="+mn-ea"/>
              <a:cs typeface="+mn-cs"/>
            </a:rPr>
            <a:t> </a:t>
          </a:r>
          <a:r>
            <a:rPr lang="en-US" sz="1100" b="0">
              <a:solidFill>
                <a:schemeClr val="dk1"/>
              </a:solidFill>
              <a:effectLst/>
              <a:latin typeface="+mn-lt"/>
              <a:ea typeface="+mn-ea"/>
              <a:cs typeface="+mn-cs"/>
            </a:rPr>
            <a:t>Output)</a:t>
          </a:r>
          <a:endParaRPr lang="en-US" sz="800">
            <a:effectLst/>
          </a:endParaRPr>
        </a:p>
        <a:p>
          <a:endParaRPr lang="en-US" sz="800" b="0" i="1" u="none">
            <a:latin typeface="Arial" panose="020B0604020202020204" pitchFamily="34" charset="0"/>
            <a:cs typeface="Arial" panose="020B0604020202020204" pitchFamily="34" charset="0"/>
          </a:endParaRPr>
        </a:p>
      </xdr:txBody>
    </xdr:sp>
    <xdr:clientData/>
  </xdr:twoCellAnchor>
  <xdr:twoCellAnchor>
    <xdr:from>
      <xdr:col>3</xdr:col>
      <xdr:colOff>209550</xdr:colOff>
      <xdr:row>14</xdr:row>
      <xdr:rowOff>95250</xdr:rowOff>
    </xdr:from>
    <xdr:to>
      <xdr:col>4</xdr:col>
      <xdr:colOff>0</xdr:colOff>
      <xdr:row>17</xdr:row>
      <xdr:rowOff>0</xdr:rowOff>
    </xdr:to>
    <xdr:sp macro="" textlink="">
      <xdr:nvSpPr>
        <xdr:cNvPr id="32" name="Oval 31"/>
        <xdr:cNvSpPr/>
      </xdr:nvSpPr>
      <xdr:spPr>
        <a:xfrm>
          <a:off x="2038350" y="1724025"/>
          <a:ext cx="400050" cy="33337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b="1">
              <a:solidFill>
                <a:schemeClr val="tx1"/>
              </a:solidFill>
            </a:rPr>
            <a:t>I1</a:t>
          </a:r>
        </a:p>
      </xdr:txBody>
    </xdr:sp>
    <xdr:clientData/>
  </xdr:twoCellAnchor>
  <xdr:twoCellAnchor>
    <xdr:from>
      <xdr:col>3</xdr:col>
      <xdr:colOff>200025</xdr:colOff>
      <xdr:row>27</xdr:row>
      <xdr:rowOff>28575</xdr:rowOff>
    </xdr:from>
    <xdr:to>
      <xdr:col>3</xdr:col>
      <xdr:colOff>600075</xdr:colOff>
      <xdr:row>29</xdr:row>
      <xdr:rowOff>76200</xdr:rowOff>
    </xdr:to>
    <xdr:sp macro="" textlink="">
      <xdr:nvSpPr>
        <xdr:cNvPr id="33" name="Oval 32"/>
        <xdr:cNvSpPr/>
      </xdr:nvSpPr>
      <xdr:spPr>
        <a:xfrm>
          <a:off x="2028825" y="3552825"/>
          <a:ext cx="400050" cy="33337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b="1">
              <a:solidFill>
                <a:schemeClr val="tx1"/>
              </a:solidFill>
            </a:rPr>
            <a:t>I2</a:t>
          </a:r>
        </a:p>
      </xdr:txBody>
    </xdr:sp>
    <xdr:clientData/>
  </xdr:twoCellAnchor>
  <xdr:twoCellAnchor>
    <xdr:from>
      <xdr:col>3</xdr:col>
      <xdr:colOff>266700</xdr:colOff>
      <xdr:row>42</xdr:row>
      <xdr:rowOff>28575</xdr:rowOff>
    </xdr:from>
    <xdr:to>
      <xdr:col>4</xdr:col>
      <xdr:colOff>57150</xdr:colOff>
      <xdr:row>44</xdr:row>
      <xdr:rowOff>76200</xdr:rowOff>
    </xdr:to>
    <xdr:sp macro="" textlink="">
      <xdr:nvSpPr>
        <xdr:cNvPr id="34" name="Oval 33"/>
        <xdr:cNvSpPr/>
      </xdr:nvSpPr>
      <xdr:spPr>
        <a:xfrm>
          <a:off x="2095500" y="5695950"/>
          <a:ext cx="400050" cy="33337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b="1">
              <a:solidFill>
                <a:schemeClr val="tx1"/>
              </a:solidFill>
            </a:rPr>
            <a:t>I3</a:t>
          </a:r>
        </a:p>
      </xdr:txBody>
    </xdr:sp>
    <xdr:clientData/>
  </xdr:twoCellAnchor>
  <xdr:twoCellAnchor>
    <xdr:from>
      <xdr:col>3</xdr:col>
      <xdr:colOff>276225</xdr:colOff>
      <xdr:row>58</xdr:row>
      <xdr:rowOff>19050</xdr:rowOff>
    </xdr:from>
    <xdr:to>
      <xdr:col>4</xdr:col>
      <xdr:colOff>66675</xdr:colOff>
      <xdr:row>60</xdr:row>
      <xdr:rowOff>66675</xdr:rowOff>
    </xdr:to>
    <xdr:sp macro="" textlink="">
      <xdr:nvSpPr>
        <xdr:cNvPr id="35" name="Oval 34"/>
        <xdr:cNvSpPr/>
      </xdr:nvSpPr>
      <xdr:spPr>
        <a:xfrm>
          <a:off x="2105025" y="7972425"/>
          <a:ext cx="400050" cy="333375"/>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b="1">
              <a:solidFill>
                <a:schemeClr val="tx1"/>
              </a:solidFill>
            </a:rPr>
            <a:t>I4</a:t>
          </a:r>
        </a:p>
      </xdr:txBody>
    </xdr:sp>
    <xdr:clientData/>
  </xdr:twoCellAnchor>
  <xdr:twoCellAnchor>
    <xdr:from>
      <xdr:col>26</xdr:col>
      <xdr:colOff>552451</xdr:colOff>
      <xdr:row>25</xdr:row>
      <xdr:rowOff>66676</xdr:rowOff>
    </xdr:from>
    <xdr:to>
      <xdr:col>31</xdr:col>
      <xdr:colOff>552451</xdr:colOff>
      <xdr:row>37</xdr:row>
      <xdr:rowOff>104775</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609601</xdr:colOff>
      <xdr:row>25</xdr:row>
      <xdr:rowOff>66676</xdr:rowOff>
    </xdr:from>
    <xdr:to>
      <xdr:col>35</xdr:col>
      <xdr:colOff>285751</xdr:colOff>
      <xdr:row>37</xdr:row>
      <xdr:rowOff>104775</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371476</xdr:colOff>
      <xdr:row>25</xdr:row>
      <xdr:rowOff>66676</xdr:rowOff>
    </xdr:from>
    <xdr:to>
      <xdr:col>41</xdr:col>
      <xdr:colOff>304801</xdr:colOff>
      <xdr:row>37</xdr:row>
      <xdr:rowOff>104775</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523874</xdr:colOff>
      <xdr:row>38</xdr:row>
      <xdr:rowOff>95250</xdr:rowOff>
    </xdr:from>
    <xdr:to>
      <xdr:col>31</xdr:col>
      <xdr:colOff>457200</xdr:colOff>
      <xdr:row>53</xdr:row>
      <xdr:rowOff>66674</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66676</xdr:colOff>
      <xdr:row>38</xdr:row>
      <xdr:rowOff>76199</xdr:rowOff>
    </xdr:from>
    <xdr:to>
      <xdr:col>26</xdr:col>
      <xdr:colOff>276226</xdr:colOff>
      <xdr:row>41</xdr:row>
      <xdr:rowOff>114300</xdr:rowOff>
    </xdr:to>
    <xdr:sp macro="" textlink="">
      <xdr:nvSpPr>
        <xdr:cNvPr id="40" name="TextBox 39"/>
        <xdr:cNvSpPr txBox="1"/>
      </xdr:nvSpPr>
      <xdr:spPr>
        <a:xfrm>
          <a:off x="14830426" y="5172074"/>
          <a:ext cx="2038350" cy="466726"/>
        </a:xfrm>
        <a:prstGeom prst="rect">
          <a:avLst/>
        </a:prstGeom>
        <a:solidFill>
          <a:srgbClr val="FFFF00"/>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b="0" u="none">
              <a:solidFill>
                <a:schemeClr val="tx1"/>
              </a:solidFill>
              <a:latin typeface="Arial" panose="020B0604020202020204" pitchFamily="34" charset="0"/>
              <a:cs typeface="Arial" panose="020B0604020202020204" pitchFamily="34" charset="0"/>
            </a:rPr>
            <a:t>Graphs should be embedded under Tclickable abs</a:t>
          </a:r>
          <a:r>
            <a:rPr lang="en-US" sz="700" b="0" u="none" baseline="0">
              <a:solidFill>
                <a:schemeClr val="tx1"/>
              </a:solidFill>
              <a:latin typeface="Arial" panose="020B0604020202020204" pitchFamily="34" charset="0"/>
              <a:cs typeface="Arial" panose="020B0604020202020204" pitchFamily="34" charset="0"/>
            </a:rPr>
            <a:t> and visible only upon clicking</a:t>
          </a:r>
          <a:endParaRPr lang="en-US" sz="700" b="0" u="none">
            <a:solidFill>
              <a:schemeClr val="tx1"/>
            </a:solidFill>
            <a:latin typeface="Arial" panose="020B0604020202020204" pitchFamily="34" charset="0"/>
            <a:cs typeface="Arial" panose="020B0604020202020204" pitchFamily="34" charset="0"/>
          </a:endParaRPr>
        </a:p>
      </xdr:txBody>
    </xdr:sp>
    <xdr:clientData/>
  </xdr:twoCellAnchor>
  <xdr:twoCellAnchor>
    <xdr:from>
      <xdr:col>23</xdr:col>
      <xdr:colOff>66675</xdr:colOff>
      <xdr:row>55</xdr:row>
      <xdr:rowOff>123824</xdr:rowOff>
    </xdr:from>
    <xdr:to>
      <xdr:col>26</xdr:col>
      <xdr:colOff>257175</xdr:colOff>
      <xdr:row>66</xdr:row>
      <xdr:rowOff>104774</xdr:rowOff>
    </xdr:to>
    <xdr:sp macro="" textlink="">
      <xdr:nvSpPr>
        <xdr:cNvPr id="41" name="TextBox 40"/>
        <xdr:cNvSpPr txBox="1"/>
      </xdr:nvSpPr>
      <xdr:spPr>
        <a:xfrm>
          <a:off x="14830425" y="7648574"/>
          <a:ext cx="2019300" cy="1552575"/>
        </a:xfrm>
        <a:prstGeom prst="rect">
          <a:avLst/>
        </a:prstGeom>
        <a:solidFill>
          <a:schemeClr val="lt1"/>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u="none">
              <a:latin typeface="Arial" panose="020B0604020202020204" pitchFamily="34" charset="0"/>
              <a:cs typeface="Arial" panose="020B0604020202020204" pitchFamily="34" charset="0"/>
            </a:rPr>
            <a:t>Loss and Waste Costs Graphs</a:t>
          </a:r>
          <a:r>
            <a:rPr lang="en-US" sz="900" b="1" u="none" baseline="0">
              <a:latin typeface="Arial" panose="020B0604020202020204" pitchFamily="34" charset="0"/>
              <a:cs typeface="Arial" panose="020B0604020202020204" pitchFamily="34" charset="0"/>
            </a:rPr>
            <a:t> and Trends for Partitioned issues</a:t>
          </a:r>
          <a:endParaRPr lang="en-US" sz="900" b="1" u="none">
            <a:latin typeface="Arial" panose="020B0604020202020204" pitchFamily="34" charset="0"/>
            <a:cs typeface="Arial" panose="020B0604020202020204" pitchFamily="34" charset="0"/>
          </a:endParaRPr>
        </a:p>
        <a:p>
          <a:r>
            <a:rPr lang="en-US" sz="900" b="0" u="none">
              <a:latin typeface="Arial" panose="020B0604020202020204" pitchFamily="34" charset="0"/>
              <a:cs typeface="Arial" panose="020B0604020202020204" pitchFamily="34" charset="0"/>
            </a:rPr>
            <a:t>*</a:t>
          </a:r>
          <a:r>
            <a:rPr lang="en-US" sz="900" b="0" u="none" baseline="0">
              <a:latin typeface="Arial" panose="020B0604020202020204" pitchFamily="34" charset="0"/>
              <a:cs typeface="Arial" panose="020B0604020202020204" pitchFamily="34" charset="0"/>
            </a:rPr>
            <a:t> Dispays captured from P4</a:t>
          </a:r>
        </a:p>
        <a:p>
          <a:r>
            <a:rPr lang="en-US" sz="900" b="0" u="none" baseline="0">
              <a:latin typeface="Arial" panose="020B0604020202020204" pitchFamily="34" charset="0"/>
              <a:cs typeface="Arial" panose="020B0604020202020204" pitchFamily="34" charset="0"/>
            </a:rPr>
            <a:t>*Different Trends to be discussed with IT as per reporting standards and benefits</a:t>
          </a:r>
        </a:p>
        <a:p>
          <a:r>
            <a:rPr lang="en-US" sz="900" b="0" u="none" baseline="0">
              <a:latin typeface="Arial" panose="020B0604020202020204" pitchFamily="34" charset="0"/>
              <a:cs typeface="Arial" panose="020B0604020202020204" pitchFamily="34" charset="0"/>
            </a:rPr>
            <a:t>*Output trends to range from hourly upto yearly</a:t>
          </a:r>
        </a:p>
        <a:p>
          <a:endParaRPr lang="en-US" sz="800" b="0" i="1" u="none" baseline="0">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(Level 2, 3</a:t>
          </a:r>
          <a:r>
            <a:rPr lang="en-US" sz="1100" b="0" baseline="0">
              <a:solidFill>
                <a:schemeClr val="dk1"/>
              </a:solidFill>
              <a:effectLst/>
              <a:latin typeface="+mn-lt"/>
              <a:ea typeface="+mn-ea"/>
              <a:cs typeface="+mn-cs"/>
            </a:rPr>
            <a:t> and</a:t>
          </a:r>
          <a:r>
            <a:rPr lang="en-US" sz="1100" b="0">
              <a:solidFill>
                <a:schemeClr val="dk1"/>
              </a:solidFill>
              <a:effectLst/>
              <a:latin typeface="+mn-lt"/>
              <a:ea typeface="+mn-ea"/>
              <a:cs typeface="+mn-cs"/>
            </a:rPr>
            <a:t> 4 Output)</a:t>
          </a:r>
          <a:endParaRPr lang="en-US" sz="800">
            <a:effectLst/>
          </a:endParaRPr>
        </a:p>
        <a:p>
          <a:endParaRPr lang="en-US" sz="800" b="0" i="1" u="none">
            <a:latin typeface="Arial" panose="020B0604020202020204" pitchFamily="34" charset="0"/>
            <a:cs typeface="Arial" panose="020B0604020202020204" pitchFamily="34" charset="0"/>
          </a:endParaRPr>
        </a:p>
      </xdr:txBody>
    </xdr:sp>
    <xdr:clientData/>
  </xdr:twoCellAnchor>
  <xdr:twoCellAnchor>
    <xdr:from>
      <xdr:col>31</xdr:col>
      <xdr:colOff>571500</xdr:colOff>
      <xdr:row>38</xdr:row>
      <xdr:rowOff>85725</xdr:rowOff>
    </xdr:from>
    <xdr:to>
      <xdr:col>35</xdr:col>
      <xdr:colOff>552450</xdr:colOff>
      <xdr:row>53</xdr:row>
      <xdr:rowOff>57150</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0</xdr:colOff>
      <xdr:row>56</xdr:row>
      <xdr:rowOff>0</xdr:rowOff>
    </xdr:from>
    <xdr:to>
      <xdr:col>32</xdr:col>
      <xdr:colOff>152400</xdr:colOff>
      <xdr:row>75</xdr:row>
      <xdr:rowOff>28575</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85725</xdr:colOff>
      <xdr:row>77</xdr:row>
      <xdr:rowOff>104774</xdr:rowOff>
    </xdr:from>
    <xdr:to>
      <xdr:col>26</xdr:col>
      <xdr:colOff>276225</xdr:colOff>
      <xdr:row>88</xdr:row>
      <xdr:rowOff>85724</xdr:rowOff>
    </xdr:to>
    <xdr:sp macro="" textlink="">
      <xdr:nvSpPr>
        <xdr:cNvPr id="44" name="TextBox 43"/>
        <xdr:cNvSpPr txBox="1"/>
      </xdr:nvSpPr>
      <xdr:spPr>
        <a:xfrm>
          <a:off x="14849475" y="10772774"/>
          <a:ext cx="2019300" cy="1552575"/>
        </a:xfrm>
        <a:prstGeom prst="rect">
          <a:avLst/>
        </a:prstGeom>
        <a:solidFill>
          <a:schemeClr val="lt1"/>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u="none">
              <a:latin typeface="Arial" panose="020B0604020202020204" pitchFamily="34" charset="0"/>
              <a:cs typeface="Arial" panose="020B0604020202020204" pitchFamily="34" charset="0"/>
            </a:rPr>
            <a:t>Loss and Waste for high level issues</a:t>
          </a:r>
        </a:p>
        <a:p>
          <a:r>
            <a:rPr lang="en-US" sz="900" b="0" u="none">
              <a:latin typeface="Arial" panose="020B0604020202020204" pitchFamily="34" charset="0"/>
              <a:cs typeface="Arial" panose="020B0604020202020204" pitchFamily="34" charset="0"/>
            </a:rPr>
            <a:t>*</a:t>
          </a:r>
          <a:r>
            <a:rPr lang="en-US" sz="900" b="0" u="none" baseline="0">
              <a:latin typeface="Arial" panose="020B0604020202020204" pitchFamily="34" charset="0"/>
              <a:cs typeface="Arial" panose="020B0604020202020204" pitchFamily="34" charset="0"/>
            </a:rPr>
            <a:t> Displays captured from P2</a:t>
          </a:r>
        </a:p>
        <a:p>
          <a:r>
            <a:rPr lang="en-US" sz="900" b="0" u="none" baseline="0">
              <a:latin typeface="Arial" panose="020B0604020202020204" pitchFamily="34" charset="0"/>
              <a:cs typeface="Arial" panose="020B0604020202020204" pitchFamily="34" charset="0"/>
            </a:rPr>
            <a:t>*Different Trends to be discussed with IT as per reporting standards and benefits</a:t>
          </a:r>
        </a:p>
        <a:p>
          <a:r>
            <a:rPr lang="en-US" sz="900" b="0" u="none" baseline="0">
              <a:latin typeface="Arial" panose="020B0604020202020204" pitchFamily="34" charset="0"/>
              <a:cs typeface="Arial" panose="020B0604020202020204" pitchFamily="34" charset="0"/>
            </a:rPr>
            <a:t>*Output trends to range from hourly upto yearly</a:t>
          </a:r>
        </a:p>
        <a:p>
          <a:endParaRPr lang="en-US" sz="800" b="0" i="1" u="none" baseline="0">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(Level 2, 3, 4</a:t>
          </a:r>
          <a:r>
            <a:rPr lang="en-US" sz="1100" b="0" baseline="0">
              <a:solidFill>
                <a:schemeClr val="dk1"/>
              </a:solidFill>
              <a:effectLst/>
              <a:latin typeface="+mn-lt"/>
              <a:ea typeface="+mn-ea"/>
              <a:cs typeface="+mn-cs"/>
            </a:rPr>
            <a:t> and</a:t>
          </a:r>
          <a:r>
            <a:rPr lang="en-US" sz="1100" b="0">
              <a:solidFill>
                <a:schemeClr val="dk1"/>
              </a:solidFill>
              <a:effectLst/>
              <a:latin typeface="+mn-lt"/>
              <a:ea typeface="+mn-ea"/>
              <a:cs typeface="+mn-cs"/>
            </a:rPr>
            <a:t> 5 Output)</a:t>
          </a:r>
          <a:endParaRPr lang="en-US" sz="800">
            <a:effectLst/>
          </a:endParaRPr>
        </a:p>
        <a:p>
          <a:endParaRPr lang="en-US" sz="800" b="0" i="1" u="none">
            <a:latin typeface="Arial" panose="020B0604020202020204" pitchFamily="34" charset="0"/>
            <a:cs typeface="Arial" panose="020B0604020202020204" pitchFamily="34" charset="0"/>
          </a:endParaRPr>
        </a:p>
      </xdr:txBody>
    </xdr:sp>
    <xdr:clientData/>
  </xdr:twoCellAnchor>
  <xdr:twoCellAnchor>
    <xdr:from>
      <xdr:col>27</xdr:col>
      <xdr:colOff>57150</xdr:colOff>
      <xdr:row>77</xdr:row>
      <xdr:rowOff>85725</xdr:rowOff>
    </xdr:from>
    <xdr:to>
      <xdr:col>32</xdr:col>
      <xdr:colOff>171450</xdr:colOff>
      <xdr:row>91</xdr:row>
      <xdr:rowOff>95250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32</xdr:col>
      <xdr:colOff>352425</xdr:colOff>
      <xdr:row>77</xdr:row>
      <xdr:rowOff>114300</xdr:rowOff>
    </xdr:from>
    <xdr:to>
      <xdr:col>36</xdr:col>
      <xdr:colOff>514350</xdr:colOff>
      <xdr:row>91</xdr:row>
      <xdr:rowOff>114300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76200</xdr:colOff>
      <xdr:row>93</xdr:row>
      <xdr:rowOff>95249</xdr:rowOff>
    </xdr:from>
    <xdr:to>
      <xdr:col>26</xdr:col>
      <xdr:colOff>266700</xdr:colOff>
      <xdr:row>104</xdr:row>
      <xdr:rowOff>76199</xdr:rowOff>
    </xdr:to>
    <xdr:sp macro="" textlink="">
      <xdr:nvSpPr>
        <xdr:cNvPr id="47" name="TextBox 46"/>
        <xdr:cNvSpPr txBox="1"/>
      </xdr:nvSpPr>
      <xdr:spPr>
        <a:xfrm>
          <a:off x="14839950" y="13049249"/>
          <a:ext cx="2019300" cy="1552575"/>
        </a:xfrm>
        <a:prstGeom prst="rect">
          <a:avLst/>
        </a:prstGeom>
        <a:solidFill>
          <a:schemeClr val="lt1"/>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u="none">
              <a:latin typeface="Arial" panose="020B0604020202020204" pitchFamily="34" charset="0"/>
              <a:cs typeface="Arial" panose="020B0604020202020204" pitchFamily="34" charset="0"/>
            </a:rPr>
            <a:t>Turbulated Efficiencies</a:t>
          </a:r>
          <a:r>
            <a:rPr lang="en-US" sz="900" b="1" u="none" baseline="0">
              <a:latin typeface="Arial" panose="020B0604020202020204" pitchFamily="34" charset="0"/>
              <a:cs typeface="Arial" panose="020B0604020202020204" pitchFamily="34" charset="0"/>
            </a:rPr>
            <a:t> for the Line </a:t>
          </a:r>
          <a:endParaRPr lang="en-US" sz="900" b="1" u="none">
            <a:latin typeface="Arial" panose="020B0604020202020204" pitchFamily="34" charset="0"/>
            <a:cs typeface="Arial" panose="020B0604020202020204" pitchFamily="34" charset="0"/>
          </a:endParaRPr>
        </a:p>
        <a:p>
          <a:r>
            <a:rPr lang="en-US" sz="900" b="0" u="none">
              <a:latin typeface="Arial" panose="020B0604020202020204" pitchFamily="34" charset="0"/>
              <a:cs typeface="Arial" panose="020B0604020202020204" pitchFamily="34" charset="0"/>
            </a:rPr>
            <a:t>*</a:t>
          </a:r>
          <a:r>
            <a:rPr lang="en-US" sz="900" b="0" u="none" baseline="0">
              <a:latin typeface="Arial" panose="020B0604020202020204" pitchFamily="34" charset="0"/>
              <a:cs typeface="Arial" panose="020B0604020202020204" pitchFamily="34" charset="0"/>
            </a:rPr>
            <a:t> Displays captured from P5</a:t>
          </a:r>
        </a:p>
        <a:p>
          <a:r>
            <a:rPr lang="en-US" sz="900" b="0" u="none" baseline="0">
              <a:latin typeface="Arial" panose="020B0604020202020204" pitchFamily="34" charset="0"/>
              <a:cs typeface="Arial" panose="020B0604020202020204" pitchFamily="34" charset="0"/>
            </a:rPr>
            <a:t>* Trends displayed in the formats: Daily, Weekly, Monthly, Quartely, Half Year and Yearly</a:t>
          </a:r>
        </a:p>
        <a:p>
          <a:r>
            <a:rPr lang="en-US" sz="900" b="0" u="none" baseline="0">
              <a:latin typeface="Arial" panose="020B0604020202020204" pitchFamily="34" charset="0"/>
              <a:cs typeface="Arial" panose="020B0604020202020204" pitchFamily="34" charset="0"/>
            </a:rPr>
            <a:t>* Trends can also be provided for each effciency analysis</a:t>
          </a:r>
        </a:p>
        <a:p>
          <a:endParaRPr lang="en-US" sz="800" b="0" i="1" u="none" baseline="0">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(Level 2, 3, 4</a:t>
          </a:r>
          <a:r>
            <a:rPr lang="en-US" sz="1100" b="0" baseline="0">
              <a:solidFill>
                <a:schemeClr val="dk1"/>
              </a:solidFill>
              <a:effectLst/>
              <a:latin typeface="+mn-lt"/>
              <a:ea typeface="+mn-ea"/>
              <a:cs typeface="+mn-cs"/>
            </a:rPr>
            <a:t> and</a:t>
          </a:r>
          <a:r>
            <a:rPr lang="en-US" sz="1100" b="0">
              <a:solidFill>
                <a:schemeClr val="dk1"/>
              </a:solidFill>
              <a:effectLst/>
              <a:latin typeface="+mn-lt"/>
              <a:ea typeface="+mn-ea"/>
              <a:cs typeface="+mn-cs"/>
            </a:rPr>
            <a:t> 5 Output)</a:t>
          </a:r>
          <a:endParaRPr lang="en-US" sz="800">
            <a:effectLst/>
          </a:endParaRPr>
        </a:p>
        <a:p>
          <a:endParaRPr lang="en-US" sz="800" b="0" i="1" u="none">
            <a:latin typeface="Arial" panose="020B0604020202020204" pitchFamily="34" charset="0"/>
            <a:cs typeface="Arial" panose="020B0604020202020204" pitchFamily="34" charset="0"/>
          </a:endParaRPr>
        </a:p>
      </xdr:txBody>
    </xdr:sp>
    <xdr:clientData/>
  </xdr:twoCellAnchor>
  <xdr:twoCellAnchor editAs="oneCell">
    <xdr:from>
      <xdr:col>27</xdr:col>
      <xdr:colOff>0</xdr:colOff>
      <xdr:row>94</xdr:row>
      <xdr:rowOff>0</xdr:rowOff>
    </xdr:from>
    <xdr:to>
      <xdr:col>32</xdr:col>
      <xdr:colOff>609600</xdr:colOff>
      <xdr:row>102</xdr:row>
      <xdr:rowOff>9525</xdr:rowOff>
    </xdr:to>
    <xdr:pic>
      <xdr:nvPicPr>
        <xdr:cNvPr id="56" name="Picture 55"/>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202150" y="13096875"/>
          <a:ext cx="5029200"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133350</xdr:colOff>
      <xdr:row>107</xdr:row>
      <xdr:rowOff>19049</xdr:rowOff>
    </xdr:from>
    <xdr:to>
      <xdr:col>26</xdr:col>
      <xdr:colOff>323850</xdr:colOff>
      <xdr:row>117</xdr:row>
      <xdr:rowOff>142874</xdr:rowOff>
    </xdr:to>
    <xdr:sp macro="" textlink="">
      <xdr:nvSpPr>
        <xdr:cNvPr id="57" name="TextBox 56"/>
        <xdr:cNvSpPr txBox="1"/>
      </xdr:nvSpPr>
      <xdr:spPr>
        <a:xfrm>
          <a:off x="14897100" y="14973299"/>
          <a:ext cx="2019300" cy="1552575"/>
        </a:xfrm>
        <a:prstGeom prst="rect">
          <a:avLst/>
        </a:prstGeom>
        <a:solidFill>
          <a:schemeClr val="lt1"/>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u="none">
              <a:latin typeface="Arial" panose="020B0604020202020204" pitchFamily="34" charset="0"/>
              <a:cs typeface="Arial" panose="020B0604020202020204" pitchFamily="34" charset="0"/>
            </a:rPr>
            <a:t>Asset Management</a:t>
          </a:r>
          <a:r>
            <a:rPr lang="en-US" sz="900" b="1" u="none" baseline="0">
              <a:latin typeface="Arial" panose="020B0604020202020204" pitchFamily="34" charset="0"/>
              <a:cs typeface="Arial" panose="020B0604020202020204" pitchFamily="34" charset="0"/>
            </a:rPr>
            <a:t> Effectiveness</a:t>
          </a:r>
          <a:r>
            <a:rPr lang="en-US" sz="900" b="1" u="none">
              <a:latin typeface="Arial" panose="020B0604020202020204" pitchFamily="34" charset="0"/>
              <a:cs typeface="Arial" panose="020B0604020202020204" pitchFamily="34" charset="0"/>
            </a:rPr>
            <a:t> KPIs</a:t>
          </a:r>
        </a:p>
        <a:p>
          <a:r>
            <a:rPr lang="en-US" sz="900" b="0" u="none">
              <a:latin typeface="Arial" panose="020B0604020202020204" pitchFamily="34" charset="0"/>
              <a:cs typeface="Arial" panose="020B0604020202020204" pitchFamily="34" charset="0"/>
            </a:rPr>
            <a:t>*</a:t>
          </a:r>
          <a:r>
            <a:rPr lang="en-US" sz="900" b="0" u="none" baseline="0">
              <a:latin typeface="Arial" panose="020B0604020202020204" pitchFamily="34" charset="0"/>
              <a:cs typeface="Arial" panose="020B0604020202020204" pitchFamily="34" charset="0"/>
            </a:rPr>
            <a:t> Displays captured from P6</a:t>
          </a:r>
        </a:p>
        <a:p>
          <a:r>
            <a:rPr lang="en-US" sz="900" b="0" u="none" baseline="0">
              <a:latin typeface="Arial" panose="020B0604020202020204" pitchFamily="34" charset="0"/>
              <a:cs typeface="Arial" panose="020B0604020202020204" pitchFamily="34" charset="0"/>
            </a:rPr>
            <a:t>* Trends displayed in the formats: Daily, Weekly, Monthly, Quartely, Half Year and Yearly</a:t>
          </a:r>
        </a:p>
        <a:p>
          <a:r>
            <a:rPr lang="en-US" sz="900" b="0" u="none" baseline="0">
              <a:latin typeface="Arial" panose="020B0604020202020204" pitchFamily="34" charset="0"/>
              <a:cs typeface="Arial" panose="020B0604020202020204" pitchFamily="34" charset="0"/>
            </a:rPr>
            <a:t>* Trends can also be provided for each Asset Management KPI</a:t>
          </a:r>
        </a:p>
        <a:p>
          <a:endParaRPr lang="en-US" sz="800" b="0" i="1" u="none" baseline="0">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(Level 2, 3, 4</a:t>
          </a:r>
          <a:r>
            <a:rPr lang="en-US" sz="1100" b="0" baseline="0">
              <a:solidFill>
                <a:schemeClr val="dk1"/>
              </a:solidFill>
              <a:effectLst/>
              <a:latin typeface="+mn-lt"/>
              <a:ea typeface="+mn-ea"/>
              <a:cs typeface="+mn-cs"/>
            </a:rPr>
            <a:t> and</a:t>
          </a:r>
          <a:r>
            <a:rPr lang="en-US" sz="1100" b="0">
              <a:solidFill>
                <a:schemeClr val="dk1"/>
              </a:solidFill>
              <a:effectLst/>
              <a:latin typeface="+mn-lt"/>
              <a:ea typeface="+mn-ea"/>
              <a:cs typeface="+mn-cs"/>
            </a:rPr>
            <a:t> 5 Output)</a:t>
          </a:r>
          <a:endParaRPr lang="en-US" sz="800">
            <a:effectLst/>
          </a:endParaRPr>
        </a:p>
        <a:p>
          <a:endParaRPr lang="en-US" sz="800" b="0" i="1" u="none">
            <a:latin typeface="Arial" panose="020B0604020202020204" pitchFamily="34" charset="0"/>
            <a:cs typeface="Arial" panose="020B0604020202020204" pitchFamily="34" charset="0"/>
          </a:endParaRPr>
        </a:p>
      </xdr:txBody>
    </xdr:sp>
    <xdr:clientData/>
  </xdr:twoCellAnchor>
  <xdr:twoCellAnchor editAs="oneCell">
    <xdr:from>
      <xdr:col>27</xdr:col>
      <xdr:colOff>0</xdr:colOff>
      <xdr:row>107</xdr:row>
      <xdr:rowOff>0</xdr:rowOff>
    </xdr:from>
    <xdr:to>
      <xdr:col>33</xdr:col>
      <xdr:colOff>542925</xdr:colOff>
      <xdr:row>113</xdr:row>
      <xdr:rowOff>104775</xdr:rowOff>
    </xdr:to>
    <xdr:pic>
      <xdr:nvPicPr>
        <xdr:cNvPr id="58" name="Picture 57"/>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7202150" y="14954250"/>
          <a:ext cx="6172200" cy="96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95250</xdr:colOff>
      <xdr:row>121</xdr:row>
      <xdr:rowOff>0</xdr:rowOff>
    </xdr:from>
    <xdr:to>
      <xdr:col>26</xdr:col>
      <xdr:colOff>285750</xdr:colOff>
      <xdr:row>128</xdr:row>
      <xdr:rowOff>57151</xdr:rowOff>
    </xdr:to>
    <xdr:sp macro="" textlink="">
      <xdr:nvSpPr>
        <xdr:cNvPr id="59" name="TextBox 58"/>
        <xdr:cNvSpPr txBox="1"/>
      </xdr:nvSpPr>
      <xdr:spPr>
        <a:xfrm>
          <a:off x="14859000" y="16954500"/>
          <a:ext cx="2019300" cy="1057276"/>
        </a:xfrm>
        <a:prstGeom prst="rect">
          <a:avLst/>
        </a:prstGeom>
        <a:solidFill>
          <a:schemeClr val="lt1"/>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u="none">
              <a:latin typeface="Arial" panose="020B0604020202020204" pitchFamily="34" charset="0"/>
              <a:cs typeface="Arial" panose="020B0604020202020204" pitchFamily="34" charset="0"/>
            </a:rPr>
            <a:t>Maintenance Planning and Controlling</a:t>
          </a:r>
        </a:p>
        <a:p>
          <a:r>
            <a:rPr lang="en-US" sz="900" b="0" u="none">
              <a:latin typeface="Arial" panose="020B0604020202020204" pitchFamily="34" charset="0"/>
              <a:cs typeface="Arial" panose="020B0604020202020204" pitchFamily="34" charset="0"/>
            </a:rPr>
            <a:t>*</a:t>
          </a:r>
          <a:r>
            <a:rPr lang="en-US" sz="900" b="0" u="none" baseline="0">
              <a:latin typeface="Arial" panose="020B0604020202020204" pitchFamily="34" charset="0"/>
              <a:cs typeface="Arial" panose="020B0604020202020204" pitchFamily="34" charset="0"/>
            </a:rPr>
            <a:t> Displays fulty tree from machine learnng P7</a:t>
          </a:r>
        </a:p>
        <a:p>
          <a:endParaRPr lang="en-US" sz="800" b="0" i="1" u="none" baseline="0">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(Level 1,</a:t>
          </a:r>
          <a:r>
            <a:rPr lang="en-US" sz="1100" b="0" baseline="0">
              <a:solidFill>
                <a:schemeClr val="dk1"/>
              </a:solidFill>
              <a:effectLst/>
              <a:latin typeface="+mn-lt"/>
              <a:ea typeface="+mn-ea"/>
              <a:cs typeface="+mn-cs"/>
            </a:rPr>
            <a:t> 2 and 3 </a:t>
          </a:r>
          <a:r>
            <a:rPr lang="en-US" sz="1100" b="0">
              <a:solidFill>
                <a:schemeClr val="dk1"/>
              </a:solidFill>
              <a:effectLst/>
              <a:latin typeface="+mn-lt"/>
              <a:ea typeface="+mn-ea"/>
              <a:cs typeface="+mn-cs"/>
            </a:rPr>
            <a:t>Output)</a:t>
          </a:r>
          <a:endParaRPr lang="en-US" sz="800">
            <a:effectLst/>
          </a:endParaRPr>
        </a:p>
        <a:p>
          <a:endParaRPr lang="en-US" sz="800" b="0" i="1" u="none">
            <a:latin typeface="Arial" panose="020B0604020202020204" pitchFamily="34" charset="0"/>
            <a:cs typeface="Arial" panose="020B0604020202020204" pitchFamily="34" charset="0"/>
          </a:endParaRPr>
        </a:p>
      </xdr:txBody>
    </xdr:sp>
    <xdr:clientData/>
  </xdr:twoCellAnchor>
  <xdr:twoCellAnchor editAs="oneCell">
    <xdr:from>
      <xdr:col>26</xdr:col>
      <xdr:colOff>466725</xdr:colOff>
      <xdr:row>121</xdr:row>
      <xdr:rowOff>76201</xdr:rowOff>
    </xdr:from>
    <xdr:to>
      <xdr:col>34</xdr:col>
      <xdr:colOff>57150</xdr:colOff>
      <xdr:row>142</xdr:row>
      <xdr:rowOff>140704</xdr:rowOff>
    </xdr:to>
    <xdr:pic>
      <xdr:nvPicPr>
        <xdr:cNvPr id="60" name="Picture 59"/>
        <xdr:cNvPicPr>
          <a:picLocks noChangeAspect="1"/>
        </xdr:cNvPicPr>
      </xdr:nvPicPr>
      <xdr:blipFill>
        <a:blip xmlns:r="http://schemas.openxmlformats.org/officeDocument/2006/relationships" r:embed="rId11">
          <a:extLst>
            <a:ext uri="{BEBA8EAE-BF5A-486C-A8C5-ECC9F3942E4B}">
              <a14:imgProps xmlns:a14="http://schemas.microsoft.com/office/drawing/2010/main">
                <a14:imgLayer r:embed="rId12">
                  <a14:imgEffect>
                    <a14:sharpenSoften amount="25000"/>
                  </a14:imgEffect>
                </a14:imgLayer>
              </a14:imgProps>
            </a:ext>
            <a:ext uri="{28A0092B-C50C-407E-A947-70E740481C1C}">
              <a14:useLocalDpi xmlns:a14="http://schemas.microsoft.com/office/drawing/2010/main" val="0"/>
            </a:ext>
          </a:extLst>
        </a:blip>
        <a:stretch>
          <a:fillRect/>
        </a:stretch>
      </xdr:blipFill>
      <xdr:spPr>
        <a:xfrm>
          <a:off x="17059275" y="17030701"/>
          <a:ext cx="6953250" cy="3064878"/>
        </a:xfrm>
        <a:prstGeom prst="rect">
          <a:avLst/>
        </a:prstGeom>
        <a:ln w="19050">
          <a:solidFill>
            <a:schemeClr val="accent1">
              <a:lumMod val="50000"/>
            </a:schemeClr>
          </a:solidFill>
        </a:ln>
      </xdr:spPr>
    </xdr:pic>
    <xdr:clientData/>
  </xdr:twoCellAnchor>
  <xdr:twoCellAnchor>
    <xdr:from>
      <xdr:col>0</xdr:col>
      <xdr:colOff>9526</xdr:colOff>
      <xdr:row>0</xdr:row>
      <xdr:rowOff>9525</xdr:rowOff>
    </xdr:from>
    <xdr:to>
      <xdr:col>4</xdr:col>
      <xdr:colOff>76200</xdr:colOff>
      <xdr:row>1</xdr:row>
      <xdr:rowOff>66675</xdr:rowOff>
    </xdr:to>
    <xdr:sp macro="" textlink="">
      <xdr:nvSpPr>
        <xdr:cNvPr id="52" name="Rectangle 51">
          <a:hlinkClick xmlns:r="http://schemas.openxmlformats.org/officeDocument/2006/relationships" r:id="rId13"/>
        </xdr:cNvPr>
        <xdr:cNvSpPr/>
      </xdr:nvSpPr>
      <xdr:spPr>
        <a:xfrm>
          <a:off x="9526" y="9525"/>
          <a:ext cx="2505074" cy="200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W" sz="1400">
              <a:latin typeface="Dutch809 BT" panose="02020602050505020304" pitchFamily="18" charset="0"/>
            </a:rPr>
            <a:t>Back to Process</a:t>
          </a:r>
          <a:r>
            <a:rPr lang="en-ZW" sz="1400" baseline="0">
              <a:latin typeface="Dutch809 BT" panose="02020602050505020304" pitchFamily="18" charset="0"/>
            </a:rPr>
            <a:t> Flow</a:t>
          </a:r>
          <a:endParaRPr lang="en-ZW" sz="1400">
            <a:latin typeface="Dutch809 BT" panose="020206020505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0</xdr:row>
      <xdr:rowOff>104775</xdr:rowOff>
    </xdr:from>
    <xdr:to>
      <xdr:col>0</xdr:col>
      <xdr:colOff>2152650</xdr:colOff>
      <xdr:row>0</xdr:row>
      <xdr:rowOff>542925</xdr:rowOff>
    </xdr:to>
    <xdr:sp macro="" textlink="">
      <xdr:nvSpPr>
        <xdr:cNvPr id="2" name="Rectangle 1">
          <a:hlinkClick xmlns:r="http://schemas.openxmlformats.org/officeDocument/2006/relationships" r:id="rId1"/>
        </xdr:cNvPr>
        <xdr:cNvSpPr/>
      </xdr:nvSpPr>
      <xdr:spPr>
        <a:xfrm>
          <a:off x="190500" y="104775"/>
          <a:ext cx="1962150" cy="438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W" sz="1400">
              <a:latin typeface="Dutch809 BT" panose="02020602050505020304" pitchFamily="18" charset="0"/>
            </a:rPr>
            <a:t>Back to Process</a:t>
          </a:r>
          <a:r>
            <a:rPr lang="en-ZW" sz="1400" baseline="0">
              <a:latin typeface="Dutch809 BT" panose="02020602050505020304" pitchFamily="18" charset="0"/>
            </a:rPr>
            <a:t> Flow</a:t>
          </a:r>
          <a:endParaRPr lang="en-ZW" sz="1400">
            <a:latin typeface="Dutch809 BT" panose="020206020505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666750</xdr:colOff>
      <xdr:row>22</xdr:row>
      <xdr:rowOff>28575</xdr:rowOff>
    </xdr:from>
    <xdr:to>
      <xdr:col>11</xdr:col>
      <xdr:colOff>1104900</xdr:colOff>
      <xdr:row>34</xdr:row>
      <xdr:rowOff>147637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666750</xdr:colOff>
      <xdr:row>35</xdr:row>
      <xdr:rowOff>95249</xdr:rowOff>
    </xdr:from>
    <xdr:to>
      <xdr:col>11</xdr:col>
      <xdr:colOff>1038225</xdr:colOff>
      <xdr:row>48</xdr:row>
      <xdr:rowOff>152399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1038225</xdr:colOff>
      <xdr:row>0</xdr:row>
      <xdr:rowOff>333375</xdr:rowOff>
    </xdr:to>
    <xdr:sp macro="" textlink="">
      <xdr:nvSpPr>
        <xdr:cNvPr id="4" name="Rectangle 3">
          <a:hlinkClick xmlns:r="http://schemas.openxmlformats.org/officeDocument/2006/relationships" r:id="rId3"/>
        </xdr:cNvPr>
        <xdr:cNvSpPr/>
      </xdr:nvSpPr>
      <xdr:spPr>
        <a:xfrm>
          <a:off x="0" y="0"/>
          <a:ext cx="1771650" cy="333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W" sz="1400">
              <a:latin typeface="Dutch809 BT" panose="02020602050505020304" pitchFamily="18" charset="0"/>
            </a:rPr>
            <a:t>Back to Process</a:t>
          </a:r>
          <a:r>
            <a:rPr lang="en-ZW" sz="1400" baseline="0">
              <a:latin typeface="Dutch809 BT" panose="02020602050505020304" pitchFamily="18" charset="0"/>
            </a:rPr>
            <a:t> Flow</a:t>
          </a:r>
          <a:endParaRPr lang="en-ZW" sz="1400">
            <a:latin typeface="Dutch809 BT" panose="020206020505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133350</xdr:colOff>
      <xdr:row>47</xdr:row>
      <xdr:rowOff>142875</xdr:rowOff>
    </xdr:from>
    <xdr:to>
      <xdr:col>11</xdr:col>
      <xdr:colOff>628650</xdr:colOff>
      <xdr:row>60</xdr:row>
      <xdr:rowOff>100012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161925</xdr:colOff>
      <xdr:row>34</xdr:row>
      <xdr:rowOff>66675</xdr:rowOff>
    </xdr:from>
    <xdr:to>
      <xdr:col>11</xdr:col>
      <xdr:colOff>657225</xdr:colOff>
      <xdr:row>47</xdr:row>
      <xdr:rowOff>42862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0</xdr:row>
      <xdr:rowOff>57149</xdr:rowOff>
    </xdr:from>
    <xdr:to>
      <xdr:col>1</xdr:col>
      <xdr:colOff>838200</xdr:colOff>
      <xdr:row>1</xdr:row>
      <xdr:rowOff>209550</xdr:rowOff>
    </xdr:to>
    <xdr:sp macro="" textlink="">
      <xdr:nvSpPr>
        <xdr:cNvPr id="5" name="Rectangle 4">
          <a:hlinkClick xmlns:r="http://schemas.openxmlformats.org/officeDocument/2006/relationships" r:id="rId3"/>
        </xdr:cNvPr>
        <xdr:cNvSpPr/>
      </xdr:nvSpPr>
      <xdr:spPr>
        <a:xfrm>
          <a:off x="38100" y="57149"/>
          <a:ext cx="1781175" cy="3048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W" sz="1200">
              <a:latin typeface="Dutch809 BT" panose="02020602050505020304" pitchFamily="18" charset="0"/>
            </a:rPr>
            <a:t>Back to Process</a:t>
          </a:r>
          <a:r>
            <a:rPr lang="en-ZW" sz="1200" baseline="0">
              <a:latin typeface="Dutch809 BT" panose="02020602050505020304" pitchFamily="18" charset="0"/>
            </a:rPr>
            <a:t> Flow</a:t>
          </a:r>
          <a:endParaRPr lang="en-ZW" sz="1200">
            <a:latin typeface="Dutch809 BT" panose="020206020505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ckaging_Asset%20Management%20Module%20PROJECT%20CREAM_E%20KAMBASH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hira\Desktop\Project%20CREAM\Project%20CREAM%20Packaging%20re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Nhira\Desktop\Project%20CREAM\Packaging%20Workstream%20-%20Loss%20&amp;%20Waste.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CorrectiveWO"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enkambasha\Desktop\Englebert%20File\Project%20CREAM\Packaging_Asset%20Management%20Module%20PROJECT%20CREAM_E%20KAMBASHA.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enkambasha\AppData\Local\Microsoft\Windows\INetCache\Content.Outlook\53LD08TP\Project%20CREAM%20Packaging%20re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sheetName val="ACTIVE MEMORY"/>
      <sheetName val="InspectionsTab"/>
      <sheetName val="TagsTab"/>
      <sheetName val="CorrectiveWO"/>
      <sheetName val="MaintenanceCost"/>
      <sheetName val="Maintenance Analysis"/>
    </sheetNames>
    <sheetDataSet>
      <sheetData sheetId="0">
        <row r="2">
          <cell r="A2" t="str">
            <v>BHEWU</v>
          </cell>
          <cell r="H2" t="str">
            <v>Replace</v>
          </cell>
          <cell r="J2" t="str">
            <v>Daily</v>
          </cell>
          <cell r="L2" t="str">
            <v>Daily</v>
          </cell>
          <cell r="N2" t="str">
            <v>Line 2</v>
          </cell>
        </row>
        <row r="3">
          <cell r="A3" t="str">
            <v>CHASAUKA</v>
          </cell>
          <cell r="H3" t="str">
            <v>Repair</v>
          </cell>
          <cell r="J3" t="str">
            <v>Weekly</v>
          </cell>
          <cell r="L3" t="str">
            <v>Weekly</v>
          </cell>
          <cell r="N3" t="str">
            <v>Line 3</v>
          </cell>
        </row>
        <row r="4">
          <cell r="A4" t="str">
            <v>CHEMAI</v>
          </cell>
          <cell r="H4" t="str">
            <v>Clean</v>
          </cell>
          <cell r="J4" t="str">
            <v>Monthly</v>
          </cell>
          <cell r="L4" t="str">
            <v>Monthly</v>
          </cell>
        </row>
        <row r="5">
          <cell r="A5" t="str">
            <v>CHIDEYA</v>
          </cell>
          <cell r="H5" t="str">
            <v>Procure</v>
          </cell>
          <cell r="J5" t="str">
            <v>Quartely</v>
          </cell>
          <cell r="L5" t="str">
            <v>Quartely</v>
          </cell>
        </row>
        <row r="6">
          <cell r="A6" t="str">
            <v>CHIKONHI</v>
          </cell>
          <cell r="J6" t="str">
            <v>Yearly</v>
          </cell>
          <cell r="L6" t="str">
            <v>Yearly</v>
          </cell>
        </row>
        <row r="7">
          <cell r="A7" t="str">
            <v>CHIPONDA</v>
          </cell>
        </row>
        <row r="8">
          <cell r="A8" t="str">
            <v>DENDAMERA</v>
          </cell>
          <cell r="F8" t="str">
            <v>Closed</v>
          </cell>
        </row>
        <row r="9">
          <cell r="A9" t="str">
            <v>GOZO</v>
          </cell>
          <cell r="F9" t="str">
            <v>Open</v>
          </cell>
        </row>
        <row r="10">
          <cell r="A10" t="str">
            <v>JIMU</v>
          </cell>
          <cell r="F10" t="str">
            <v>Overdue</v>
          </cell>
        </row>
        <row r="11">
          <cell r="A11" t="str">
            <v>KAMBASHA</v>
          </cell>
          <cell r="F11" t="str">
            <v>In Progress</v>
          </cell>
        </row>
        <row r="12">
          <cell r="A12" t="str">
            <v>KANENGONI</v>
          </cell>
        </row>
        <row r="13">
          <cell r="A13" t="str">
            <v>KAPIYO</v>
          </cell>
        </row>
        <row r="14">
          <cell r="A14" t="str">
            <v>KASOROTA</v>
          </cell>
        </row>
        <row r="15">
          <cell r="A15" t="str">
            <v>KATONHA</v>
          </cell>
        </row>
        <row r="16">
          <cell r="A16" t="str">
            <v>KWALI</v>
          </cell>
          <cell r="D16" t="str">
            <v>Preform Transport</v>
          </cell>
        </row>
        <row r="17">
          <cell r="A17" t="str">
            <v>LAZARO</v>
          </cell>
          <cell r="D17" t="str">
            <v>Blow Moulder</v>
          </cell>
        </row>
        <row r="18">
          <cell r="A18" t="str">
            <v>MADHAKA</v>
          </cell>
          <cell r="D18" t="str">
            <v>Filler</v>
          </cell>
        </row>
        <row r="19">
          <cell r="A19" t="str">
            <v>MATSVIMBO</v>
          </cell>
          <cell r="D19" t="str">
            <v>Capper</v>
          </cell>
        </row>
        <row r="20">
          <cell r="A20" t="str">
            <v>MAUNDO</v>
          </cell>
          <cell r="D20" t="str">
            <v>Labeller</v>
          </cell>
        </row>
        <row r="21">
          <cell r="A21" t="str">
            <v>MOYO</v>
          </cell>
          <cell r="D21" t="str">
            <v>Bottle Conveyor</v>
          </cell>
        </row>
        <row r="22">
          <cell r="A22" t="str">
            <v>MTAKURAGUMBO</v>
          </cell>
          <cell r="D22" t="str">
            <v>Shrink Packer</v>
          </cell>
        </row>
        <row r="23">
          <cell r="A23" t="str">
            <v>MUSHATA</v>
          </cell>
          <cell r="D23" t="str">
            <v>Case Conveyor</v>
          </cell>
        </row>
        <row r="24">
          <cell r="A24" t="str">
            <v>MUZIVANDAREVA</v>
          </cell>
          <cell r="D24" t="str">
            <v>Robobox</v>
          </cell>
        </row>
        <row r="25">
          <cell r="A25" t="str">
            <v>NENGE</v>
          </cell>
          <cell r="D25" t="str">
            <v>Palletizer</v>
          </cell>
        </row>
        <row r="26">
          <cell r="A26" t="str">
            <v>TAFA</v>
          </cell>
          <cell r="D26" t="str">
            <v>Stretchwrapper</v>
          </cell>
        </row>
        <row r="27">
          <cell r="A27" t="str">
            <v>TAMI</v>
          </cell>
          <cell r="D27" t="str">
            <v>Double Handling</v>
          </cell>
        </row>
        <row r="28">
          <cell r="A28" t="str">
            <v>TIZAUONE</v>
          </cell>
        </row>
        <row r="29">
          <cell r="A29" t="str">
            <v>ZHUWAWO</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 Process"/>
      <sheetName val="PIMS and POMS"/>
      <sheetName val="KPIs and Formulae"/>
      <sheetName val="Downtime lists"/>
      <sheetName val="Dummy Variables"/>
      <sheetName val="Trend Example"/>
    </sheetNames>
    <sheetDataSet>
      <sheetData sheetId="0"/>
      <sheetData sheetId="1"/>
      <sheetData sheetId="2"/>
      <sheetData sheetId="3"/>
      <sheetData sheetId="4">
        <row r="1">
          <cell r="CR1" t="str">
            <v>Day</v>
          </cell>
          <cell r="CS1" t="str">
            <v>Apr</v>
          </cell>
          <cell r="CT1" t="str">
            <v>May</v>
          </cell>
          <cell r="CU1" t="str">
            <v>June</v>
          </cell>
          <cell r="CV1" t="str">
            <v>Q1</v>
          </cell>
          <cell r="CW1" t="str">
            <v>Q2</v>
          </cell>
          <cell r="CX1" t="str">
            <v>Q3</v>
          </cell>
          <cell r="CY1" t="str">
            <v>Q4</v>
          </cell>
          <cell r="CZ1" t="str">
            <v>YTD</v>
          </cell>
        </row>
        <row r="2">
          <cell r="B2" t="str">
            <v>Preform Infeed Losses</v>
          </cell>
          <cell r="C2" t="str">
            <v>PreformTipperSafety_Err</v>
          </cell>
          <cell r="DA2">
            <v>901</v>
          </cell>
        </row>
        <row r="3">
          <cell r="B3">
            <v>0</v>
          </cell>
          <cell r="C3" t="str">
            <v>PreformTipperChainDrive_Malf</v>
          </cell>
          <cell r="DA3">
            <v>690</v>
          </cell>
        </row>
        <row r="4">
          <cell r="B4">
            <v>0</v>
          </cell>
          <cell r="C4" t="str">
            <v>PreformPresence_Err</v>
          </cell>
          <cell r="DA4">
            <v>904</v>
          </cell>
        </row>
        <row r="5">
          <cell r="B5">
            <v>0</v>
          </cell>
          <cell r="C5" t="str">
            <v>PreformHopperEmpty_Idle</v>
          </cell>
          <cell r="DA5">
            <v>736</v>
          </cell>
        </row>
        <row r="6">
          <cell r="B6">
            <v>0</v>
          </cell>
          <cell r="C6" t="str">
            <v>PreformBelt_Malf</v>
          </cell>
          <cell r="DA6">
            <v>683</v>
          </cell>
        </row>
        <row r="7">
          <cell r="B7">
            <v>0</v>
          </cell>
          <cell r="C7" t="str">
            <v>PreformJam_Orientor_Malf</v>
          </cell>
          <cell r="DA7">
            <v>784</v>
          </cell>
        </row>
        <row r="8">
          <cell r="B8">
            <v>0</v>
          </cell>
          <cell r="C8" t="str">
            <v>PreformJam_Rail_Err</v>
          </cell>
          <cell r="DA8">
            <v>637</v>
          </cell>
        </row>
        <row r="9">
          <cell r="B9">
            <v>0</v>
          </cell>
          <cell r="C9" t="str">
            <v>PreformJam_InfeedStar_Malf</v>
          </cell>
          <cell r="DA9">
            <v>682</v>
          </cell>
        </row>
        <row r="10">
          <cell r="B10">
            <v>0</v>
          </cell>
          <cell r="C10" t="str">
            <v>PreformHopperControl_Malf</v>
          </cell>
          <cell r="DA10">
            <v>739</v>
          </cell>
        </row>
        <row r="11">
          <cell r="B11" t="str">
            <v>Blow Moulder</v>
          </cell>
          <cell r="C11" t="str">
            <v>PreformNotFit_Mandrel_Err</v>
          </cell>
          <cell r="DA11">
            <v>776</v>
          </cell>
        </row>
        <row r="12">
          <cell r="B12">
            <v>0</v>
          </cell>
          <cell r="C12" t="str">
            <v>PreformLost_Oven_Err</v>
          </cell>
          <cell r="DA12">
            <v>726</v>
          </cell>
        </row>
        <row r="13">
          <cell r="B13">
            <v>0</v>
          </cell>
          <cell r="C13" t="str">
            <v>PreformMajorGap_Err</v>
          </cell>
          <cell r="DA13">
            <v>820</v>
          </cell>
        </row>
        <row r="14">
          <cell r="B14">
            <v>0</v>
          </cell>
          <cell r="C14" t="str">
            <v>OvenCoolingCct_Malf</v>
          </cell>
          <cell r="DA14">
            <v>717</v>
          </cell>
        </row>
        <row r="15">
          <cell r="B15">
            <v>0</v>
          </cell>
          <cell r="C15" t="str">
            <v>PreformMandrMoldTransfer_Malf</v>
          </cell>
          <cell r="DA15">
            <v>816</v>
          </cell>
        </row>
        <row r="16">
          <cell r="B16">
            <v>0</v>
          </cell>
          <cell r="C16" t="str">
            <v>BottleJamMold_Err</v>
          </cell>
          <cell r="DA16">
            <v>777</v>
          </cell>
        </row>
        <row r="17">
          <cell r="B17">
            <v>0</v>
          </cell>
          <cell r="C17" t="str">
            <v>PreformMoldMandrTransfer_Malf</v>
          </cell>
          <cell r="DA17">
            <v>896</v>
          </cell>
        </row>
        <row r="18">
          <cell r="B18">
            <v>0</v>
          </cell>
          <cell r="C18" t="str">
            <v>PreformScrapping_Waste</v>
          </cell>
          <cell r="DA18">
            <v>663</v>
          </cell>
        </row>
        <row r="19">
          <cell r="B19">
            <v>0</v>
          </cell>
          <cell r="C19" t="str">
            <v>MoldCoolingInterrupted_Err</v>
          </cell>
          <cell r="DA19">
            <v>801</v>
          </cell>
        </row>
        <row r="20">
          <cell r="B20">
            <v>0</v>
          </cell>
          <cell r="C20" t="str">
            <v>MoldNotLocked_Err</v>
          </cell>
          <cell r="DA20">
            <v>830</v>
          </cell>
        </row>
        <row r="21">
          <cell r="B21">
            <v>0</v>
          </cell>
          <cell r="C21" t="str">
            <v>StretchRodNotInFinalPos_Err</v>
          </cell>
          <cell r="DA21">
            <v>754</v>
          </cell>
        </row>
        <row r="22">
          <cell r="B22">
            <v>0</v>
          </cell>
          <cell r="C22" t="str">
            <v>MoldNotInFinalPos_Err</v>
          </cell>
          <cell r="DA22">
            <v>818</v>
          </cell>
        </row>
        <row r="23">
          <cell r="B23">
            <v>0</v>
          </cell>
          <cell r="C23" t="str">
            <v>FaultyBlowing_Err</v>
          </cell>
          <cell r="DA23">
            <v>807</v>
          </cell>
        </row>
        <row r="24">
          <cell r="B24">
            <v>0</v>
          </cell>
          <cell r="C24" t="str">
            <v>PreformLost_Blowing_Err</v>
          </cell>
          <cell r="DA24">
            <v>896</v>
          </cell>
        </row>
        <row r="25">
          <cell r="B25">
            <v>0</v>
          </cell>
          <cell r="C25" t="str">
            <v>MoldNotLocked_Malf</v>
          </cell>
          <cell r="DA25">
            <v>633</v>
          </cell>
        </row>
        <row r="26">
          <cell r="B26">
            <v>0</v>
          </cell>
          <cell r="C26" t="str">
            <v>SynchonisationErr</v>
          </cell>
          <cell r="DA26">
            <v>914</v>
          </cell>
        </row>
        <row r="27">
          <cell r="B27">
            <v>0</v>
          </cell>
          <cell r="C27" t="str">
            <v>LampBlown_Err</v>
          </cell>
          <cell r="DA27">
            <v>824</v>
          </cell>
        </row>
        <row r="28">
          <cell r="B28">
            <v>0</v>
          </cell>
          <cell r="C28" t="str">
            <v>PreformTemperature_Err</v>
          </cell>
          <cell r="DA28">
            <v>780</v>
          </cell>
        </row>
        <row r="29">
          <cell r="B29">
            <v>0</v>
          </cell>
          <cell r="C29" t="str">
            <v>Lubrication_Malf</v>
          </cell>
          <cell r="DA29">
            <v>841</v>
          </cell>
        </row>
        <row r="30">
          <cell r="B30">
            <v>0</v>
          </cell>
          <cell r="C30" t="str">
            <v>FillerBlocking_Idle</v>
          </cell>
          <cell r="DA30">
            <v>758</v>
          </cell>
        </row>
        <row r="31">
          <cell r="B31">
            <v>0</v>
          </cell>
          <cell r="C31" t="str">
            <v>LabellerBlocking_Idle</v>
          </cell>
          <cell r="DA31">
            <v>697</v>
          </cell>
        </row>
        <row r="32">
          <cell r="B32">
            <v>0</v>
          </cell>
          <cell r="C32" t="str">
            <v>BlownBottleQuality_Malf</v>
          </cell>
          <cell r="DA32">
            <v>979</v>
          </cell>
        </row>
        <row r="33">
          <cell r="B33" t="str">
            <v>Base Cooling</v>
          </cell>
          <cell r="C33" t="str">
            <v>LowWaterPressure_Malf</v>
          </cell>
          <cell r="DA33">
            <v>697</v>
          </cell>
        </row>
        <row r="34">
          <cell r="B34">
            <v>0</v>
          </cell>
          <cell r="C34" t="str">
            <v>BottleTransfer_Malf</v>
          </cell>
          <cell r="DA34">
            <v>694</v>
          </cell>
        </row>
        <row r="35">
          <cell r="B35">
            <v>0</v>
          </cell>
          <cell r="C35" t="str">
            <v>ServoDrive_Err</v>
          </cell>
          <cell r="DA35">
            <v>804</v>
          </cell>
        </row>
        <row r="36">
          <cell r="B36">
            <v>0</v>
          </cell>
          <cell r="C36" t="str">
            <v>Blowmolder-BaseCoolerSync_Err</v>
          </cell>
          <cell r="DA36">
            <v>904</v>
          </cell>
        </row>
        <row r="37">
          <cell r="B37">
            <v>0</v>
          </cell>
          <cell r="C37" t="str">
            <v>ContainerPresence_Err</v>
          </cell>
          <cell r="DA37">
            <v>766</v>
          </cell>
        </row>
        <row r="101">
          <cell r="CZ101">
            <v>1.3299281376930705E-2</v>
          </cell>
          <cell r="DA101">
            <v>979</v>
          </cell>
          <cell r="DB101" t="str">
            <v>BlownBottleQuality_Malf</v>
          </cell>
          <cell r="DC101" t="str">
            <v>Blow Moulder</v>
          </cell>
        </row>
        <row r="102">
          <cell r="CZ102">
            <v>1.2973252007118309E-2</v>
          </cell>
          <cell r="DA102">
            <v>955</v>
          </cell>
          <cell r="DB102" t="str">
            <v>ServoDrive_Err</v>
          </cell>
          <cell r="DC102" t="str">
            <v>Filler</v>
          </cell>
        </row>
        <row r="103">
          <cell r="CZ103">
            <v>1.2796652765136593E-2</v>
          </cell>
          <cell r="DA103">
            <v>942</v>
          </cell>
          <cell r="DB103" t="str">
            <v>WaitingFiller_Idle</v>
          </cell>
          <cell r="DC103" t="str">
            <v>Labeller</v>
          </cell>
        </row>
        <row r="104">
          <cell r="CZ104">
            <v>1.241628516702213E-2</v>
          </cell>
          <cell r="DA104">
            <v>914</v>
          </cell>
          <cell r="DB104" t="str">
            <v>SynchonisationErr</v>
          </cell>
          <cell r="DC104" t="str">
            <v>Blow Moulder</v>
          </cell>
        </row>
        <row r="105">
          <cell r="CZ105">
            <v>1.2280439596266964E-2</v>
          </cell>
          <cell r="DA105">
            <v>904</v>
          </cell>
          <cell r="DB105" t="str">
            <v>PreformPresence_Err</v>
          </cell>
          <cell r="DC105" t="str">
            <v>Preform Infeed Losses</v>
          </cell>
        </row>
        <row r="106">
          <cell r="CZ106">
            <v>1.2280439596266964E-2</v>
          </cell>
          <cell r="DA106">
            <v>904</v>
          </cell>
          <cell r="DB106" t="str">
            <v>PreformPresence_Err</v>
          </cell>
          <cell r="DC106" t="str">
            <v>Preform Infeed Losses</v>
          </cell>
        </row>
        <row r="107">
          <cell r="CZ107">
            <v>1.2266855039191447E-2</v>
          </cell>
          <cell r="DA107">
            <v>903</v>
          </cell>
          <cell r="DB107" t="str">
            <v>Timing_Malf</v>
          </cell>
          <cell r="DC107" t="str">
            <v>Labeller</v>
          </cell>
        </row>
        <row r="108">
          <cell r="CZ108">
            <v>1.2239685925040414E-2</v>
          </cell>
          <cell r="DA108">
            <v>901</v>
          </cell>
          <cell r="DB108" t="str">
            <v>PreformTipperSafety_Err</v>
          </cell>
          <cell r="DC108" t="str">
            <v>Preform Infeed Losses</v>
          </cell>
        </row>
        <row r="109">
          <cell r="CZ109">
            <v>1.2171763139662832E-2</v>
          </cell>
          <cell r="DA109">
            <v>896</v>
          </cell>
          <cell r="DB109" t="str">
            <v>PreformMoldMandrTransfer_Malf</v>
          </cell>
          <cell r="DC109" t="str">
            <v>Blow Moulder</v>
          </cell>
        </row>
        <row r="110">
          <cell r="CZ110">
            <v>1.2171763139662832E-2</v>
          </cell>
          <cell r="DA110">
            <v>896</v>
          </cell>
          <cell r="DB110" t="str">
            <v>PreformMoldMandrTransfer_Malf</v>
          </cell>
          <cell r="DC110" t="str">
            <v>Blow Moulder</v>
          </cell>
        </row>
      </sheetData>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Activities"/>
      <sheetName val="IDEFO"/>
      <sheetName val="Variables"/>
      <sheetName val="Report Requirements"/>
      <sheetName val="Shift Summary Report"/>
      <sheetName val="Weekly Report"/>
      <sheetName val="Monthly Report"/>
      <sheetName val="Downtime Analysis"/>
    </sheetNames>
    <sheetDataSet>
      <sheetData sheetId="0"/>
      <sheetData sheetId="1"/>
      <sheetData sheetId="2"/>
      <sheetData sheetId="3"/>
      <sheetData sheetId="4"/>
      <sheetData sheetId="5">
        <row r="15">
          <cell r="C15" t="str">
            <v>52W</v>
          </cell>
          <cell r="D15" t="str">
            <v>12W</v>
          </cell>
          <cell r="E15" t="str">
            <v>4W</v>
          </cell>
          <cell r="F15" t="str">
            <v>1W</v>
          </cell>
        </row>
        <row r="16">
          <cell r="B16" t="str">
            <v>Breakdowns</v>
          </cell>
          <cell r="C16">
            <v>4.9212530712530719E-2</v>
          </cell>
          <cell r="D16">
            <v>2.6371100164203611E-2</v>
          </cell>
          <cell r="E16">
            <v>2.0659722222222222E-2</v>
          </cell>
          <cell r="F16">
            <v>0</v>
          </cell>
        </row>
        <row r="17">
          <cell r="B17" t="str">
            <v>Adjusted Paid Factory Hours</v>
          </cell>
          <cell r="C17">
            <v>5.6678951678951678E-2</v>
          </cell>
          <cell r="D17">
            <v>0.26026272577996717</v>
          </cell>
          <cell r="E17">
            <v>3.2118055555555559E-2</v>
          </cell>
          <cell r="F17">
            <v>0</v>
          </cell>
        </row>
        <row r="18">
          <cell r="B18" t="str">
            <v>Maintenance &amp; Cleaning</v>
          </cell>
          <cell r="C18">
            <v>9.50982800982801E-2</v>
          </cell>
          <cell r="D18">
            <v>0.11563218390804597</v>
          </cell>
          <cell r="E18">
            <v>0.18159722222222222</v>
          </cell>
          <cell r="F18">
            <v>0</v>
          </cell>
        </row>
        <row r="19">
          <cell r="B19" t="str">
            <v>Allowed Stops</v>
          </cell>
          <cell r="C19">
            <v>5.5776003276003273E-2</v>
          </cell>
          <cell r="D19">
            <v>4.6502463054187197E-2</v>
          </cell>
          <cell r="E19">
            <v>4.6180555555555558E-2</v>
          </cell>
          <cell r="F19">
            <v>0</v>
          </cell>
        </row>
        <row r="20">
          <cell r="B20" t="str">
            <v>Service Stops</v>
          </cell>
          <cell r="C20">
            <v>0.14793816543816543</v>
          </cell>
          <cell r="D20">
            <v>9.3628899835796392E-2</v>
          </cell>
          <cell r="E20">
            <v>0.10885416666666665</v>
          </cell>
          <cell r="F20">
            <v>0</v>
          </cell>
        </row>
        <row r="30">
          <cell r="I30" t="str">
            <v>52W</v>
          </cell>
          <cell r="J30" t="str">
            <v>12W</v>
          </cell>
          <cell r="K30" t="str">
            <v>4W</v>
          </cell>
          <cell r="L30" t="str">
            <v>1W</v>
          </cell>
        </row>
        <row r="31">
          <cell r="H31" t="str">
            <v>Conveyors</v>
          </cell>
          <cell r="I31">
            <v>3.1828961019712463E-3</v>
          </cell>
          <cell r="J31">
            <v>1.6577060931899643E-3</v>
          </cell>
          <cell r="K31">
            <v>4.0080160320641279E-3</v>
          </cell>
          <cell r="L31">
            <v>0</v>
          </cell>
        </row>
        <row r="32">
          <cell r="H32" t="str">
            <v>Filler</v>
          </cell>
          <cell r="I32">
            <v>1.1157180969319697E-2</v>
          </cell>
          <cell r="J32">
            <v>3.6514336917562724E-3</v>
          </cell>
          <cell r="K32">
            <v>3.3400133600534404E-3</v>
          </cell>
          <cell r="L32">
            <v>5.5821371610845294E-3</v>
          </cell>
        </row>
        <row r="33">
          <cell r="H33" t="str">
            <v>Capper</v>
          </cell>
          <cell r="I33">
            <v>8.8187342522602641E-4</v>
          </cell>
          <cell r="J33">
            <v>0</v>
          </cell>
          <cell r="K33">
            <v>0</v>
          </cell>
          <cell r="L33">
            <v>0</v>
          </cell>
        </row>
        <row r="34">
          <cell r="H34" t="str">
            <v>Blowmoulder</v>
          </cell>
          <cell r="I34">
            <v>1.0582481102712317E-2</v>
          </cell>
          <cell r="J34">
            <v>4.5922939068100358E-3</v>
          </cell>
          <cell r="K34">
            <v>1.0153640614562458E-2</v>
          </cell>
          <cell r="L34">
            <v>2.3923444976076554E-3</v>
          </cell>
        </row>
        <row r="35">
          <cell r="H35" t="str">
            <v>Labeller</v>
          </cell>
          <cell r="I35">
            <v>7.1142730102267677E-4</v>
          </cell>
          <cell r="J35">
            <v>0</v>
          </cell>
          <cell r="K35">
            <v>0</v>
          </cell>
          <cell r="L35">
            <v>0</v>
          </cell>
        </row>
        <row r="36">
          <cell r="H36" t="str">
            <v>Checkmat</v>
          </cell>
          <cell r="I36">
            <v>1.1857121683711279E-4</v>
          </cell>
          <cell r="J36">
            <v>0</v>
          </cell>
          <cell r="K36">
            <v>0</v>
          </cell>
          <cell r="L36">
            <v>0</v>
          </cell>
        </row>
        <row r="37">
          <cell r="H37" t="str">
            <v>Datecoder</v>
          </cell>
          <cell r="I37">
            <v>1.8304431599229286E-3</v>
          </cell>
          <cell r="J37">
            <v>4.5922939068100358E-3</v>
          </cell>
          <cell r="K37">
            <v>2.6720106880427519E-3</v>
          </cell>
          <cell r="L37">
            <v>0</v>
          </cell>
        </row>
        <row r="38">
          <cell r="H38" t="str">
            <v>Shrinkwrapper</v>
          </cell>
          <cell r="I38">
            <v>5.8581591818586045E-3</v>
          </cell>
          <cell r="J38">
            <v>8.6917562724014331E-3</v>
          </cell>
          <cell r="K38">
            <v>1.4829659318637275E-2</v>
          </cell>
          <cell r="L38">
            <v>6.6985645933014346E-3</v>
          </cell>
        </row>
        <row r="39">
          <cell r="H39" t="str">
            <v>Robobox</v>
          </cell>
          <cell r="I39">
            <v>1.1534756187935378E-3</v>
          </cell>
          <cell r="J39">
            <v>0</v>
          </cell>
          <cell r="K39">
            <v>0</v>
          </cell>
          <cell r="L39">
            <v>0</v>
          </cell>
        </row>
        <row r="40">
          <cell r="H40" t="str">
            <v>Palletiser</v>
          </cell>
          <cell r="I40">
            <v>9.6672595227508522E-3</v>
          </cell>
          <cell r="J40">
            <v>3.5842293906810036E-3</v>
          </cell>
          <cell r="K40">
            <v>8.1496325985303941E-3</v>
          </cell>
          <cell r="L40">
            <v>1.1642743221690588E-2</v>
          </cell>
        </row>
        <row r="41">
          <cell r="H41" t="str">
            <v>Stretchwrapper</v>
          </cell>
          <cell r="I41">
            <v>7.5033348154735435E-4</v>
          </cell>
          <cell r="J41">
            <v>0</v>
          </cell>
          <cell r="K41">
            <v>0</v>
          </cell>
          <cell r="L41">
            <v>0</v>
          </cell>
        </row>
        <row r="42">
          <cell r="H42" t="str">
            <v>Pasteuriser</v>
          </cell>
          <cell r="I42">
            <v>6.354676152364013E-3</v>
          </cell>
          <cell r="J42">
            <v>3.1810035842293905E-3</v>
          </cell>
          <cell r="K42">
            <v>0</v>
          </cell>
          <cell r="L42">
            <v>0</v>
          </cell>
        </row>
      </sheetData>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ctiveWO"/>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sheetName val="ACTIVE MEMORY"/>
      <sheetName val="InspectionsTab"/>
      <sheetName val="TagsTab"/>
      <sheetName val="CorrectiveWO"/>
      <sheetName val="MaintenanceCost"/>
      <sheetName val="Maintenance Analysis"/>
    </sheetNames>
    <sheetDataSet>
      <sheetData sheetId="0"/>
      <sheetData sheetId="1">
        <row r="2">
          <cell r="C2">
            <v>151</v>
          </cell>
        </row>
      </sheetData>
      <sheetData sheetId="2">
        <row r="3">
          <cell r="S3" t="str">
            <v>Preform Transport</v>
          </cell>
          <cell r="W3" t="str">
            <v>Line 2</v>
          </cell>
          <cell r="X3" t="str">
            <v>Valve G101 WT1 Leaking Steam</v>
          </cell>
          <cell r="Y3">
            <v>50067890</v>
          </cell>
          <cell r="Z3" t="str">
            <v>Replace</v>
          </cell>
          <cell r="AA3" t="str">
            <v>CHIPONDA</v>
          </cell>
        </row>
      </sheetData>
      <sheetData sheetId="3"/>
      <sheetData sheetId="4">
        <row r="38">
          <cell r="C38" t="str">
            <v>CWGAsignments</v>
          </cell>
          <cell r="D38" t="str">
            <v>CWGClosed</v>
          </cell>
          <cell r="E38" t="str">
            <v>CWG</v>
          </cell>
          <cell r="F38" t="str">
            <v>CWGClosed</v>
          </cell>
          <cell r="G38" t="str">
            <v>CWGActions</v>
          </cell>
          <cell r="H38" t="str">
            <v>ActionsClosed</v>
          </cell>
        </row>
        <row r="39">
          <cell r="A39" t="str">
            <v>DENDAMERA</v>
          </cell>
          <cell r="C39">
            <v>69.3</v>
          </cell>
          <cell r="D39">
            <v>8.658008658008659E-2</v>
          </cell>
          <cell r="E39">
            <v>0.05</v>
          </cell>
          <cell r="F39">
            <v>0.06</v>
          </cell>
          <cell r="G39">
            <v>14</v>
          </cell>
          <cell r="H39">
            <v>0.9</v>
          </cell>
        </row>
        <row r="40">
          <cell r="A40" t="str">
            <v>CHASAUKA</v>
          </cell>
          <cell r="E40">
            <v>0.12</v>
          </cell>
          <cell r="G40">
            <v>50</v>
          </cell>
          <cell r="H40">
            <v>1</v>
          </cell>
        </row>
        <row r="41">
          <cell r="A41" t="str">
            <v>CHEMAI</v>
          </cell>
          <cell r="E41">
            <v>0.14000000000000001</v>
          </cell>
          <cell r="G41">
            <v>12</v>
          </cell>
          <cell r="H41">
            <v>0.65</v>
          </cell>
        </row>
        <row r="42">
          <cell r="A42" t="str">
            <v>CHIDEYA</v>
          </cell>
          <cell r="E42">
            <v>0.01</v>
          </cell>
          <cell r="G42">
            <v>11</v>
          </cell>
          <cell r="H42">
            <v>0.24</v>
          </cell>
        </row>
        <row r="43">
          <cell r="A43" t="str">
            <v>CHIKONHI</v>
          </cell>
          <cell r="E43">
            <v>5.0000000000000001E-3</v>
          </cell>
          <cell r="G43">
            <v>15</v>
          </cell>
          <cell r="H43">
            <v>0.15</v>
          </cell>
        </row>
      </sheetData>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 Process"/>
      <sheetName val="PIMS and POMS"/>
      <sheetName val="KPIs and Formulae"/>
      <sheetName val="Downtime lists"/>
      <sheetName val="Dummy Variables"/>
      <sheetName val="Trend Example"/>
    </sheetNames>
    <sheetDataSet>
      <sheetData sheetId="0"/>
      <sheetData sheetId="1"/>
      <sheetData sheetId="2"/>
      <sheetData sheetId="3"/>
      <sheetData sheetId="4">
        <row r="1">
          <cell r="CR1" t="str">
            <v>Day</v>
          </cell>
        </row>
        <row r="2">
          <cell r="DA2">
            <v>901</v>
          </cell>
        </row>
        <row r="3">
          <cell r="DA3">
            <v>690</v>
          </cell>
        </row>
        <row r="4">
          <cell r="DA4">
            <v>904</v>
          </cell>
        </row>
        <row r="5">
          <cell r="DA5">
            <v>736</v>
          </cell>
        </row>
        <row r="6">
          <cell r="DA6">
            <v>683</v>
          </cell>
        </row>
        <row r="7">
          <cell r="DA7">
            <v>784</v>
          </cell>
        </row>
        <row r="8">
          <cell r="DA8">
            <v>637</v>
          </cell>
        </row>
        <row r="9">
          <cell r="DA9">
            <v>682</v>
          </cell>
        </row>
        <row r="10">
          <cell r="DA10">
            <v>739</v>
          </cell>
        </row>
        <row r="11">
          <cell r="DA11">
            <v>776</v>
          </cell>
        </row>
        <row r="12">
          <cell r="DA12">
            <v>726</v>
          </cell>
        </row>
        <row r="13">
          <cell r="DA13">
            <v>820</v>
          </cell>
        </row>
        <row r="14">
          <cell r="DA14">
            <v>717</v>
          </cell>
        </row>
        <row r="15">
          <cell r="DA15">
            <v>816</v>
          </cell>
        </row>
        <row r="16">
          <cell r="DA16">
            <v>777</v>
          </cell>
        </row>
        <row r="17">
          <cell r="DA17">
            <v>896</v>
          </cell>
        </row>
        <row r="18">
          <cell r="DA18">
            <v>663</v>
          </cell>
        </row>
        <row r="19">
          <cell r="DA19">
            <v>801</v>
          </cell>
        </row>
        <row r="20">
          <cell r="DA20">
            <v>830</v>
          </cell>
        </row>
        <row r="21">
          <cell r="DA21">
            <v>754</v>
          </cell>
        </row>
        <row r="22">
          <cell r="DA22">
            <v>818</v>
          </cell>
        </row>
        <row r="23">
          <cell r="DA23">
            <v>807</v>
          </cell>
        </row>
        <row r="24">
          <cell r="DA24">
            <v>896</v>
          </cell>
        </row>
        <row r="25">
          <cell r="DA25">
            <v>633</v>
          </cell>
        </row>
        <row r="26">
          <cell r="DA26">
            <v>914</v>
          </cell>
        </row>
        <row r="27">
          <cell r="DA27">
            <v>824</v>
          </cell>
        </row>
        <row r="28">
          <cell r="DA28">
            <v>780</v>
          </cell>
        </row>
        <row r="29">
          <cell r="DA29">
            <v>841</v>
          </cell>
        </row>
        <row r="30">
          <cell r="DA30">
            <v>758</v>
          </cell>
        </row>
        <row r="31">
          <cell r="DA31">
            <v>697</v>
          </cell>
        </row>
        <row r="32">
          <cell r="DA32">
            <v>979</v>
          </cell>
        </row>
        <row r="33">
          <cell r="DA33">
            <v>697</v>
          </cell>
        </row>
        <row r="34">
          <cell r="DA34">
            <v>694</v>
          </cell>
        </row>
        <row r="35">
          <cell r="DA35">
            <v>804</v>
          </cell>
        </row>
        <row r="36">
          <cell r="DA36">
            <v>904</v>
          </cell>
        </row>
        <row r="37">
          <cell r="DA37">
            <v>766</v>
          </cell>
        </row>
        <row r="101">
          <cell r="CZ101">
            <v>1.3299281376930705E-2</v>
          </cell>
          <cell r="DA101">
            <v>979</v>
          </cell>
        </row>
        <row r="102">
          <cell r="CZ102">
            <v>1.2973252007118309E-2</v>
          </cell>
          <cell r="DA102">
            <v>955</v>
          </cell>
        </row>
        <row r="103">
          <cell r="CZ103">
            <v>1.2796652765136593E-2</v>
          </cell>
          <cell r="DA103">
            <v>942</v>
          </cell>
        </row>
        <row r="104">
          <cell r="CZ104">
            <v>1.241628516702213E-2</v>
          </cell>
          <cell r="DA104">
            <v>914</v>
          </cell>
        </row>
        <row r="105">
          <cell r="CZ105">
            <v>1.2280439596266964E-2</v>
          </cell>
          <cell r="DA105">
            <v>904</v>
          </cell>
        </row>
        <row r="106">
          <cell r="CZ106">
            <v>1.2280439596266964E-2</v>
          </cell>
          <cell r="DA106">
            <v>904</v>
          </cell>
        </row>
        <row r="107">
          <cell r="CZ107">
            <v>1.2266855039191447E-2</v>
          </cell>
          <cell r="DA107">
            <v>903</v>
          </cell>
        </row>
        <row r="108">
          <cell r="CZ108">
            <v>1.2239685925040414E-2</v>
          </cell>
          <cell r="DA108">
            <v>901</v>
          </cell>
        </row>
        <row r="109">
          <cell r="CZ109">
            <v>1.2171763139662832E-2</v>
          </cell>
          <cell r="DA109">
            <v>896</v>
          </cell>
        </row>
        <row r="110">
          <cell r="CZ110">
            <v>1.2171763139662832E-2</v>
          </cell>
          <cell r="DA110">
            <v>896</v>
          </cell>
        </row>
      </sheetData>
      <sheetData sheetId="5"/>
    </sheetDataSet>
  </externalBook>
</externalLink>
</file>

<file path=xl/tables/table1.xml><?xml version="1.0" encoding="utf-8"?>
<table xmlns="http://schemas.openxmlformats.org/spreadsheetml/2006/main" id="1" name="Table1" displayName="Table1" ref="Y25:AF30" totalsRowShown="0" headerRowDxfId="67" dataDxfId="66" dataCellStyle="Percent">
  <autoFilter ref="Y25:AF30"/>
  <tableColumns count="8">
    <tableColumn id="1" name="Column1" dataDxfId="65"/>
    <tableColumn id="2" name="Day" dataDxfId="64" dataCellStyle="Percent"/>
    <tableColumn id="3" name="WTD" dataDxfId="63" dataCellStyle="Percent"/>
    <tableColumn id="4" name="MTD" dataDxfId="62" dataCellStyle="Percent"/>
    <tableColumn id="5" name="QTD" dataDxfId="61" dataCellStyle="Percent"/>
    <tableColumn id="6" name="HYTD" dataDxfId="60" dataCellStyle="Percent"/>
    <tableColumn id="7" name="YTD" dataDxfId="59" dataCellStyle="Percent"/>
    <tableColumn id="8" name="F20" dataDxfId="58" dataCellStyle="Percent"/>
  </tableColumns>
  <tableStyleInfo name="TableStyleMedium11" showFirstColumn="0" showLastColumn="0" showRowStripes="1" showColumnStripes="0"/>
</table>
</file>

<file path=xl/tables/table2.xml><?xml version="1.0" encoding="utf-8"?>
<table xmlns="http://schemas.openxmlformats.org/spreadsheetml/2006/main" id="4" name="Table4" displayName="Table4" ref="AF6:AN10" totalsRowShown="0" headerRowDxfId="57" dataDxfId="56">
  <autoFilter ref="AF6:AN10"/>
  <tableColumns count="9">
    <tableColumn id="1" name="Column1" dataDxfId="55"/>
    <tableColumn id="2" name="Target" dataDxfId="54"/>
    <tableColumn id="3" name="Day" dataDxfId="53"/>
    <tableColumn id="4" name="WTD" dataDxfId="52"/>
    <tableColumn id="5" name="MTD" dataDxfId="51"/>
    <tableColumn id="6" name="QTD" dataDxfId="50"/>
    <tableColumn id="7" name="HYTD" dataDxfId="49"/>
    <tableColumn id="8" name="YTD" dataDxfId="48"/>
    <tableColumn id="9" name="F20" dataDxfId="4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4.xml"/><Relationship Id="rId1" Type="http://schemas.openxmlformats.org/officeDocument/2006/relationships/printerSettings" Target="../printerSettings/printerSettings10.bin"/><Relationship Id="rId4" Type="http://schemas.openxmlformats.org/officeDocument/2006/relationships/table" Target="../tables/table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2:K29"/>
  <sheetViews>
    <sheetView showGridLines="0" showRowColHeaders="0" tabSelected="1" zoomScale="30" zoomScaleNormal="30" workbookViewId="0">
      <selection activeCell="Q65" sqref="Q65"/>
    </sheetView>
  </sheetViews>
  <sheetFormatPr defaultRowHeight="15"/>
  <cols>
    <col min="1" max="16384" width="9.140625" style="122"/>
  </cols>
  <sheetData>
    <row r="22" spans="2:11">
      <c r="B22" s="442"/>
      <c r="C22" s="443"/>
      <c r="D22" s="443"/>
      <c r="E22" s="443"/>
      <c r="F22" s="443"/>
      <c r="G22" s="443"/>
      <c r="H22" s="443"/>
      <c r="I22" s="443"/>
      <c r="J22" s="443"/>
      <c r="K22" s="444"/>
    </row>
    <row r="23" spans="2:11" ht="26.25">
      <c r="B23" s="445"/>
      <c r="C23" s="493" t="s">
        <v>1136</v>
      </c>
      <c r="D23" s="446"/>
      <c r="E23" s="446"/>
      <c r="F23" s="446"/>
      <c r="G23" s="446"/>
      <c r="H23" s="446"/>
      <c r="I23" s="446"/>
      <c r="J23" s="446"/>
      <c r="K23" s="447"/>
    </row>
    <row r="24" spans="2:11" ht="23.25">
      <c r="B24" s="445"/>
      <c r="C24" s="439"/>
      <c r="D24" s="448" t="s">
        <v>1137</v>
      </c>
      <c r="E24" s="448"/>
      <c r="F24" s="448"/>
      <c r="G24" s="446"/>
      <c r="H24" s="446"/>
      <c r="I24" s="446"/>
      <c r="J24" s="446"/>
      <c r="K24" s="447"/>
    </row>
    <row r="25" spans="2:11" ht="23.25">
      <c r="B25" s="445"/>
      <c r="C25" s="440"/>
      <c r="D25" s="448" t="s">
        <v>1139</v>
      </c>
      <c r="E25" s="448"/>
      <c r="F25" s="448"/>
      <c r="G25" s="446"/>
      <c r="H25" s="446"/>
      <c r="I25" s="446"/>
      <c r="J25" s="446"/>
      <c r="K25" s="447"/>
    </row>
    <row r="26" spans="2:11" ht="23.25">
      <c r="B26" s="445"/>
      <c r="C26" s="441"/>
      <c r="D26" s="448" t="s">
        <v>1138</v>
      </c>
      <c r="E26" s="448"/>
      <c r="F26" s="448"/>
      <c r="G26" s="446"/>
      <c r="H26" s="446"/>
      <c r="I26" s="446"/>
      <c r="J26" s="446"/>
      <c r="K26" s="447"/>
    </row>
    <row r="27" spans="2:11">
      <c r="B27" s="445"/>
      <c r="C27" s="446"/>
      <c r="D27" s="446"/>
      <c r="E27" s="446"/>
      <c r="F27" s="446"/>
      <c r="G27" s="446"/>
      <c r="H27" s="446"/>
      <c r="I27" s="446"/>
      <c r="J27" s="446"/>
      <c r="K27" s="447"/>
    </row>
    <row r="28" spans="2:11">
      <c r="B28" s="445"/>
      <c r="C28" s="446"/>
      <c r="D28" s="446"/>
      <c r="E28" s="446"/>
      <c r="F28" s="446"/>
      <c r="G28" s="446"/>
      <c r="H28" s="446"/>
      <c r="I28" s="446"/>
      <c r="J28" s="446"/>
      <c r="K28" s="447"/>
    </row>
    <row r="29" spans="2:11">
      <c r="B29" s="449"/>
      <c r="C29" s="450"/>
      <c r="D29" s="450"/>
      <c r="E29" s="450"/>
      <c r="F29" s="450"/>
      <c r="G29" s="450"/>
      <c r="H29" s="450"/>
      <c r="I29" s="450"/>
      <c r="J29" s="450"/>
      <c r="K29" s="45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opLeftCell="A21" zoomScale="190" zoomScaleNormal="190" workbookViewId="0">
      <selection activeCell="F26" sqref="F26:F30"/>
    </sheetView>
  </sheetViews>
  <sheetFormatPr defaultRowHeight="12"/>
  <cols>
    <col min="1" max="1" width="21.28515625" style="220" customWidth="1"/>
    <col min="2" max="3" width="9.140625" style="220"/>
    <col min="4" max="4" width="18" style="220" bestFit="1" customWidth="1"/>
    <col min="5" max="5" width="9.140625" style="220"/>
    <col min="6" max="6" width="16.42578125" style="220" bestFit="1" customWidth="1"/>
    <col min="7" max="7" width="9.140625" style="220"/>
    <col min="8" max="8" width="12" style="220" bestFit="1" customWidth="1"/>
    <col min="9" max="9" width="9.140625" style="220"/>
    <col min="10" max="10" width="12.140625" style="220" bestFit="1" customWidth="1"/>
    <col min="11" max="13" width="9.140625" style="220"/>
    <col min="14" max="14" width="13.140625" style="220" bestFit="1" customWidth="1"/>
    <col min="15" max="16384" width="9.140625" style="220"/>
  </cols>
  <sheetData>
    <row r="1" spans="1:14">
      <c r="A1" s="220" t="s">
        <v>820</v>
      </c>
      <c r="B1" s="220" t="s">
        <v>821</v>
      </c>
      <c r="D1" s="221" t="s">
        <v>822</v>
      </c>
      <c r="E1" s="221"/>
      <c r="F1" s="221" t="s">
        <v>823</v>
      </c>
      <c r="H1" s="221" t="s">
        <v>824</v>
      </c>
      <c r="J1" s="221" t="s">
        <v>825</v>
      </c>
      <c r="L1" s="221" t="s">
        <v>826</v>
      </c>
      <c r="N1" s="221" t="s">
        <v>827</v>
      </c>
    </row>
    <row r="2" spans="1:14" ht="12.75">
      <c r="A2" s="222" t="s">
        <v>828</v>
      </c>
      <c r="B2" s="223">
        <v>9064</v>
      </c>
      <c r="D2" s="220" t="s">
        <v>829</v>
      </c>
      <c r="F2" s="220" t="s">
        <v>830</v>
      </c>
      <c r="H2" s="220" t="s">
        <v>831</v>
      </c>
      <c r="J2" s="220" t="s">
        <v>832</v>
      </c>
      <c r="L2" s="220" t="s">
        <v>832</v>
      </c>
      <c r="N2" s="220" t="s">
        <v>833</v>
      </c>
    </row>
    <row r="3" spans="1:14" ht="12.75">
      <c r="A3" s="224" t="s">
        <v>834</v>
      </c>
      <c r="B3" s="225">
        <v>8643</v>
      </c>
      <c r="D3" s="220" t="s">
        <v>835</v>
      </c>
      <c r="F3" s="220" t="s">
        <v>836</v>
      </c>
      <c r="H3" s="220" t="s">
        <v>837</v>
      </c>
      <c r="J3" s="220" t="s">
        <v>838</v>
      </c>
      <c r="L3" s="220" t="s">
        <v>838</v>
      </c>
      <c r="N3" s="220" t="s">
        <v>839</v>
      </c>
    </row>
    <row r="4" spans="1:14" ht="12.75">
      <c r="A4" s="224" t="s">
        <v>840</v>
      </c>
      <c r="B4" s="225">
        <v>9036</v>
      </c>
      <c r="D4" s="220" t="s">
        <v>841</v>
      </c>
      <c r="H4" s="220" t="s">
        <v>842</v>
      </c>
      <c r="J4" s="220" t="s">
        <v>843</v>
      </c>
      <c r="L4" s="220" t="s">
        <v>843</v>
      </c>
    </row>
    <row r="5" spans="1:14" ht="12.75">
      <c r="A5" s="224" t="s">
        <v>844</v>
      </c>
      <c r="B5" s="225">
        <v>22283</v>
      </c>
      <c r="D5" s="220" t="s">
        <v>845</v>
      </c>
      <c r="H5" s="220" t="s">
        <v>846</v>
      </c>
      <c r="J5" s="220" t="s">
        <v>847</v>
      </c>
      <c r="L5" s="220" t="s">
        <v>847</v>
      </c>
    </row>
    <row r="6" spans="1:14" ht="12.75">
      <c r="A6" s="222" t="s">
        <v>848</v>
      </c>
      <c r="B6" s="223">
        <v>9071</v>
      </c>
      <c r="D6" s="220" t="s">
        <v>849</v>
      </c>
      <c r="J6" s="220" t="s">
        <v>850</v>
      </c>
      <c r="L6" s="220" t="s">
        <v>850</v>
      </c>
    </row>
    <row r="7" spans="1:14" ht="12.75">
      <c r="A7" s="224" t="s">
        <v>851</v>
      </c>
      <c r="B7" s="225">
        <v>5900287</v>
      </c>
      <c r="D7" s="220" t="s">
        <v>852</v>
      </c>
      <c r="F7" s="221" t="s">
        <v>853</v>
      </c>
      <c r="L7" s="220" t="s">
        <v>811</v>
      </c>
    </row>
    <row r="8" spans="1:14" ht="12.75">
      <c r="A8" s="222" t="s">
        <v>854</v>
      </c>
      <c r="B8" s="223">
        <v>8589</v>
      </c>
      <c r="D8" s="220" t="s">
        <v>855</v>
      </c>
      <c r="F8" s="220" t="s">
        <v>856</v>
      </c>
    </row>
    <row r="9" spans="1:14" ht="12.75">
      <c r="A9" s="226" t="s">
        <v>857</v>
      </c>
      <c r="B9" s="223">
        <v>5657</v>
      </c>
      <c r="D9" s="220" t="s">
        <v>858</v>
      </c>
      <c r="F9" s="220" t="s">
        <v>859</v>
      </c>
      <c r="J9" s="221" t="s">
        <v>860</v>
      </c>
    </row>
    <row r="10" spans="1:14" ht="12.75">
      <c r="A10" s="226" t="s">
        <v>861</v>
      </c>
      <c r="B10" s="223">
        <v>5911742</v>
      </c>
      <c r="D10" s="220" t="s">
        <v>862</v>
      </c>
      <c r="F10" s="220" t="s">
        <v>863</v>
      </c>
      <c r="J10" s="220" t="s">
        <v>864</v>
      </c>
    </row>
    <row r="11" spans="1:14" ht="12.75">
      <c r="A11" s="226" t="s">
        <v>865</v>
      </c>
      <c r="B11" s="223">
        <v>5912311</v>
      </c>
      <c r="D11" s="220" t="s">
        <v>866</v>
      </c>
      <c r="F11" s="220" t="s">
        <v>867</v>
      </c>
      <c r="J11" s="220" t="s">
        <v>868</v>
      </c>
    </row>
    <row r="12" spans="1:14" ht="12.75">
      <c r="A12" s="226" t="s">
        <v>869</v>
      </c>
      <c r="B12" s="223">
        <v>8923</v>
      </c>
      <c r="D12" s="220" t="s">
        <v>862</v>
      </c>
    </row>
    <row r="13" spans="1:14" ht="12.75">
      <c r="A13" s="226" t="s">
        <v>870</v>
      </c>
      <c r="B13" s="223">
        <v>5910722</v>
      </c>
      <c r="D13" s="220" t="s">
        <v>866</v>
      </c>
      <c r="F13" s="221" t="s">
        <v>1095</v>
      </c>
    </row>
    <row r="14" spans="1:14" ht="12.75">
      <c r="A14" s="227" t="s">
        <v>871</v>
      </c>
      <c r="B14" s="228">
        <v>8773</v>
      </c>
      <c r="F14" s="220" t="s">
        <v>1114</v>
      </c>
    </row>
    <row r="15" spans="1:14" ht="12.75">
      <c r="A15" s="222" t="s">
        <v>872</v>
      </c>
      <c r="B15" s="223">
        <v>5900288</v>
      </c>
      <c r="D15" s="221" t="s">
        <v>873</v>
      </c>
      <c r="F15" s="220" t="s">
        <v>1115</v>
      </c>
    </row>
    <row r="16" spans="1:14" ht="12.75">
      <c r="A16" s="222" t="s">
        <v>874</v>
      </c>
      <c r="B16" s="223">
        <v>2481</v>
      </c>
      <c r="D16" s="220" t="s">
        <v>606</v>
      </c>
      <c r="F16" s="220" t="s">
        <v>1116</v>
      </c>
    </row>
    <row r="17" spans="1:6" ht="12.75">
      <c r="A17" s="222" t="s">
        <v>875</v>
      </c>
      <c r="B17" s="223">
        <v>5910920</v>
      </c>
      <c r="D17" s="220" t="s">
        <v>6</v>
      </c>
      <c r="F17" s="220" t="s">
        <v>1117</v>
      </c>
    </row>
    <row r="18" spans="1:6" ht="12.75">
      <c r="A18" s="224" t="s">
        <v>876</v>
      </c>
      <c r="B18" s="225">
        <v>9066</v>
      </c>
      <c r="D18" s="220" t="s">
        <v>10</v>
      </c>
    </row>
    <row r="19" spans="1:6" ht="12.75">
      <c r="A19" s="224" t="s">
        <v>877</v>
      </c>
      <c r="B19" s="225">
        <v>5910919</v>
      </c>
      <c r="D19" s="220" t="s">
        <v>253</v>
      </c>
      <c r="F19" s="221" t="s">
        <v>1118</v>
      </c>
    </row>
    <row r="20" spans="1:6" ht="12.75">
      <c r="A20" s="229" t="s">
        <v>878</v>
      </c>
      <c r="B20" s="225">
        <v>8867</v>
      </c>
      <c r="D20" s="220" t="s">
        <v>104</v>
      </c>
      <c r="F20" s="220" t="s">
        <v>1022</v>
      </c>
    </row>
    <row r="21" spans="1:6" ht="12.75">
      <c r="A21" s="229" t="s">
        <v>879</v>
      </c>
      <c r="B21" s="225">
        <v>5913114</v>
      </c>
      <c r="D21" s="220" t="s">
        <v>880</v>
      </c>
      <c r="F21" s="220" t="s">
        <v>1023</v>
      </c>
    </row>
    <row r="22" spans="1:6" ht="12.75">
      <c r="A22" s="229" t="s">
        <v>881</v>
      </c>
      <c r="B22" s="225">
        <v>8837</v>
      </c>
      <c r="D22" s="220" t="s">
        <v>106</v>
      </c>
      <c r="F22" s="220" t="s">
        <v>538</v>
      </c>
    </row>
    <row r="23" spans="1:6" ht="12.75">
      <c r="A23" s="224" t="s">
        <v>882</v>
      </c>
      <c r="B23" s="225">
        <v>1902</v>
      </c>
      <c r="D23" s="220" t="s">
        <v>883</v>
      </c>
      <c r="F23" s="220" t="s">
        <v>1024</v>
      </c>
    </row>
    <row r="24" spans="1:6" ht="12.75">
      <c r="A24" s="224" t="s">
        <v>884</v>
      </c>
      <c r="B24" s="225">
        <v>8587</v>
      </c>
      <c r="D24" s="220" t="s">
        <v>260</v>
      </c>
    </row>
    <row r="25" spans="1:6" ht="12.75">
      <c r="A25" s="222" t="s">
        <v>885</v>
      </c>
      <c r="B25" s="223">
        <v>5209</v>
      </c>
      <c r="D25" s="220" t="s">
        <v>107</v>
      </c>
      <c r="F25" s="436" t="s">
        <v>1154</v>
      </c>
    </row>
    <row r="26" spans="1:6" ht="12.75">
      <c r="A26" s="224" t="s">
        <v>886</v>
      </c>
      <c r="B26" s="225">
        <v>6827</v>
      </c>
      <c r="D26" s="220" t="s">
        <v>262</v>
      </c>
      <c r="F26" s="220" t="s">
        <v>1155</v>
      </c>
    </row>
    <row r="27" spans="1:6" ht="12.75">
      <c r="A27" s="222" t="s">
        <v>887</v>
      </c>
      <c r="B27" s="223">
        <v>9093</v>
      </c>
      <c r="D27" s="220" t="s">
        <v>888</v>
      </c>
      <c r="F27" s="220" t="s">
        <v>1156</v>
      </c>
    </row>
    <row r="28" spans="1:6" ht="12.75">
      <c r="A28" s="226" t="s">
        <v>889</v>
      </c>
      <c r="B28" s="230">
        <v>3946</v>
      </c>
      <c r="F28" s="220" t="s">
        <v>1157</v>
      </c>
    </row>
    <row r="29" spans="1:6" ht="12.75">
      <c r="A29" s="222" t="s">
        <v>890</v>
      </c>
      <c r="B29" s="223">
        <v>5910089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showRowColHeaders="0" zoomScale="55" zoomScaleNormal="55" workbookViewId="0"/>
  </sheetViews>
  <sheetFormatPr defaultRowHeight="15.75"/>
  <cols>
    <col min="1" max="1" width="26.140625" style="157" customWidth="1"/>
    <col min="2" max="2" width="9.140625" style="157"/>
    <col min="3" max="3" width="43.85546875" style="157" customWidth="1"/>
    <col min="4" max="4" width="254" style="157" customWidth="1"/>
    <col min="5" max="5" width="10.28515625" style="157" bestFit="1" customWidth="1"/>
    <col min="6" max="16384" width="9.140625" style="157"/>
  </cols>
  <sheetData>
    <row r="1" spans="1:5">
      <c r="A1" s="119"/>
    </row>
    <row r="2" spans="1:5" ht="15" customHeight="1">
      <c r="B2" s="349" t="s">
        <v>173</v>
      </c>
      <c r="C2" s="166" t="s">
        <v>174</v>
      </c>
      <c r="D2" s="350"/>
      <c r="E2" s="167"/>
    </row>
    <row r="3" spans="1:5" ht="15" customHeight="1">
      <c r="B3" s="349"/>
      <c r="C3" s="168" t="s">
        <v>175</v>
      </c>
      <c r="D3" s="351"/>
    </row>
    <row r="4" spans="1:5" ht="15" customHeight="1">
      <c r="B4" s="349"/>
      <c r="C4" s="168"/>
      <c r="D4" s="351"/>
    </row>
    <row r="5" spans="1:5" ht="15" customHeight="1">
      <c r="B5" s="349"/>
      <c r="C5" s="168"/>
      <c r="D5" s="351"/>
      <c r="E5" s="167"/>
    </row>
    <row r="6" spans="1:5" ht="15" customHeight="1">
      <c r="B6" s="349"/>
      <c r="C6" s="168"/>
      <c r="D6" s="351"/>
    </row>
    <row r="7" spans="1:5" ht="15" customHeight="1">
      <c r="B7" s="349"/>
      <c r="C7" s="168"/>
      <c r="D7" s="351"/>
    </row>
    <row r="8" spans="1:5" ht="15" customHeight="1">
      <c r="B8" s="349"/>
      <c r="C8" s="168"/>
      <c r="D8" s="351"/>
    </row>
    <row r="9" spans="1:5" ht="15" customHeight="1">
      <c r="B9" s="349"/>
      <c r="C9" s="168"/>
      <c r="D9" s="351"/>
    </row>
    <row r="10" spans="1:5" ht="15" customHeight="1">
      <c r="B10" s="349"/>
      <c r="C10" s="168"/>
      <c r="D10" s="351"/>
    </row>
    <row r="11" spans="1:5" ht="15" customHeight="1">
      <c r="B11" s="349"/>
      <c r="C11" s="168"/>
      <c r="D11" s="351"/>
    </row>
    <row r="12" spans="1:5" ht="15" customHeight="1">
      <c r="B12" s="349"/>
      <c r="C12" s="168"/>
      <c r="D12" s="351"/>
    </row>
    <row r="13" spans="1:5" ht="15" customHeight="1">
      <c r="B13" s="349"/>
      <c r="C13" s="168"/>
      <c r="D13" s="351"/>
    </row>
    <row r="14" spans="1:5" ht="15" customHeight="1">
      <c r="B14" s="349"/>
      <c r="C14" s="168"/>
      <c r="D14" s="351"/>
    </row>
    <row r="15" spans="1:5" ht="15" customHeight="1">
      <c r="B15" s="349"/>
      <c r="C15" s="168"/>
      <c r="D15" s="351"/>
    </row>
    <row r="16" spans="1:5" ht="15" customHeight="1">
      <c r="B16" s="349"/>
      <c r="C16" s="168"/>
      <c r="D16" s="351"/>
    </row>
    <row r="17" spans="2:4" ht="15" customHeight="1">
      <c r="B17" s="349"/>
      <c r="C17" s="168"/>
      <c r="D17" s="351"/>
    </row>
    <row r="18" spans="2:4" ht="15" customHeight="1">
      <c r="B18" s="349"/>
      <c r="C18" s="168"/>
      <c r="D18" s="351"/>
    </row>
    <row r="19" spans="2:4" ht="15" customHeight="1">
      <c r="B19" s="349"/>
      <c r="C19" s="168"/>
      <c r="D19" s="351"/>
    </row>
    <row r="20" spans="2:4" ht="15" customHeight="1">
      <c r="B20" s="349"/>
      <c r="C20" s="168"/>
      <c r="D20" s="351"/>
    </row>
    <row r="21" spans="2:4" ht="15" customHeight="1">
      <c r="B21" s="349"/>
      <c r="C21" s="169"/>
      <c r="D21" s="352"/>
    </row>
    <row r="22" spans="2:4" ht="15" customHeight="1">
      <c r="B22" s="349" t="s">
        <v>176</v>
      </c>
      <c r="C22" s="166" t="s">
        <v>177</v>
      </c>
      <c r="D22" s="350"/>
    </row>
    <row r="23" spans="2:4" ht="15" customHeight="1">
      <c r="B23" s="349"/>
      <c r="C23" s="168" t="s">
        <v>178</v>
      </c>
      <c r="D23" s="351"/>
    </row>
    <row r="24" spans="2:4" ht="15" customHeight="1">
      <c r="B24" s="349"/>
      <c r="C24" s="168" t="s">
        <v>179</v>
      </c>
      <c r="D24" s="351"/>
    </row>
    <row r="25" spans="2:4" ht="15" customHeight="1">
      <c r="B25" s="349"/>
      <c r="C25" s="169"/>
      <c r="D25" s="352"/>
    </row>
    <row r="26" spans="2:4" ht="15" customHeight="1">
      <c r="B26" s="349" t="s">
        <v>180</v>
      </c>
      <c r="C26" s="166" t="s">
        <v>181</v>
      </c>
      <c r="D26" s="350"/>
    </row>
    <row r="27" spans="2:4" ht="15" customHeight="1">
      <c r="B27" s="349"/>
      <c r="C27" s="168" t="s">
        <v>182</v>
      </c>
      <c r="D27" s="351"/>
    </row>
    <row r="28" spans="2:4" ht="15" customHeight="1">
      <c r="B28" s="349"/>
      <c r="C28" s="168" t="s">
        <v>183</v>
      </c>
      <c r="D28" s="351"/>
    </row>
    <row r="29" spans="2:4" ht="15" customHeight="1">
      <c r="B29" s="349"/>
      <c r="C29" s="168" t="s">
        <v>182</v>
      </c>
      <c r="D29" s="351"/>
    </row>
    <row r="30" spans="2:4" ht="15" customHeight="1">
      <c r="B30" s="349"/>
      <c r="C30" s="168"/>
      <c r="D30" s="351"/>
    </row>
    <row r="31" spans="2:4" ht="15" customHeight="1">
      <c r="B31" s="349"/>
      <c r="C31" s="168"/>
      <c r="D31" s="351"/>
    </row>
    <row r="32" spans="2:4" ht="15" customHeight="1">
      <c r="B32" s="349"/>
      <c r="C32" s="169"/>
      <c r="D32" s="352"/>
    </row>
    <row r="33" spans="2:4" ht="15" customHeight="1">
      <c r="B33" s="349" t="s">
        <v>184</v>
      </c>
      <c r="C33" s="166" t="s">
        <v>185</v>
      </c>
      <c r="D33" s="350"/>
    </row>
    <row r="34" spans="2:4" ht="15" customHeight="1">
      <c r="B34" s="349"/>
      <c r="C34" s="168" t="s">
        <v>186</v>
      </c>
      <c r="D34" s="351"/>
    </row>
    <row r="35" spans="2:4" ht="15" customHeight="1">
      <c r="B35" s="349"/>
      <c r="C35" s="168" t="s">
        <v>187</v>
      </c>
      <c r="D35" s="351"/>
    </row>
    <row r="36" spans="2:4" ht="15" customHeight="1">
      <c r="B36" s="349"/>
      <c r="C36" s="169"/>
      <c r="D36" s="352"/>
    </row>
    <row r="37" spans="2:4" ht="15" customHeight="1">
      <c r="B37" s="349" t="s">
        <v>188</v>
      </c>
      <c r="C37" s="166" t="s">
        <v>189</v>
      </c>
      <c r="D37" s="350"/>
    </row>
    <row r="38" spans="2:4" ht="15" customHeight="1">
      <c r="B38" s="349"/>
      <c r="C38" s="168" t="s">
        <v>190</v>
      </c>
      <c r="D38" s="351"/>
    </row>
    <row r="39" spans="2:4" ht="15" customHeight="1">
      <c r="B39" s="349"/>
      <c r="C39" s="168"/>
      <c r="D39" s="351"/>
    </row>
    <row r="40" spans="2:4" ht="15" customHeight="1">
      <c r="B40" s="349"/>
      <c r="C40" s="169"/>
      <c r="D40" s="352"/>
    </row>
  </sheetData>
  <mergeCells count="10">
    <mergeCell ref="B33:B36"/>
    <mergeCell ref="D33:D36"/>
    <mergeCell ref="B37:B40"/>
    <mergeCell ref="D37:D40"/>
    <mergeCell ref="B2:B21"/>
    <mergeCell ref="D2:D21"/>
    <mergeCell ref="B22:B25"/>
    <mergeCell ref="D22:D25"/>
    <mergeCell ref="B26:B32"/>
    <mergeCell ref="D26:D32"/>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zoomScale="70" zoomScaleNormal="70" workbookViewId="0"/>
  </sheetViews>
  <sheetFormatPr defaultRowHeight="20.25"/>
  <cols>
    <col min="1" max="1" width="12.7109375" style="185" bestFit="1" customWidth="1"/>
    <col min="2" max="2" width="36.7109375" style="185" bestFit="1" customWidth="1"/>
    <col min="3" max="16384" width="9.140625" style="185"/>
  </cols>
  <sheetData>
    <row r="1" spans="1:9" ht="45" customHeight="1">
      <c r="A1" s="183"/>
      <c r="B1" s="184" t="s">
        <v>1078</v>
      </c>
      <c r="C1" s="184"/>
      <c r="D1" s="184"/>
      <c r="E1" s="184"/>
      <c r="F1" s="184"/>
      <c r="G1" s="184"/>
      <c r="H1" s="184"/>
      <c r="I1" s="184"/>
    </row>
    <row r="2" spans="1:9">
      <c r="B2" s="186" t="s">
        <v>1079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6"/>
  <sheetViews>
    <sheetView showGridLines="0" showRowColHeaders="0" workbookViewId="0">
      <selection activeCell="A10" sqref="A10"/>
    </sheetView>
  </sheetViews>
  <sheetFormatPr defaultRowHeight="15"/>
  <cols>
    <col min="1" max="1" width="16" style="78" bestFit="1" customWidth="1"/>
    <col min="2" max="2" width="32.85546875" style="78" bestFit="1" customWidth="1"/>
    <col min="3" max="3" width="46.42578125" style="102" bestFit="1" customWidth="1"/>
    <col min="4" max="4" width="44.7109375" style="78" bestFit="1" customWidth="1"/>
    <col min="5" max="5" width="9.140625" style="78"/>
    <col min="6" max="6" width="32.85546875" style="101" bestFit="1" customWidth="1"/>
    <col min="7" max="7" width="46.42578125" style="78" bestFit="1" customWidth="1"/>
    <col min="8" max="16384" width="9.140625" style="78"/>
  </cols>
  <sheetData>
    <row r="1" spans="1:7" s="89" customFormat="1" ht="15.75">
      <c r="A1" s="119"/>
      <c r="B1" s="170" t="s">
        <v>219</v>
      </c>
      <c r="C1" s="120" t="s">
        <v>1066</v>
      </c>
      <c r="D1" s="170" t="s">
        <v>603</v>
      </c>
      <c r="F1" s="80" t="s">
        <v>1067</v>
      </c>
      <c r="G1" s="89" t="s">
        <v>1068</v>
      </c>
    </row>
    <row r="2" spans="1:7">
      <c r="B2" s="326" t="s">
        <v>605</v>
      </c>
      <c r="C2" s="356" t="s">
        <v>606</v>
      </c>
      <c r="D2" s="83" t="s">
        <v>607</v>
      </c>
      <c r="F2" s="327" t="s">
        <v>604</v>
      </c>
      <c r="G2" s="83" t="s">
        <v>265</v>
      </c>
    </row>
    <row r="3" spans="1:7">
      <c r="B3" s="326"/>
      <c r="C3" s="357"/>
      <c r="D3" s="83" t="s">
        <v>608</v>
      </c>
      <c r="F3" s="328"/>
      <c r="G3" s="83" t="s">
        <v>266</v>
      </c>
    </row>
    <row r="4" spans="1:7">
      <c r="B4" s="326"/>
      <c r="C4" s="357"/>
      <c r="D4" s="83" t="s">
        <v>609</v>
      </c>
      <c r="F4" s="328"/>
      <c r="G4" s="83" t="s">
        <v>267</v>
      </c>
    </row>
    <row r="5" spans="1:7">
      <c r="B5" s="326"/>
      <c r="C5" s="357"/>
      <c r="D5" s="83" t="s">
        <v>610</v>
      </c>
      <c r="F5" s="328"/>
      <c r="G5" s="83" t="s">
        <v>268</v>
      </c>
    </row>
    <row r="6" spans="1:7">
      <c r="B6" s="326"/>
      <c r="C6" s="357"/>
      <c r="D6" s="83" t="s">
        <v>611</v>
      </c>
      <c r="F6" s="328"/>
      <c r="G6" s="83" t="s">
        <v>269</v>
      </c>
    </row>
    <row r="7" spans="1:7">
      <c r="B7" s="326"/>
      <c r="C7" s="357"/>
      <c r="D7" s="83" t="s">
        <v>612</v>
      </c>
      <c r="F7" s="328"/>
      <c r="G7" s="83" t="s">
        <v>270</v>
      </c>
    </row>
    <row r="8" spans="1:7">
      <c r="B8" s="326"/>
      <c r="C8" s="357"/>
      <c r="D8" s="83" t="s">
        <v>613</v>
      </c>
      <c r="F8" s="328"/>
      <c r="G8" s="83" t="s">
        <v>271</v>
      </c>
    </row>
    <row r="9" spans="1:7">
      <c r="B9" s="326"/>
      <c r="C9" s="357"/>
      <c r="D9" s="83" t="s">
        <v>614</v>
      </c>
      <c r="F9" s="328"/>
      <c r="G9" s="83" t="s">
        <v>272</v>
      </c>
    </row>
    <row r="10" spans="1:7">
      <c r="B10" s="326"/>
      <c r="C10" s="357"/>
      <c r="D10" s="83" t="s">
        <v>615</v>
      </c>
      <c r="F10" s="328"/>
      <c r="G10" s="83" t="s">
        <v>273</v>
      </c>
    </row>
    <row r="11" spans="1:7">
      <c r="B11" s="326"/>
      <c r="C11" s="357"/>
      <c r="D11" s="83" t="s">
        <v>616</v>
      </c>
      <c r="F11" s="328"/>
      <c r="G11" s="83" t="s">
        <v>274</v>
      </c>
    </row>
    <row r="12" spans="1:7">
      <c r="B12" s="326"/>
      <c r="C12" s="357"/>
      <c r="D12" s="83" t="s">
        <v>617</v>
      </c>
      <c r="F12" s="328"/>
      <c r="G12" s="83" t="s">
        <v>275</v>
      </c>
    </row>
    <row r="13" spans="1:7">
      <c r="B13" s="326"/>
      <c r="C13" s="357"/>
      <c r="D13" s="83" t="s">
        <v>618</v>
      </c>
      <c r="F13" s="329"/>
      <c r="G13" s="83" t="s">
        <v>276</v>
      </c>
    </row>
    <row r="14" spans="1:7">
      <c r="B14" s="326"/>
      <c r="C14" s="357"/>
      <c r="D14" s="83" t="s">
        <v>619</v>
      </c>
      <c r="F14" s="326" t="s">
        <v>277</v>
      </c>
      <c r="G14" s="83" t="s">
        <v>278</v>
      </c>
    </row>
    <row r="15" spans="1:7">
      <c r="B15" s="326"/>
      <c r="C15" s="357"/>
      <c r="D15" s="83" t="s">
        <v>620</v>
      </c>
      <c r="F15" s="326"/>
      <c r="G15" s="83" t="s">
        <v>279</v>
      </c>
    </row>
    <row r="16" spans="1:7">
      <c r="B16" s="326"/>
      <c r="C16" s="357"/>
      <c r="D16" s="83" t="s">
        <v>621</v>
      </c>
      <c r="F16" s="326" t="s">
        <v>280</v>
      </c>
      <c r="G16" s="83" t="s">
        <v>281</v>
      </c>
    </row>
    <row r="17" spans="2:7">
      <c r="B17" s="326"/>
      <c r="C17" s="357"/>
      <c r="D17" s="83" t="s">
        <v>622</v>
      </c>
      <c r="F17" s="326"/>
      <c r="G17" s="83" t="s">
        <v>282</v>
      </c>
    </row>
    <row r="18" spans="2:7">
      <c r="B18" s="326"/>
      <c r="C18" s="357"/>
      <c r="D18" s="83" t="s">
        <v>623</v>
      </c>
      <c r="F18" s="326"/>
      <c r="G18" s="83" t="s">
        <v>283</v>
      </c>
    </row>
    <row r="19" spans="2:7">
      <c r="B19" s="326"/>
      <c r="C19" s="357"/>
      <c r="D19" s="83" t="s">
        <v>624</v>
      </c>
      <c r="F19" s="326"/>
      <c r="G19" s="83" t="s">
        <v>284</v>
      </c>
    </row>
    <row r="20" spans="2:7">
      <c r="B20" s="326"/>
      <c r="C20" s="358"/>
      <c r="D20" s="83" t="s">
        <v>625</v>
      </c>
      <c r="F20" s="326"/>
      <c r="G20" s="83" t="s">
        <v>285</v>
      </c>
    </row>
    <row r="21" spans="2:7">
      <c r="B21" s="326"/>
      <c r="C21" s="356" t="s">
        <v>254</v>
      </c>
      <c r="D21" s="83" t="s">
        <v>626</v>
      </c>
      <c r="F21" s="326"/>
      <c r="G21" s="83" t="s">
        <v>286</v>
      </c>
    </row>
    <row r="22" spans="2:7">
      <c r="B22" s="326"/>
      <c r="C22" s="357"/>
      <c r="D22" s="83" t="s">
        <v>627</v>
      </c>
      <c r="F22" s="326"/>
      <c r="G22" s="83" t="s">
        <v>287</v>
      </c>
    </row>
    <row r="23" spans="2:7">
      <c r="B23" s="326"/>
      <c r="C23" s="357"/>
      <c r="D23" s="83" t="s">
        <v>628</v>
      </c>
      <c r="F23" s="326"/>
      <c r="G23" s="83" t="s">
        <v>288</v>
      </c>
    </row>
    <row r="24" spans="2:7">
      <c r="B24" s="326"/>
      <c r="C24" s="357"/>
      <c r="D24" s="83" t="s">
        <v>629</v>
      </c>
      <c r="F24" s="326"/>
      <c r="G24" s="83" t="s">
        <v>289</v>
      </c>
    </row>
    <row r="25" spans="2:7">
      <c r="B25" s="326"/>
      <c r="C25" s="357"/>
      <c r="D25" s="83" t="s">
        <v>631</v>
      </c>
      <c r="F25" s="326" t="s">
        <v>290</v>
      </c>
      <c r="G25" s="83" t="s">
        <v>630</v>
      </c>
    </row>
    <row r="26" spans="2:7">
      <c r="B26" s="326"/>
      <c r="C26" s="357"/>
      <c r="D26" s="83" t="s">
        <v>633</v>
      </c>
      <c r="F26" s="326"/>
      <c r="G26" s="83" t="s">
        <v>632</v>
      </c>
    </row>
    <row r="27" spans="2:7">
      <c r="B27" s="326"/>
      <c r="C27" s="357"/>
      <c r="D27" s="83" t="s">
        <v>635</v>
      </c>
      <c r="F27" s="326"/>
      <c r="G27" s="83" t="s">
        <v>634</v>
      </c>
    </row>
    <row r="28" spans="2:7">
      <c r="B28" s="326"/>
      <c r="C28" s="357"/>
      <c r="D28" s="83" t="s">
        <v>637</v>
      </c>
      <c r="F28" s="326"/>
      <c r="G28" s="83" t="s">
        <v>636</v>
      </c>
    </row>
    <row r="29" spans="2:7">
      <c r="B29" s="326"/>
      <c r="C29" s="357"/>
      <c r="D29" s="83" t="s">
        <v>639</v>
      </c>
      <c r="F29" s="326"/>
      <c r="G29" s="83" t="s">
        <v>638</v>
      </c>
    </row>
    <row r="30" spans="2:7">
      <c r="B30" s="326"/>
      <c r="C30" s="357"/>
      <c r="D30" s="83" t="s">
        <v>641</v>
      </c>
      <c r="F30" s="326"/>
      <c r="G30" s="83" t="s">
        <v>640</v>
      </c>
    </row>
    <row r="31" spans="2:7">
      <c r="B31" s="326"/>
      <c r="C31" s="357"/>
      <c r="D31" s="83" t="s">
        <v>643</v>
      </c>
      <c r="F31" s="326"/>
      <c r="G31" s="83" t="s">
        <v>642</v>
      </c>
    </row>
    <row r="32" spans="2:7">
      <c r="B32" s="326"/>
      <c r="C32" s="357"/>
      <c r="D32" s="83" t="s">
        <v>645</v>
      </c>
      <c r="F32" s="326"/>
      <c r="G32" s="83" t="s">
        <v>644</v>
      </c>
    </row>
    <row r="33" spans="2:7">
      <c r="B33" s="326"/>
      <c r="C33" s="357"/>
      <c r="D33" s="83" t="s">
        <v>9</v>
      </c>
      <c r="F33" s="326"/>
      <c r="G33" s="83" t="s">
        <v>646</v>
      </c>
    </row>
    <row r="34" spans="2:7">
      <c r="B34" s="326"/>
      <c r="C34" s="357"/>
      <c r="D34" s="83" t="s">
        <v>648</v>
      </c>
      <c r="F34" s="326"/>
      <c r="G34" s="83" t="s">
        <v>647</v>
      </c>
    </row>
    <row r="35" spans="2:7">
      <c r="B35" s="326"/>
      <c r="C35" s="357"/>
      <c r="D35" s="83" t="s">
        <v>650</v>
      </c>
      <c r="F35" s="326"/>
      <c r="G35" s="83" t="s">
        <v>649</v>
      </c>
    </row>
    <row r="36" spans="2:7">
      <c r="B36" s="326"/>
      <c r="C36" s="357"/>
      <c r="D36" s="83" t="s">
        <v>651</v>
      </c>
      <c r="F36" s="326"/>
      <c r="G36" s="83" t="s">
        <v>293</v>
      </c>
    </row>
    <row r="37" spans="2:7">
      <c r="B37" s="326"/>
      <c r="C37" s="357"/>
      <c r="D37" s="83" t="s">
        <v>652</v>
      </c>
      <c r="F37" s="326"/>
      <c r="G37" s="83" t="s">
        <v>295</v>
      </c>
    </row>
    <row r="38" spans="2:7">
      <c r="B38" s="326"/>
      <c r="C38" s="357"/>
      <c r="D38" s="83" t="s">
        <v>654</v>
      </c>
      <c r="F38" s="326"/>
      <c r="G38" s="83" t="s">
        <v>653</v>
      </c>
    </row>
    <row r="39" spans="2:7">
      <c r="B39" s="326"/>
      <c r="C39" s="357"/>
      <c r="D39" s="83" t="s">
        <v>656</v>
      </c>
      <c r="F39" s="326"/>
      <c r="G39" s="83" t="s">
        <v>655</v>
      </c>
    </row>
    <row r="40" spans="2:7">
      <c r="B40" s="326"/>
      <c r="C40" s="357"/>
      <c r="D40" s="83" t="s">
        <v>658</v>
      </c>
      <c r="F40" s="326"/>
      <c r="G40" s="83" t="s">
        <v>657</v>
      </c>
    </row>
    <row r="41" spans="2:7">
      <c r="B41" s="326"/>
      <c r="C41" s="357"/>
      <c r="D41" s="83" t="s">
        <v>660</v>
      </c>
      <c r="F41" s="326"/>
      <c r="G41" s="83" t="s">
        <v>659</v>
      </c>
    </row>
    <row r="42" spans="2:7">
      <c r="B42" s="326"/>
      <c r="C42" s="357"/>
      <c r="D42" s="83" t="s">
        <v>662</v>
      </c>
      <c r="F42" s="326"/>
      <c r="G42" s="83" t="s">
        <v>661</v>
      </c>
    </row>
    <row r="43" spans="2:7">
      <c r="B43" s="326"/>
      <c r="C43" s="357"/>
      <c r="D43" s="83" t="s">
        <v>664</v>
      </c>
      <c r="F43" s="326"/>
      <c r="G43" s="83" t="s">
        <v>663</v>
      </c>
    </row>
    <row r="44" spans="2:7">
      <c r="B44" s="326"/>
      <c r="C44" s="357"/>
      <c r="D44" s="83" t="s">
        <v>196</v>
      </c>
      <c r="F44" s="326"/>
      <c r="G44" s="83" t="s">
        <v>298</v>
      </c>
    </row>
    <row r="45" spans="2:7" ht="15.75">
      <c r="B45" s="326"/>
      <c r="C45" s="357"/>
      <c r="D45" s="83" t="s">
        <v>195</v>
      </c>
      <c r="F45" s="98"/>
      <c r="G45" s="99"/>
    </row>
    <row r="46" spans="2:7" ht="15.75">
      <c r="B46" s="326"/>
      <c r="C46" s="357"/>
      <c r="D46" s="83" t="s">
        <v>194</v>
      </c>
      <c r="F46" s="98"/>
      <c r="G46" s="99"/>
    </row>
    <row r="47" spans="2:7" ht="15.75">
      <c r="B47" s="326"/>
      <c r="C47" s="357"/>
      <c r="D47" s="137" t="s">
        <v>949</v>
      </c>
      <c r="F47" s="98"/>
      <c r="G47" s="99"/>
    </row>
    <row r="48" spans="2:7" ht="15.75">
      <c r="B48" s="326"/>
      <c r="C48" s="357"/>
      <c r="D48" s="83" t="s">
        <v>665</v>
      </c>
      <c r="F48" s="98"/>
      <c r="G48" s="99"/>
    </row>
    <row r="49" spans="2:7" ht="15.75">
      <c r="B49" s="326"/>
      <c r="C49" s="357"/>
      <c r="D49" s="83" t="s">
        <v>666</v>
      </c>
      <c r="F49" s="98"/>
      <c r="G49" s="99"/>
    </row>
    <row r="50" spans="2:7" ht="15.75">
      <c r="B50" s="326"/>
      <c r="C50" s="357"/>
      <c r="D50" s="83" t="s">
        <v>667</v>
      </c>
      <c r="F50" s="98"/>
      <c r="G50" s="99"/>
    </row>
    <row r="51" spans="2:7" ht="15.75">
      <c r="B51" s="326"/>
      <c r="C51" s="357"/>
      <c r="D51" s="83" t="s">
        <v>668</v>
      </c>
      <c r="F51" s="98"/>
      <c r="G51" s="99"/>
    </row>
    <row r="52" spans="2:7" ht="15.75">
      <c r="B52" s="326"/>
      <c r="C52" s="357"/>
      <c r="D52" s="83" t="s">
        <v>669</v>
      </c>
      <c r="F52" s="98"/>
      <c r="G52" s="99"/>
    </row>
    <row r="53" spans="2:7" ht="15.75">
      <c r="B53" s="326"/>
      <c r="C53" s="357"/>
      <c r="D53" s="83" t="s">
        <v>670</v>
      </c>
      <c r="F53" s="98"/>
      <c r="G53" s="99"/>
    </row>
    <row r="54" spans="2:7" ht="15.75">
      <c r="B54" s="326"/>
      <c r="C54" s="357"/>
      <c r="D54" s="83" t="s">
        <v>671</v>
      </c>
      <c r="F54" s="98"/>
      <c r="G54" s="99"/>
    </row>
    <row r="55" spans="2:7" ht="15.75">
      <c r="B55" s="326"/>
      <c r="C55" s="357"/>
      <c r="D55" s="83" t="s">
        <v>672</v>
      </c>
      <c r="F55" s="98"/>
      <c r="G55" s="99"/>
    </row>
    <row r="56" spans="2:7" ht="15.75">
      <c r="B56" s="326"/>
      <c r="C56" s="357"/>
      <c r="D56" s="83" t="s">
        <v>673</v>
      </c>
      <c r="F56" s="98"/>
      <c r="G56" s="99"/>
    </row>
    <row r="57" spans="2:7" ht="15.75">
      <c r="B57" s="326"/>
      <c r="C57" s="358"/>
      <c r="D57" s="83" t="s">
        <v>674</v>
      </c>
      <c r="F57" s="98"/>
      <c r="G57" s="99"/>
    </row>
    <row r="58" spans="2:7" ht="15.75">
      <c r="B58" s="326"/>
      <c r="C58" s="356" t="s">
        <v>675</v>
      </c>
      <c r="D58" s="83" t="s">
        <v>676</v>
      </c>
      <c r="F58" s="98"/>
      <c r="G58" s="99"/>
    </row>
    <row r="59" spans="2:7" ht="15.75">
      <c r="B59" s="326"/>
      <c r="C59" s="357"/>
      <c r="D59" s="83" t="s">
        <v>677</v>
      </c>
      <c r="F59" s="98"/>
      <c r="G59" s="99"/>
    </row>
    <row r="60" spans="2:7" ht="15.75">
      <c r="B60" s="326"/>
      <c r="C60" s="357"/>
      <c r="D60" s="83" t="s">
        <v>678</v>
      </c>
      <c r="F60" s="98"/>
      <c r="G60" s="99"/>
    </row>
    <row r="61" spans="2:7" ht="15.75">
      <c r="B61" s="326"/>
      <c r="C61" s="357"/>
      <c r="D61" s="83" t="s">
        <v>679</v>
      </c>
      <c r="F61" s="98"/>
      <c r="G61" s="99"/>
    </row>
    <row r="62" spans="2:7" ht="15.75">
      <c r="B62" s="326"/>
      <c r="C62" s="357"/>
      <c r="D62" s="83" t="s">
        <v>680</v>
      </c>
      <c r="F62" s="98"/>
      <c r="G62" s="99"/>
    </row>
    <row r="63" spans="2:7" ht="15.75">
      <c r="B63" s="326"/>
      <c r="C63" s="357"/>
      <c r="D63" s="83" t="s">
        <v>681</v>
      </c>
      <c r="F63" s="98"/>
      <c r="G63" s="99"/>
    </row>
    <row r="64" spans="2:7" ht="15.75">
      <c r="B64" s="326"/>
      <c r="C64" s="357"/>
      <c r="D64" s="83" t="s">
        <v>682</v>
      </c>
      <c r="F64" s="98"/>
      <c r="G64" s="99"/>
    </row>
    <row r="65" spans="2:7" ht="15.75">
      <c r="B65" s="326"/>
      <c r="C65" s="357"/>
      <c r="D65" s="83" t="s">
        <v>683</v>
      </c>
      <c r="F65" s="98"/>
      <c r="G65" s="99"/>
    </row>
    <row r="66" spans="2:7" ht="15.75">
      <c r="B66" s="326"/>
      <c r="C66" s="357"/>
      <c r="D66" s="83" t="s">
        <v>684</v>
      </c>
      <c r="F66" s="98"/>
      <c r="G66" s="99"/>
    </row>
    <row r="67" spans="2:7" ht="15.75">
      <c r="B67" s="326"/>
      <c r="C67" s="357"/>
      <c r="D67" s="83" t="s">
        <v>685</v>
      </c>
      <c r="F67" s="98"/>
      <c r="G67" s="99"/>
    </row>
    <row r="68" spans="2:7" ht="15.75">
      <c r="B68" s="326"/>
      <c r="C68" s="357"/>
      <c r="D68" s="83" t="s">
        <v>686</v>
      </c>
      <c r="F68" s="98"/>
      <c r="G68" s="99"/>
    </row>
    <row r="69" spans="2:7">
      <c r="B69" s="326"/>
      <c r="C69" s="357"/>
      <c r="D69" s="83" t="s">
        <v>687</v>
      </c>
      <c r="F69" s="100"/>
      <c r="G69" s="99"/>
    </row>
    <row r="70" spans="2:7">
      <c r="B70" s="326"/>
      <c r="C70" s="357"/>
      <c r="D70" s="83" t="s">
        <v>688</v>
      </c>
      <c r="F70" s="100"/>
      <c r="G70" s="99"/>
    </row>
    <row r="71" spans="2:7">
      <c r="B71" s="326"/>
      <c r="C71" s="357"/>
      <c r="D71" s="83" t="s">
        <v>689</v>
      </c>
      <c r="F71" s="100"/>
      <c r="G71" s="99"/>
    </row>
    <row r="72" spans="2:7">
      <c r="B72" s="326"/>
      <c r="C72" s="357"/>
      <c r="D72" s="83" t="s">
        <v>690</v>
      </c>
      <c r="F72" s="100"/>
      <c r="G72" s="99"/>
    </row>
    <row r="73" spans="2:7">
      <c r="B73" s="326"/>
      <c r="C73" s="358"/>
      <c r="D73" s="83" t="s">
        <v>691</v>
      </c>
      <c r="F73" s="100"/>
      <c r="G73" s="99"/>
    </row>
    <row r="74" spans="2:7">
      <c r="B74" s="326"/>
      <c r="C74" s="356" t="s">
        <v>10</v>
      </c>
      <c r="D74" s="83" t="s">
        <v>692</v>
      </c>
      <c r="F74" s="100"/>
      <c r="G74" s="99"/>
    </row>
    <row r="75" spans="2:7">
      <c r="B75" s="326"/>
      <c r="C75" s="357"/>
      <c r="D75" s="83" t="s">
        <v>681</v>
      </c>
      <c r="F75" s="100"/>
      <c r="G75" s="99"/>
    </row>
    <row r="76" spans="2:7">
      <c r="B76" s="326"/>
      <c r="C76" s="357"/>
      <c r="D76" s="83" t="s">
        <v>693</v>
      </c>
      <c r="F76" s="100"/>
      <c r="G76" s="99"/>
    </row>
    <row r="77" spans="2:7">
      <c r="B77" s="326"/>
      <c r="C77" s="357"/>
      <c r="D77" s="83" t="s">
        <v>694</v>
      </c>
      <c r="F77" s="100"/>
      <c r="G77" s="99"/>
    </row>
    <row r="78" spans="2:7">
      <c r="B78" s="326"/>
      <c r="C78" s="357"/>
      <c r="D78" s="83" t="s">
        <v>695</v>
      </c>
      <c r="F78" s="100"/>
      <c r="G78" s="99"/>
    </row>
    <row r="79" spans="2:7">
      <c r="B79" s="326"/>
      <c r="C79" s="357"/>
      <c r="D79" s="83" t="s">
        <v>696</v>
      </c>
      <c r="F79" s="100"/>
      <c r="G79" s="99"/>
    </row>
    <row r="80" spans="2:7">
      <c r="B80" s="326"/>
      <c r="C80" s="357"/>
      <c r="D80" s="83" t="s">
        <v>678</v>
      </c>
      <c r="F80" s="100"/>
      <c r="G80" s="99"/>
    </row>
    <row r="81" spans="2:7">
      <c r="B81" s="326"/>
      <c r="C81" s="357"/>
      <c r="D81" s="83" t="s">
        <v>697</v>
      </c>
      <c r="F81" s="100"/>
      <c r="G81" s="99"/>
    </row>
    <row r="82" spans="2:7">
      <c r="B82" s="326"/>
      <c r="C82" s="357"/>
      <c r="D82" s="83" t="s">
        <v>698</v>
      </c>
      <c r="F82" s="100"/>
      <c r="G82" s="99"/>
    </row>
    <row r="83" spans="2:7">
      <c r="B83" s="326"/>
      <c r="C83" s="357"/>
      <c r="D83" s="83" t="s">
        <v>699</v>
      </c>
      <c r="F83" s="100"/>
      <c r="G83" s="99"/>
    </row>
    <row r="84" spans="2:7">
      <c r="B84" s="326"/>
      <c r="C84" s="357"/>
      <c r="D84" s="83" t="s">
        <v>700</v>
      </c>
      <c r="F84" s="100"/>
      <c r="G84" s="99"/>
    </row>
    <row r="85" spans="2:7">
      <c r="B85" s="326"/>
      <c r="C85" s="357"/>
      <c r="D85" s="83" t="s">
        <v>681</v>
      </c>
      <c r="F85" s="100"/>
      <c r="G85" s="99"/>
    </row>
    <row r="86" spans="2:7" ht="15.75">
      <c r="B86" s="326"/>
      <c r="C86" s="357"/>
      <c r="D86" s="34" t="s">
        <v>207</v>
      </c>
      <c r="F86" s="100"/>
      <c r="G86" s="99"/>
    </row>
    <row r="87" spans="2:7" ht="15.75">
      <c r="B87" s="326"/>
      <c r="C87" s="357"/>
      <c r="D87" s="34" t="s">
        <v>206</v>
      </c>
      <c r="F87" s="100"/>
      <c r="G87" s="99"/>
    </row>
    <row r="88" spans="2:7" ht="15.75">
      <c r="B88" s="326"/>
      <c r="C88" s="357"/>
      <c r="D88" s="34" t="s">
        <v>205</v>
      </c>
      <c r="F88" s="100"/>
      <c r="G88" s="99"/>
    </row>
    <row r="89" spans="2:7" ht="15.75">
      <c r="B89" s="326"/>
      <c r="C89" s="357"/>
      <c r="D89" s="34" t="s">
        <v>204</v>
      </c>
      <c r="F89" s="100"/>
      <c r="G89" s="99"/>
    </row>
    <row r="90" spans="2:7" ht="15.75">
      <c r="B90" s="326"/>
      <c r="C90" s="357"/>
      <c r="D90" s="34" t="s">
        <v>203</v>
      </c>
      <c r="F90" s="100"/>
      <c r="G90" s="99"/>
    </row>
    <row r="91" spans="2:7" ht="15.75">
      <c r="B91" s="326"/>
      <c r="C91" s="357"/>
      <c r="D91" s="34" t="s">
        <v>202</v>
      </c>
      <c r="F91" s="100"/>
      <c r="G91" s="99"/>
    </row>
    <row r="92" spans="2:7">
      <c r="B92" s="326"/>
      <c r="C92" s="357"/>
      <c r="D92" s="83" t="s">
        <v>701</v>
      </c>
      <c r="F92" s="100"/>
      <c r="G92" s="99"/>
    </row>
    <row r="93" spans="2:7">
      <c r="B93" s="326"/>
      <c r="C93" s="357"/>
      <c r="D93" s="83" t="s">
        <v>702</v>
      </c>
      <c r="F93" s="100"/>
      <c r="G93" s="99"/>
    </row>
    <row r="94" spans="2:7">
      <c r="B94" s="326"/>
      <c r="C94" s="357"/>
      <c r="D94" s="83" t="s">
        <v>703</v>
      </c>
      <c r="F94" s="100"/>
      <c r="G94" s="99"/>
    </row>
    <row r="95" spans="2:7">
      <c r="B95" s="326"/>
      <c r="C95" s="357"/>
      <c r="D95" s="83" t="s">
        <v>704</v>
      </c>
      <c r="F95" s="100"/>
      <c r="G95" s="99"/>
    </row>
    <row r="96" spans="2:7">
      <c r="B96" s="326"/>
      <c r="C96" s="357"/>
      <c r="D96" s="83" t="s">
        <v>705</v>
      </c>
      <c r="F96" s="100"/>
      <c r="G96" s="99"/>
    </row>
    <row r="97" spans="2:7">
      <c r="B97" s="326"/>
      <c r="C97" s="357"/>
      <c r="D97" s="83" t="s">
        <v>706</v>
      </c>
      <c r="F97" s="100"/>
      <c r="G97" s="99"/>
    </row>
    <row r="98" spans="2:7">
      <c r="B98" s="326"/>
      <c r="C98" s="357"/>
      <c r="D98" s="83" t="s">
        <v>707</v>
      </c>
      <c r="F98" s="100"/>
      <c r="G98" s="99"/>
    </row>
    <row r="99" spans="2:7">
      <c r="B99" s="326"/>
      <c r="C99" s="357"/>
      <c r="D99" s="83" t="s">
        <v>708</v>
      </c>
      <c r="F99" s="100"/>
      <c r="G99" s="99"/>
    </row>
    <row r="100" spans="2:7">
      <c r="B100" s="326"/>
      <c r="C100" s="357"/>
      <c r="D100" s="83" t="s">
        <v>709</v>
      </c>
      <c r="F100" s="100"/>
      <c r="G100" s="99"/>
    </row>
    <row r="101" spans="2:7">
      <c r="B101" s="326"/>
      <c r="C101" s="358"/>
      <c r="D101" s="83" t="s">
        <v>710</v>
      </c>
      <c r="F101" s="100"/>
      <c r="G101" s="99"/>
    </row>
    <row r="102" spans="2:7">
      <c r="B102" s="326"/>
      <c r="C102" s="356" t="s">
        <v>253</v>
      </c>
      <c r="D102" s="83" t="s">
        <v>711</v>
      </c>
    </row>
    <row r="103" spans="2:7">
      <c r="B103" s="326"/>
      <c r="C103" s="357"/>
      <c r="D103" s="83" t="s">
        <v>712</v>
      </c>
    </row>
    <row r="104" spans="2:7">
      <c r="B104" s="326"/>
      <c r="C104" s="357"/>
      <c r="D104" s="83" t="s">
        <v>713</v>
      </c>
    </row>
    <row r="105" spans="2:7">
      <c r="B105" s="326"/>
      <c r="C105" s="357"/>
      <c r="D105" s="83" t="s">
        <v>714</v>
      </c>
    </row>
    <row r="106" spans="2:7">
      <c r="B106" s="326"/>
      <c r="C106" s="357"/>
      <c r="D106" s="83" t="s">
        <v>715</v>
      </c>
    </row>
    <row r="107" spans="2:7">
      <c r="B107" s="326"/>
      <c r="C107" s="357"/>
      <c r="D107" s="83" t="s">
        <v>716</v>
      </c>
    </row>
    <row r="108" spans="2:7">
      <c r="B108" s="326"/>
      <c r="C108" s="357"/>
      <c r="D108" s="83" t="s">
        <v>717</v>
      </c>
    </row>
    <row r="109" spans="2:7">
      <c r="B109" s="326"/>
      <c r="C109" s="357"/>
      <c r="D109" s="83" t="s">
        <v>201</v>
      </c>
    </row>
    <row r="110" spans="2:7">
      <c r="B110" s="326"/>
      <c r="C110" s="357"/>
      <c r="D110" s="83" t="s">
        <v>200</v>
      </c>
    </row>
    <row r="111" spans="2:7">
      <c r="B111" s="326"/>
      <c r="C111" s="357"/>
      <c r="D111" s="83" t="s">
        <v>199</v>
      </c>
    </row>
    <row r="112" spans="2:7">
      <c r="B112" s="326"/>
      <c r="C112" s="357"/>
      <c r="D112" s="83" t="s">
        <v>198</v>
      </c>
    </row>
    <row r="113" spans="2:4">
      <c r="B113" s="326"/>
      <c r="C113" s="357"/>
      <c r="D113" s="83" t="s">
        <v>197</v>
      </c>
    </row>
    <row r="114" spans="2:4">
      <c r="B114" s="326"/>
      <c r="C114" s="357"/>
      <c r="D114" s="83" t="s">
        <v>718</v>
      </c>
    </row>
    <row r="115" spans="2:4">
      <c r="B115" s="326"/>
      <c r="C115" s="357"/>
      <c r="D115" s="83" t="s">
        <v>719</v>
      </c>
    </row>
    <row r="116" spans="2:4">
      <c r="B116" s="326"/>
      <c r="C116" s="357"/>
      <c r="D116" s="83" t="s">
        <v>720</v>
      </c>
    </row>
    <row r="117" spans="2:4">
      <c r="B117" s="326"/>
      <c r="C117" s="357"/>
      <c r="D117" s="83" t="s">
        <v>721</v>
      </c>
    </row>
    <row r="118" spans="2:4">
      <c r="B118" s="326"/>
      <c r="C118" s="357"/>
      <c r="D118" s="83" t="s">
        <v>722</v>
      </c>
    </row>
    <row r="119" spans="2:4">
      <c r="B119" s="326"/>
      <c r="C119" s="357"/>
      <c r="D119" s="83" t="s">
        <v>723</v>
      </c>
    </row>
    <row r="120" spans="2:4">
      <c r="B120" s="326"/>
      <c r="C120" s="357"/>
      <c r="D120" s="83" t="s">
        <v>724</v>
      </c>
    </row>
    <row r="121" spans="2:4">
      <c r="B121" s="326"/>
      <c r="C121" s="357"/>
      <c r="D121" s="83" t="s">
        <v>725</v>
      </c>
    </row>
    <row r="122" spans="2:4">
      <c r="B122" s="326"/>
      <c r="C122" s="357"/>
      <c r="D122" s="83" t="s">
        <v>726</v>
      </c>
    </row>
    <row r="123" spans="2:4">
      <c r="B123" s="326"/>
      <c r="C123" s="358"/>
      <c r="D123" s="83" t="s">
        <v>727</v>
      </c>
    </row>
    <row r="124" spans="2:4">
      <c r="B124" s="326"/>
      <c r="C124" s="356" t="s">
        <v>728</v>
      </c>
      <c r="D124" s="83" t="s">
        <v>729</v>
      </c>
    </row>
    <row r="125" spans="2:4">
      <c r="B125" s="326"/>
      <c r="C125" s="357"/>
      <c r="D125" s="83" t="s">
        <v>717</v>
      </c>
    </row>
    <row r="126" spans="2:4">
      <c r="B126" s="326"/>
      <c r="C126" s="357"/>
      <c r="D126" s="83" t="s">
        <v>730</v>
      </c>
    </row>
    <row r="127" spans="2:4">
      <c r="B127" s="326"/>
      <c r="C127" s="357"/>
      <c r="D127" s="83" t="s">
        <v>731</v>
      </c>
    </row>
    <row r="128" spans="2:4">
      <c r="B128" s="326"/>
      <c r="C128" s="357"/>
      <c r="D128" s="83" t="s">
        <v>678</v>
      </c>
    </row>
    <row r="129" spans="2:4">
      <c r="B129" s="326"/>
      <c r="C129" s="357"/>
      <c r="D129" s="83" t="s">
        <v>681</v>
      </c>
    </row>
    <row r="130" spans="2:4">
      <c r="B130" s="326"/>
      <c r="C130" s="357"/>
      <c r="D130" s="83" t="s">
        <v>732</v>
      </c>
    </row>
    <row r="131" spans="2:4">
      <c r="B131" s="326"/>
      <c r="C131" s="357"/>
      <c r="D131" s="83" t="s">
        <v>733</v>
      </c>
    </row>
    <row r="132" spans="2:4">
      <c r="B132" s="326"/>
      <c r="C132" s="357"/>
      <c r="D132" s="83" t="s">
        <v>734</v>
      </c>
    </row>
    <row r="133" spans="2:4">
      <c r="B133" s="326"/>
      <c r="C133" s="357"/>
      <c r="D133" s="83" t="s">
        <v>735</v>
      </c>
    </row>
    <row r="134" spans="2:4">
      <c r="B134" s="326"/>
      <c r="C134" s="357"/>
      <c r="D134" s="83" t="s">
        <v>736</v>
      </c>
    </row>
    <row r="135" spans="2:4">
      <c r="B135" s="326"/>
      <c r="C135" s="357"/>
      <c r="D135" s="83" t="s">
        <v>699</v>
      </c>
    </row>
    <row r="136" spans="2:4">
      <c r="B136" s="326"/>
      <c r="C136" s="357"/>
      <c r="D136" s="83" t="s">
        <v>737</v>
      </c>
    </row>
    <row r="137" spans="2:4">
      <c r="B137" s="326"/>
      <c r="C137" s="357"/>
      <c r="D137" s="83" t="s">
        <v>678</v>
      </c>
    </row>
    <row r="138" spans="2:4">
      <c r="B138" s="326"/>
      <c r="C138" s="357"/>
      <c r="D138" s="83" t="s">
        <v>738</v>
      </c>
    </row>
    <row r="139" spans="2:4">
      <c r="B139" s="326"/>
      <c r="C139" s="357"/>
      <c r="D139" s="83" t="s">
        <v>739</v>
      </c>
    </row>
    <row r="140" spans="2:4">
      <c r="B140" s="326"/>
      <c r="C140" s="357"/>
      <c r="D140" s="83" t="s">
        <v>740</v>
      </c>
    </row>
    <row r="141" spans="2:4">
      <c r="B141" s="326"/>
      <c r="C141" s="357"/>
      <c r="D141" s="83" t="s">
        <v>741</v>
      </c>
    </row>
    <row r="142" spans="2:4">
      <c r="B142" s="326"/>
      <c r="C142" s="357"/>
      <c r="D142" s="83" t="s">
        <v>742</v>
      </c>
    </row>
    <row r="143" spans="2:4">
      <c r="B143" s="326"/>
      <c r="C143" s="357"/>
      <c r="D143" s="83" t="s">
        <v>743</v>
      </c>
    </row>
    <row r="144" spans="2:4">
      <c r="B144" s="326"/>
      <c r="C144" s="357"/>
      <c r="D144" s="83" t="s">
        <v>744</v>
      </c>
    </row>
    <row r="145" spans="2:4">
      <c r="B145" s="326"/>
      <c r="C145" s="357"/>
      <c r="D145" s="83" t="s">
        <v>745</v>
      </c>
    </row>
    <row r="146" spans="2:4">
      <c r="B146" s="326"/>
      <c r="C146" s="357"/>
      <c r="D146" s="83" t="s">
        <v>746</v>
      </c>
    </row>
    <row r="147" spans="2:4">
      <c r="B147" s="326"/>
      <c r="C147" s="358"/>
      <c r="D147" s="83" t="s">
        <v>747</v>
      </c>
    </row>
    <row r="148" spans="2:4">
      <c r="B148" s="326"/>
      <c r="C148" s="356" t="s">
        <v>258</v>
      </c>
      <c r="D148" s="83" t="s">
        <v>748</v>
      </c>
    </row>
    <row r="149" spans="2:4">
      <c r="B149" s="326"/>
      <c r="C149" s="357"/>
      <c r="D149" s="83" t="s">
        <v>749</v>
      </c>
    </row>
    <row r="150" spans="2:4">
      <c r="B150" s="326"/>
      <c r="C150" s="357"/>
      <c r="D150" s="83" t="s">
        <v>750</v>
      </c>
    </row>
    <row r="151" spans="2:4">
      <c r="B151" s="326"/>
      <c r="C151" s="357"/>
      <c r="D151" s="83" t="s">
        <v>751</v>
      </c>
    </row>
    <row r="152" spans="2:4">
      <c r="B152" s="326"/>
      <c r="C152" s="357"/>
      <c r="D152" s="83" t="s">
        <v>752</v>
      </c>
    </row>
    <row r="153" spans="2:4">
      <c r="B153" s="326"/>
      <c r="C153" s="358"/>
      <c r="D153" s="83" t="s">
        <v>753</v>
      </c>
    </row>
    <row r="154" spans="2:4">
      <c r="B154" s="326"/>
      <c r="C154" s="356" t="s">
        <v>106</v>
      </c>
      <c r="D154" s="83" t="s">
        <v>754</v>
      </c>
    </row>
    <row r="155" spans="2:4">
      <c r="B155" s="326"/>
      <c r="C155" s="357"/>
      <c r="D155" s="83" t="s">
        <v>755</v>
      </c>
    </row>
    <row r="156" spans="2:4">
      <c r="B156" s="326"/>
      <c r="C156" s="357"/>
      <c r="D156" s="83" t="s">
        <v>756</v>
      </c>
    </row>
    <row r="157" spans="2:4">
      <c r="B157" s="326"/>
      <c r="C157" s="357"/>
      <c r="D157" s="83" t="s">
        <v>757</v>
      </c>
    </row>
    <row r="158" spans="2:4">
      <c r="B158" s="326"/>
      <c r="C158" s="357"/>
      <c r="D158" s="83" t="s">
        <v>758</v>
      </c>
    </row>
    <row r="159" spans="2:4">
      <c r="B159" s="326"/>
      <c r="C159" s="357"/>
      <c r="D159" s="83" t="s">
        <v>678</v>
      </c>
    </row>
    <row r="160" spans="2:4">
      <c r="B160" s="326"/>
      <c r="C160" s="357"/>
      <c r="D160" s="83" t="s">
        <v>759</v>
      </c>
    </row>
    <row r="161" spans="2:4">
      <c r="B161" s="326"/>
      <c r="C161" s="357"/>
      <c r="D161" s="83" t="s">
        <v>760</v>
      </c>
    </row>
    <row r="162" spans="2:4">
      <c r="B162" s="326"/>
      <c r="C162" s="357"/>
      <c r="D162" s="83" t="s">
        <v>761</v>
      </c>
    </row>
    <row r="163" spans="2:4">
      <c r="B163" s="326"/>
      <c r="C163" s="357"/>
      <c r="D163" s="83" t="s">
        <v>762</v>
      </c>
    </row>
    <row r="164" spans="2:4">
      <c r="B164" s="326"/>
      <c r="C164" s="357"/>
      <c r="D164" s="83" t="s">
        <v>763</v>
      </c>
    </row>
    <row r="165" spans="2:4">
      <c r="B165" s="326"/>
      <c r="C165" s="357"/>
      <c r="D165" s="83" t="s">
        <v>764</v>
      </c>
    </row>
    <row r="166" spans="2:4">
      <c r="B166" s="326"/>
      <c r="C166" s="357"/>
      <c r="D166" s="83" t="s">
        <v>765</v>
      </c>
    </row>
    <row r="167" spans="2:4">
      <c r="B167" s="326"/>
      <c r="C167" s="357"/>
      <c r="D167" s="83" t="s">
        <v>766</v>
      </c>
    </row>
    <row r="168" spans="2:4">
      <c r="B168" s="326"/>
      <c r="C168" s="357"/>
      <c r="D168" s="83" t="s">
        <v>767</v>
      </c>
    </row>
    <row r="169" spans="2:4">
      <c r="B169" s="326"/>
      <c r="C169" s="357"/>
      <c r="D169" s="83" t="s">
        <v>768</v>
      </c>
    </row>
    <row r="170" spans="2:4">
      <c r="B170" s="326"/>
      <c r="C170" s="357"/>
      <c r="D170" s="83" t="s">
        <v>769</v>
      </c>
    </row>
    <row r="171" spans="2:4">
      <c r="B171" s="326"/>
      <c r="C171" s="357"/>
      <c r="D171" s="83" t="s">
        <v>770</v>
      </c>
    </row>
    <row r="172" spans="2:4">
      <c r="B172" s="326"/>
      <c r="C172" s="357"/>
      <c r="D172" s="83" t="s">
        <v>771</v>
      </c>
    </row>
    <row r="173" spans="2:4">
      <c r="B173" s="326"/>
      <c r="C173" s="357"/>
      <c r="D173" s="83" t="s">
        <v>772</v>
      </c>
    </row>
    <row r="174" spans="2:4">
      <c r="B174" s="326"/>
      <c r="C174" s="357"/>
      <c r="D174" s="83" t="s">
        <v>773</v>
      </c>
    </row>
    <row r="175" spans="2:4">
      <c r="B175" s="326"/>
      <c r="C175" s="358"/>
      <c r="D175" s="83" t="s">
        <v>774</v>
      </c>
    </row>
    <row r="176" spans="2:4">
      <c r="B176" s="326"/>
      <c r="C176" s="356" t="s">
        <v>775</v>
      </c>
      <c r="D176" s="83" t="s">
        <v>776</v>
      </c>
    </row>
    <row r="177" spans="2:4">
      <c r="B177" s="326"/>
      <c r="C177" s="357"/>
      <c r="D177" s="83" t="s">
        <v>777</v>
      </c>
    </row>
    <row r="178" spans="2:4">
      <c r="B178" s="326"/>
      <c r="C178" s="357"/>
      <c r="D178" s="83" t="s">
        <v>778</v>
      </c>
    </row>
    <row r="179" spans="2:4">
      <c r="B179" s="326"/>
      <c r="C179" s="357"/>
      <c r="D179" s="83" t="s">
        <v>779</v>
      </c>
    </row>
    <row r="180" spans="2:4">
      <c r="B180" s="326"/>
      <c r="C180" s="357"/>
      <c r="D180" s="83" t="s">
        <v>780</v>
      </c>
    </row>
    <row r="181" spans="2:4">
      <c r="B181" s="326"/>
      <c r="C181" s="357"/>
      <c r="D181" s="83" t="s">
        <v>781</v>
      </c>
    </row>
    <row r="182" spans="2:4">
      <c r="B182" s="326"/>
      <c r="C182" s="357"/>
      <c r="D182" s="83" t="s">
        <v>782</v>
      </c>
    </row>
    <row r="183" spans="2:4">
      <c r="B183" s="326"/>
      <c r="C183" s="357"/>
      <c r="D183" s="83" t="s">
        <v>783</v>
      </c>
    </row>
    <row r="184" spans="2:4">
      <c r="B184" s="326"/>
      <c r="C184" s="357"/>
      <c r="D184" s="83" t="s">
        <v>784</v>
      </c>
    </row>
    <row r="185" spans="2:4">
      <c r="B185" s="326"/>
      <c r="C185" s="357"/>
      <c r="D185" s="83" t="s">
        <v>785</v>
      </c>
    </row>
    <row r="186" spans="2:4">
      <c r="B186" s="326"/>
      <c r="C186" s="357"/>
      <c r="D186" s="83" t="s">
        <v>786</v>
      </c>
    </row>
    <row r="187" spans="2:4">
      <c r="B187" s="326"/>
      <c r="C187" s="357"/>
      <c r="D187" s="83" t="s">
        <v>787</v>
      </c>
    </row>
    <row r="188" spans="2:4">
      <c r="B188" s="326"/>
      <c r="C188" s="357"/>
      <c r="D188" s="83" t="s">
        <v>788</v>
      </c>
    </row>
    <row r="189" spans="2:4">
      <c r="B189" s="326"/>
      <c r="C189" s="357"/>
      <c r="D189" s="83" t="s">
        <v>789</v>
      </c>
    </row>
    <row r="190" spans="2:4">
      <c r="B190" s="326"/>
      <c r="C190" s="357"/>
      <c r="D190" s="83" t="s">
        <v>790</v>
      </c>
    </row>
    <row r="191" spans="2:4">
      <c r="B191" s="326"/>
      <c r="C191" s="357"/>
      <c r="D191" s="83" t="s">
        <v>791</v>
      </c>
    </row>
    <row r="192" spans="2:4">
      <c r="B192" s="326"/>
      <c r="C192" s="357"/>
      <c r="D192" s="83" t="s">
        <v>792</v>
      </c>
    </row>
    <row r="193" spans="2:4">
      <c r="B193" s="326"/>
      <c r="C193" s="357"/>
      <c r="D193" s="83" t="s">
        <v>793</v>
      </c>
    </row>
    <row r="194" spans="2:4">
      <c r="B194" s="326"/>
      <c r="C194" s="357"/>
      <c r="D194" s="83" t="s">
        <v>794</v>
      </c>
    </row>
    <row r="195" spans="2:4">
      <c r="B195" s="326"/>
      <c r="C195" s="357"/>
      <c r="D195" s="83" t="s">
        <v>795</v>
      </c>
    </row>
    <row r="196" spans="2:4">
      <c r="B196" s="326"/>
      <c r="C196" s="357"/>
      <c r="D196" s="83" t="s">
        <v>796</v>
      </c>
    </row>
    <row r="197" spans="2:4">
      <c r="B197" s="326"/>
      <c r="C197" s="357"/>
      <c r="D197" s="83" t="s">
        <v>797</v>
      </c>
    </row>
    <row r="198" spans="2:4">
      <c r="B198" s="326"/>
      <c r="C198" s="357"/>
      <c r="D198" s="83" t="s">
        <v>798</v>
      </c>
    </row>
    <row r="199" spans="2:4">
      <c r="B199" s="326"/>
      <c r="C199" s="358"/>
      <c r="D199" s="83" t="s">
        <v>799</v>
      </c>
    </row>
    <row r="200" spans="2:4">
      <c r="B200" s="326"/>
      <c r="C200" s="353" t="s">
        <v>800</v>
      </c>
      <c r="D200" s="137" t="s">
        <v>960</v>
      </c>
    </row>
    <row r="201" spans="2:4">
      <c r="B201" s="326"/>
      <c r="C201" s="354"/>
      <c r="D201" s="137" t="s">
        <v>961</v>
      </c>
    </row>
    <row r="202" spans="2:4">
      <c r="B202" s="326"/>
      <c r="C202" s="354"/>
      <c r="D202" s="137" t="s">
        <v>962</v>
      </c>
    </row>
    <row r="203" spans="2:4">
      <c r="B203" s="326"/>
      <c r="C203" s="354"/>
      <c r="D203" s="137" t="s">
        <v>963</v>
      </c>
    </row>
    <row r="204" spans="2:4">
      <c r="B204" s="326"/>
      <c r="C204" s="354"/>
      <c r="D204" s="137" t="s">
        <v>964</v>
      </c>
    </row>
    <row r="205" spans="2:4">
      <c r="B205" s="326"/>
      <c r="C205" s="354"/>
      <c r="D205" s="137" t="s">
        <v>965</v>
      </c>
    </row>
    <row r="206" spans="2:4">
      <c r="B206" s="326"/>
      <c r="C206" s="354"/>
      <c r="D206" s="137" t="s">
        <v>966</v>
      </c>
    </row>
    <row r="207" spans="2:4">
      <c r="B207" s="326"/>
      <c r="C207" s="354"/>
      <c r="D207" s="137" t="s">
        <v>967</v>
      </c>
    </row>
    <row r="208" spans="2:4">
      <c r="B208" s="326"/>
      <c r="C208" s="354"/>
      <c r="D208" s="137" t="s">
        <v>968</v>
      </c>
    </row>
    <row r="209" spans="2:4">
      <c r="B209" s="326"/>
      <c r="C209" s="355"/>
      <c r="D209" s="137" t="s">
        <v>969</v>
      </c>
    </row>
    <row r="210" spans="2:4">
      <c r="B210" s="326"/>
      <c r="C210" s="353" t="s">
        <v>801</v>
      </c>
      <c r="D210" s="137" t="s">
        <v>970</v>
      </c>
    </row>
    <row r="211" spans="2:4">
      <c r="B211" s="326"/>
      <c r="C211" s="354"/>
      <c r="D211" s="137" t="s">
        <v>971</v>
      </c>
    </row>
    <row r="212" spans="2:4">
      <c r="B212" s="326"/>
      <c r="C212" s="354"/>
      <c r="D212" s="137" t="s">
        <v>972</v>
      </c>
    </row>
    <row r="213" spans="2:4">
      <c r="B213" s="326"/>
      <c r="C213" s="354"/>
      <c r="D213" s="137" t="s">
        <v>973</v>
      </c>
    </row>
    <row r="214" spans="2:4">
      <c r="B214" s="326"/>
      <c r="C214" s="354"/>
      <c r="D214" s="137" t="s">
        <v>974</v>
      </c>
    </row>
    <row r="215" spans="2:4">
      <c r="B215" s="326"/>
      <c r="C215" s="354"/>
      <c r="D215" s="137" t="s">
        <v>975</v>
      </c>
    </row>
    <row r="216" spans="2:4">
      <c r="B216" s="326"/>
      <c r="C216" s="354"/>
      <c r="D216" s="137" t="s">
        <v>976</v>
      </c>
    </row>
    <row r="217" spans="2:4">
      <c r="B217" s="326"/>
      <c r="C217" s="354"/>
      <c r="D217" s="137" t="s">
        <v>977</v>
      </c>
    </row>
    <row r="218" spans="2:4">
      <c r="B218" s="326"/>
      <c r="C218" s="354"/>
      <c r="D218" s="137" t="s">
        <v>978</v>
      </c>
    </row>
    <row r="219" spans="2:4">
      <c r="B219" s="326"/>
      <c r="C219" s="354"/>
      <c r="D219" s="137" t="s">
        <v>979</v>
      </c>
    </row>
    <row r="220" spans="2:4">
      <c r="B220" s="326"/>
      <c r="C220" s="353" t="s">
        <v>105</v>
      </c>
      <c r="D220" s="83" t="s">
        <v>213</v>
      </c>
    </row>
    <row r="221" spans="2:4">
      <c r="B221" s="326"/>
      <c r="C221" s="354"/>
      <c r="D221" s="83" t="s">
        <v>212</v>
      </c>
    </row>
    <row r="222" spans="2:4">
      <c r="B222" s="326"/>
      <c r="C222" s="354"/>
      <c r="D222" s="83" t="s">
        <v>211</v>
      </c>
    </row>
    <row r="223" spans="2:4">
      <c r="B223" s="326"/>
      <c r="C223" s="354"/>
      <c r="D223" s="83" t="s">
        <v>210</v>
      </c>
    </row>
    <row r="224" spans="2:4">
      <c r="B224" s="326"/>
      <c r="C224" s="354"/>
      <c r="D224" s="83" t="s">
        <v>209</v>
      </c>
    </row>
    <row r="225" spans="2:4">
      <c r="B225" s="326"/>
      <c r="C225" s="354"/>
      <c r="D225" s="83" t="s">
        <v>202</v>
      </c>
    </row>
    <row r="226" spans="2:4">
      <c r="B226" s="326"/>
      <c r="C226" s="354"/>
      <c r="D226" s="83" t="s">
        <v>208</v>
      </c>
    </row>
    <row r="227" spans="2:4">
      <c r="B227" s="326"/>
      <c r="C227" s="354"/>
      <c r="D227" s="137" t="s">
        <v>980</v>
      </c>
    </row>
    <row r="228" spans="2:4">
      <c r="B228" s="326"/>
      <c r="C228" s="354"/>
      <c r="D228" s="137" t="s">
        <v>981</v>
      </c>
    </row>
    <row r="229" spans="2:4">
      <c r="B229" s="326"/>
      <c r="C229" s="354"/>
      <c r="D229" s="137" t="s">
        <v>982</v>
      </c>
    </row>
    <row r="230" spans="2:4">
      <c r="B230" s="326"/>
      <c r="C230" s="354"/>
      <c r="D230" s="137" t="s">
        <v>983</v>
      </c>
    </row>
    <row r="231" spans="2:4">
      <c r="B231" s="326"/>
      <c r="C231" s="354"/>
      <c r="D231" s="137" t="s">
        <v>984</v>
      </c>
    </row>
    <row r="232" spans="2:4">
      <c r="B232" s="326"/>
      <c r="C232" s="354"/>
      <c r="D232" s="137" t="s">
        <v>985</v>
      </c>
    </row>
    <row r="233" spans="2:4">
      <c r="B233" s="326"/>
      <c r="C233" s="354"/>
      <c r="D233" s="137" t="s">
        <v>986</v>
      </c>
    </row>
    <row r="234" spans="2:4">
      <c r="B234" s="326"/>
      <c r="C234" s="354"/>
      <c r="D234" s="137" t="s">
        <v>987</v>
      </c>
    </row>
    <row r="235" spans="2:4">
      <c r="B235" s="326"/>
      <c r="C235" s="354"/>
      <c r="D235" s="137" t="s">
        <v>988</v>
      </c>
    </row>
    <row r="236" spans="2:4">
      <c r="B236" s="326"/>
      <c r="C236" s="355"/>
      <c r="D236" s="137" t="s">
        <v>989</v>
      </c>
    </row>
    <row r="237" spans="2:4">
      <c r="B237" s="326"/>
      <c r="C237" s="353" t="s">
        <v>257</v>
      </c>
      <c r="D237" s="137" t="s">
        <v>950</v>
      </c>
    </row>
    <row r="238" spans="2:4">
      <c r="B238" s="326"/>
      <c r="C238" s="354"/>
      <c r="D238" s="137" t="s">
        <v>951</v>
      </c>
    </row>
    <row r="239" spans="2:4">
      <c r="B239" s="326"/>
      <c r="C239" s="354"/>
      <c r="D239" s="137" t="s">
        <v>952</v>
      </c>
    </row>
    <row r="240" spans="2:4">
      <c r="B240" s="326"/>
      <c r="C240" s="354"/>
      <c r="D240" s="137" t="s">
        <v>953</v>
      </c>
    </row>
    <row r="241" spans="2:4">
      <c r="B241" s="326"/>
      <c r="C241" s="354"/>
      <c r="D241" s="137" t="s">
        <v>954</v>
      </c>
    </row>
    <row r="242" spans="2:4">
      <c r="B242" s="326"/>
      <c r="C242" s="354"/>
      <c r="D242" s="137" t="s">
        <v>955</v>
      </c>
    </row>
    <row r="243" spans="2:4">
      <c r="B243" s="326"/>
      <c r="C243" s="354"/>
      <c r="D243" s="137" t="s">
        <v>956</v>
      </c>
    </row>
    <row r="244" spans="2:4">
      <c r="B244" s="326"/>
      <c r="C244" s="354"/>
      <c r="D244" s="137" t="s">
        <v>957</v>
      </c>
    </row>
    <row r="245" spans="2:4">
      <c r="B245" s="326"/>
      <c r="C245" s="354"/>
      <c r="D245" s="137" t="s">
        <v>958</v>
      </c>
    </row>
    <row r="246" spans="2:4">
      <c r="B246" s="326"/>
      <c r="C246" s="355"/>
      <c r="D246" s="137" t="s">
        <v>959</v>
      </c>
    </row>
    <row r="247" spans="2:4">
      <c r="B247" s="326"/>
      <c r="C247" s="353" t="s">
        <v>263</v>
      </c>
      <c r="D247" s="137" t="s">
        <v>990</v>
      </c>
    </row>
    <row r="248" spans="2:4">
      <c r="B248" s="326"/>
      <c r="C248" s="354"/>
      <c r="D248" s="137" t="s">
        <v>991</v>
      </c>
    </row>
    <row r="249" spans="2:4">
      <c r="B249" s="326"/>
      <c r="C249" s="354"/>
      <c r="D249" s="137" t="s">
        <v>992</v>
      </c>
    </row>
    <row r="250" spans="2:4">
      <c r="B250" s="326"/>
      <c r="C250" s="354"/>
      <c r="D250" s="137" t="s">
        <v>993</v>
      </c>
    </row>
    <row r="251" spans="2:4">
      <c r="B251" s="326"/>
      <c r="C251" s="354"/>
      <c r="D251" s="137" t="s">
        <v>994</v>
      </c>
    </row>
    <row r="252" spans="2:4">
      <c r="B252" s="326"/>
      <c r="C252" s="354"/>
      <c r="D252" s="137" t="s">
        <v>995</v>
      </c>
    </row>
    <row r="253" spans="2:4">
      <c r="B253" s="326"/>
      <c r="C253" s="354"/>
      <c r="D253" s="137" t="s">
        <v>996</v>
      </c>
    </row>
    <row r="254" spans="2:4">
      <c r="B254" s="326"/>
      <c r="C254" s="354"/>
      <c r="D254" s="137" t="s">
        <v>997</v>
      </c>
    </row>
    <row r="255" spans="2:4">
      <c r="B255" s="326"/>
      <c r="C255" s="354"/>
      <c r="D255" s="137" t="s">
        <v>998</v>
      </c>
    </row>
    <row r="256" spans="2:4">
      <c r="B256" s="326"/>
      <c r="C256" s="355"/>
      <c r="D256" s="137" t="s">
        <v>999</v>
      </c>
    </row>
    <row r="257" spans="2:4">
      <c r="B257" s="326"/>
      <c r="C257" s="353" t="s">
        <v>802</v>
      </c>
      <c r="D257" s="137" t="s">
        <v>1000</v>
      </c>
    </row>
    <row r="258" spans="2:4">
      <c r="B258" s="326"/>
      <c r="C258" s="354"/>
      <c r="D258" s="137" t="s">
        <v>1001</v>
      </c>
    </row>
    <row r="259" spans="2:4">
      <c r="B259" s="326"/>
      <c r="C259" s="354"/>
      <c r="D259" s="137" t="s">
        <v>1002</v>
      </c>
    </row>
    <row r="260" spans="2:4">
      <c r="B260" s="326"/>
      <c r="C260" s="354"/>
      <c r="D260" s="137" t="s">
        <v>1003</v>
      </c>
    </row>
    <row r="261" spans="2:4">
      <c r="B261" s="326"/>
      <c r="C261" s="354"/>
      <c r="D261" s="137" t="s">
        <v>1004</v>
      </c>
    </row>
    <row r="262" spans="2:4">
      <c r="B262" s="326"/>
      <c r="C262" s="354"/>
      <c r="D262" s="137" t="s">
        <v>1005</v>
      </c>
    </row>
    <row r="263" spans="2:4">
      <c r="B263" s="326"/>
      <c r="C263" s="354"/>
      <c r="D263" s="137" t="s">
        <v>1006</v>
      </c>
    </row>
    <row r="264" spans="2:4">
      <c r="B264" s="326"/>
      <c r="C264" s="354"/>
      <c r="D264" s="137" t="s">
        <v>1007</v>
      </c>
    </row>
    <row r="265" spans="2:4">
      <c r="B265" s="326"/>
      <c r="C265" s="354"/>
      <c r="D265" s="137" t="s">
        <v>1008</v>
      </c>
    </row>
    <row r="266" spans="2:4">
      <c r="B266" s="326"/>
      <c r="C266" s="355"/>
      <c r="D266" s="137" t="s">
        <v>1009</v>
      </c>
    </row>
    <row r="267" spans="2:4">
      <c r="B267" s="326"/>
      <c r="C267" s="353" t="s">
        <v>803</v>
      </c>
      <c r="D267" s="137" t="s">
        <v>1010</v>
      </c>
    </row>
    <row r="268" spans="2:4">
      <c r="B268" s="326"/>
      <c r="C268" s="354"/>
      <c r="D268" s="137" t="s">
        <v>1011</v>
      </c>
    </row>
    <row r="269" spans="2:4">
      <c r="B269" s="326"/>
      <c r="C269" s="354"/>
      <c r="D269" s="137" t="s">
        <v>1012</v>
      </c>
    </row>
    <row r="270" spans="2:4">
      <c r="B270" s="326"/>
      <c r="C270" s="354"/>
      <c r="D270" s="137" t="s">
        <v>1013</v>
      </c>
    </row>
    <row r="271" spans="2:4">
      <c r="B271" s="326"/>
      <c r="C271" s="354"/>
      <c r="D271" s="137" t="s">
        <v>1014</v>
      </c>
    </row>
    <row r="272" spans="2:4">
      <c r="B272" s="326"/>
      <c r="C272" s="354"/>
      <c r="D272" s="137" t="s">
        <v>1015</v>
      </c>
    </row>
    <row r="273" spans="2:4">
      <c r="B273" s="326"/>
      <c r="C273" s="354"/>
      <c r="D273" s="137" t="s">
        <v>1016</v>
      </c>
    </row>
    <row r="274" spans="2:4">
      <c r="B274" s="326"/>
      <c r="C274" s="354"/>
      <c r="D274" s="137" t="s">
        <v>1017</v>
      </c>
    </row>
    <row r="275" spans="2:4">
      <c r="B275" s="326"/>
      <c r="C275" s="354"/>
      <c r="D275" s="137" t="s">
        <v>1018</v>
      </c>
    </row>
    <row r="276" spans="2:4">
      <c r="B276" s="326"/>
      <c r="C276" s="355"/>
      <c r="D276" s="137" t="s">
        <v>1019</v>
      </c>
    </row>
  </sheetData>
  <mergeCells count="21">
    <mergeCell ref="B2:B276"/>
    <mergeCell ref="C2:C20"/>
    <mergeCell ref="F14:F15"/>
    <mergeCell ref="F16:F24"/>
    <mergeCell ref="C21:C57"/>
    <mergeCell ref="F25:F44"/>
    <mergeCell ref="C58:C73"/>
    <mergeCell ref="C74:C101"/>
    <mergeCell ref="C102:C123"/>
    <mergeCell ref="C124:C147"/>
    <mergeCell ref="C148:C153"/>
    <mergeCell ref="C154:C175"/>
    <mergeCell ref="C176:C199"/>
    <mergeCell ref="F2:F13"/>
    <mergeCell ref="C200:C209"/>
    <mergeCell ref="C267:C276"/>
    <mergeCell ref="C210:C219"/>
    <mergeCell ref="C220:C236"/>
    <mergeCell ref="C237:C246"/>
    <mergeCell ref="C247:C256"/>
    <mergeCell ref="C257:C266"/>
  </mergeCells>
  <conditionalFormatting sqref="C290:C338 C1:C2 C21 C58 C74 C102 C124 C148 C176 C200 C154 C237 C210 C220 C247 C257 C267">
    <cfRule type="duplicateValues" dxfId="0" priority="1"/>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9"/>
  <sheetViews>
    <sheetView showGridLines="0" showRowColHeaders="0" workbookViewId="0">
      <selection activeCell="A4" sqref="A4"/>
    </sheetView>
  </sheetViews>
  <sheetFormatPr defaultRowHeight="15"/>
  <cols>
    <col min="1" max="1" width="12.28515625" style="95" customWidth="1"/>
    <col min="2" max="2" width="40.5703125" style="95" bestFit="1" customWidth="1"/>
    <col min="3" max="3" width="112.7109375" style="97" customWidth="1"/>
    <col min="4" max="4" width="33.85546875" style="95" bestFit="1" customWidth="1"/>
    <col min="5" max="16384" width="9.140625" style="95"/>
  </cols>
  <sheetData>
    <row r="1" spans="2:4" s="92" customFormat="1" ht="18">
      <c r="B1" s="90" t="s">
        <v>549</v>
      </c>
      <c r="C1" s="90" t="s">
        <v>550</v>
      </c>
      <c r="D1" s="90" t="s">
        <v>217</v>
      </c>
    </row>
    <row r="2" spans="2:4">
      <c r="B2" s="93" t="s">
        <v>551</v>
      </c>
      <c r="C2" s="94" t="s">
        <v>552</v>
      </c>
      <c r="D2" s="93" t="s">
        <v>214</v>
      </c>
    </row>
    <row r="3" spans="2:4">
      <c r="B3" s="93" t="s">
        <v>553</v>
      </c>
      <c r="C3" s="94" t="s">
        <v>554</v>
      </c>
      <c r="D3" s="93" t="s">
        <v>214</v>
      </c>
    </row>
    <row r="4" spans="2:4">
      <c r="B4" s="93" t="s">
        <v>555</v>
      </c>
      <c r="C4" s="94" t="s">
        <v>556</v>
      </c>
      <c r="D4" s="93" t="s">
        <v>214</v>
      </c>
    </row>
    <row r="5" spans="2:4">
      <c r="B5" s="93" t="s">
        <v>557</v>
      </c>
      <c r="C5" s="94" t="s">
        <v>558</v>
      </c>
      <c r="D5" s="93" t="s">
        <v>398</v>
      </c>
    </row>
    <row r="6" spans="2:4" ht="15.75" customHeight="1">
      <c r="B6" s="93" t="s">
        <v>559</v>
      </c>
      <c r="C6" s="94" t="s">
        <v>560</v>
      </c>
      <c r="D6" s="93" t="s">
        <v>561</v>
      </c>
    </row>
    <row r="7" spans="2:4" ht="20.25" customHeight="1">
      <c r="B7" s="93" t="s">
        <v>562</v>
      </c>
      <c r="C7" s="94" t="s">
        <v>563</v>
      </c>
      <c r="D7" s="93" t="s">
        <v>561</v>
      </c>
    </row>
    <row r="8" spans="2:4" ht="30">
      <c r="B8" s="93" t="s">
        <v>564</v>
      </c>
      <c r="C8" s="94" t="s">
        <v>565</v>
      </c>
      <c r="D8" s="93" t="s">
        <v>561</v>
      </c>
    </row>
    <row r="9" spans="2:4">
      <c r="B9" s="93" t="s">
        <v>566</v>
      </c>
      <c r="C9" s="94" t="s">
        <v>567</v>
      </c>
      <c r="D9" s="93" t="s">
        <v>561</v>
      </c>
    </row>
    <row r="10" spans="2:4">
      <c r="B10" s="93" t="s">
        <v>568</v>
      </c>
      <c r="C10" s="94" t="s">
        <v>569</v>
      </c>
      <c r="D10" s="93"/>
    </row>
    <row r="11" spans="2:4">
      <c r="B11" s="93" t="s">
        <v>570</v>
      </c>
      <c r="C11" s="94" t="s">
        <v>571</v>
      </c>
      <c r="D11" s="93"/>
    </row>
    <row r="12" spans="2:4">
      <c r="B12" s="93" t="s">
        <v>572</v>
      </c>
      <c r="C12" s="154" t="s">
        <v>1030</v>
      </c>
      <c r="D12" s="93" t="s">
        <v>214</v>
      </c>
    </row>
    <row r="13" spans="2:4">
      <c r="B13" s="93" t="s">
        <v>573</v>
      </c>
      <c r="C13" s="94" t="s">
        <v>417</v>
      </c>
      <c r="D13" s="93" t="s">
        <v>574</v>
      </c>
    </row>
    <row r="14" spans="2:4">
      <c r="B14" s="93" t="s">
        <v>575</v>
      </c>
      <c r="C14" s="94" t="s">
        <v>576</v>
      </c>
      <c r="D14" s="93" t="s">
        <v>214</v>
      </c>
    </row>
    <row r="15" spans="2:4">
      <c r="B15" s="93" t="s">
        <v>577</v>
      </c>
      <c r="C15" s="94" t="s">
        <v>578</v>
      </c>
      <c r="D15" s="93" t="s">
        <v>579</v>
      </c>
    </row>
    <row r="16" spans="2:4">
      <c r="B16" s="93" t="s">
        <v>580</v>
      </c>
      <c r="C16" s="94" t="s">
        <v>581</v>
      </c>
      <c r="D16" s="93" t="s">
        <v>579</v>
      </c>
    </row>
    <row r="17" spans="2:4">
      <c r="B17" s="93" t="s">
        <v>582</v>
      </c>
      <c r="C17" s="94" t="s">
        <v>1031</v>
      </c>
      <c r="D17" s="93" t="s">
        <v>214</v>
      </c>
    </row>
    <row r="18" spans="2:4">
      <c r="B18" s="93" t="s">
        <v>583</v>
      </c>
      <c r="C18" s="94" t="s">
        <v>1032</v>
      </c>
      <c r="D18" s="93" t="s">
        <v>579</v>
      </c>
    </row>
    <row r="19" spans="2:4">
      <c r="B19" s="93" t="s">
        <v>244</v>
      </c>
      <c r="C19" s="94" t="s">
        <v>584</v>
      </c>
      <c r="D19" s="93" t="s">
        <v>398</v>
      </c>
    </row>
    <row r="20" spans="2:4">
      <c r="B20" s="93" t="s">
        <v>247</v>
      </c>
      <c r="C20" s="94" t="s">
        <v>585</v>
      </c>
      <c r="D20" s="93" t="s">
        <v>398</v>
      </c>
    </row>
    <row r="21" spans="2:4">
      <c r="B21" s="93" t="s">
        <v>586</v>
      </c>
      <c r="C21" s="94" t="s">
        <v>1033</v>
      </c>
      <c r="D21" s="93" t="s">
        <v>579</v>
      </c>
    </row>
    <row r="22" spans="2:4">
      <c r="B22" s="93" t="s">
        <v>587</v>
      </c>
      <c r="C22" s="94" t="s">
        <v>1034</v>
      </c>
      <c r="D22" s="93" t="s">
        <v>579</v>
      </c>
    </row>
    <row r="23" spans="2:4">
      <c r="B23" s="93" t="s">
        <v>588</v>
      </c>
      <c r="C23" s="94" t="s">
        <v>1035</v>
      </c>
      <c r="D23" s="93" t="s">
        <v>214</v>
      </c>
    </row>
    <row r="24" spans="2:4">
      <c r="B24" s="93" t="s">
        <v>248</v>
      </c>
      <c r="C24" s="94" t="s">
        <v>1036</v>
      </c>
      <c r="D24" s="93" t="s">
        <v>398</v>
      </c>
    </row>
    <row r="25" spans="2:4">
      <c r="B25" s="93" t="s">
        <v>589</v>
      </c>
      <c r="C25" s="94" t="s">
        <v>1037</v>
      </c>
      <c r="D25" s="93" t="s">
        <v>579</v>
      </c>
    </row>
    <row r="26" spans="2:4">
      <c r="B26" s="93" t="s">
        <v>590</v>
      </c>
      <c r="C26" s="94" t="s">
        <v>1038</v>
      </c>
      <c r="D26" s="93" t="s">
        <v>579</v>
      </c>
    </row>
    <row r="27" spans="2:4" ht="15.75">
      <c r="B27" s="96" t="s">
        <v>591</v>
      </c>
      <c r="C27" s="94" t="s">
        <v>1039</v>
      </c>
      <c r="D27" s="93" t="s">
        <v>579</v>
      </c>
    </row>
    <row r="28" spans="2:4">
      <c r="B28" s="93" t="s">
        <v>592</v>
      </c>
      <c r="C28" s="94" t="s">
        <v>1040</v>
      </c>
      <c r="D28" s="93" t="s">
        <v>579</v>
      </c>
    </row>
    <row r="29" spans="2:4">
      <c r="B29" s="93" t="s">
        <v>593</v>
      </c>
      <c r="C29" s="94" t="s">
        <v>1041</v>
      </c>
      <c r="D29" s="93" t="s">
        <v>579</v>
      </c>
    </row>
    <row r="30" spans="2:4">
      <c r="B30" s="93" t="s">
        <v>242</v>
      </c>
      <c r="C30" s="94" t="s">
        <v>1042</v>
      </c>
      <c r="D30" s="93" t="s">
        <v>398</v>
      </c>
    </row>
    <row r="31" spans="2:4">
      <c r="B31" s="93" t="s">
        <v>594</v>
      </c>
      <c r="C31" s="94" t="s">
        <v>1043</v>
      </c>
      <c r="D31" s="93" t="s">
        <v>579</v>
      </c>
    </row>
    <row r="32" spans="2:4">
      <c r="B32" s="93" t="s">
        <v>123</v>
      </c>
      <c r="C32" s="94" t="s">
        <v>1044</v>
      </c>
      <c r="D32" s="93" t="s">
        <v>398</v>
      </c>
    </row>
    <row r="33" spans="2:4">
      <c r="B33" s="93" t="s">
        <v>595</v>
      </c>
      <c r="C33" s="94" t="s">
        <v>1045</v>
      </c>
      <c r="D33" s="93" t="s">
        <v>398</v>
      </c>
    </row>
    <row r="34" spans="2:4">
      <c r="B34" s="93" t="s">
        <v>596</v>
      </c>
      <c r="C34" s="94" t="s">
        <v>1046</v>
      </c>
      <c r="D34" s="93" t="s">
        <v>398</v>
      </c>
    </row>
    <row r="35" spans="2:4">
      <c r="B35" s="93" t="s">
        <v>597</v>
      </c>
      <c r="C35" s="94" t="s">
        <v>1047</v>
      </c>
      <c r="D35" s="93" t="s">
        <v>579</v>
      </c>
    </row>
    <row r="36" spans="2:4">
      <c r="B36" s="93" t="s">
        <v>598</v>
      </c>
      <c r="C36" s="94" t="s">
        <v>1048</v>
      </c>
      <c r="D36" s="93" t="s">
        <v>398</v>
      </c>
    </row>
    <row r="37" spans="2:4">
      <c r="B37" s="155" t="s">
        <v>1049</v>
      </c>
      <c r="C37" s="154" t="s">
        <v>1050</v>
      </c>
      <c r="D37" s="93"/>
    </row>
    <row r="38" spans="2:4">
      <c r="B38" s="93" t="s">
        <v>599</v>
      </c>
      <c r="C38" s="94" t="s">
        <v>600</v>
      </c>
      <c r="D38" s="93" t="s">
        <v>579</v>
      </c>
    </row>
    <row r="39" spans="2:4">
      <c r="B39" s="93" t="s">
        <v>601</v>
      </c>
      <c r="C39" s="94" t="s">
        <v>602</v>
      </c>
      <c r="D39" s="93" t="s">
        <v>579</v>
      </c>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N47"/>
  <sheetViews>
    <sheetView topLeftCell="G1" workbookViewId="0">
      <selection activeCell="I32" sqref="I32:N47"/>
    </sheetView>
  </sheetViews>
  <sheetFormatPr defaultRowHeight="15"/>
  <cols>
    <col min="1" max="1" width="9.140625" style="122"/>
    <col min="2" max="2" width="18.5703125" style="122" bestFit="1" customWidth="1"/>
    <col min="3" max="3" width="9.140625" style="122"/>
    <col min="4" max="4" width="18.5703125" style="122" customWidth="1"/>
    <col min="5" max="8" width="9.140625" style="122"/>
    <col min="9" max="9" width="19.85546875" style="122" bestFit="1" customWidth="1"/>
    <col min="10" max="12" width="10.140625" style="122" bestFit="1" customWidth="1"/>
    <col min="13" max="13" width="9.28515625" style="122" bestFit="1" customWidth="1"/>
    <col min="14" max="15" width="10.42578125" style="122" bestFit="1" customWidth="1"/>
    <col min="16" max="16" width="9.28515625" style="122" bestFit="1" customWidth="1"/>
    <col min="17" max="17" width="15" style="122" customWidth="1"/>
    <col min="18" max="18" width="30.28515625" style="122" bestFit="1" customWidth="1"/>
    <col min="19" max="24" width="9.28515625" style="122" bestFit="1" customWidth="1"/>
    <col min="25" max="25" width="11" style="122" customWidth="1"/>
    <col min="26" max="26" width="9.5703125" style="122" bestFit="1" customWidth="1"/>
    <col min="27" max="31" width="9.28515625" style="122" bestFit="1" customWidth="1"/>
    <col min="32" max="32" width="19.42578125" style="122" bestFit="1" customWidth="1"/>
    <col min="33" max="40" width="9.28515625" style="122" bestFit="1" customWidth="1"/>
    <col min="41" max="16384" width="9.140625" style="122"/>
  </cols>
  <sheetData>
    <row r="3" spans="2:40">
      <c r="B3" s="121" t="s">
        <v>0</v>
      </c>
      <c r="D3" s="121" t="s">
        <v>5</v>
      </c>
    </row>
    <row r="4" spans="2:40">
      <c r="B4" s="122" t="s">
        <v>1</v>
      </c>
      <c r="D4" s="121" t="s">
        <v>6</v>
      </c>
    </row>
    <row r="5" spans="2:40">
      <c r="B5" s="122" t="s">
        <v>2</v>
      </c>
      <c r="D5" s="122" t="s">
        <v>7</v>
      </c>
    </row>
    <row r="6" spans="2:40">
      <c r="B6" s="122" t="s">
        <v>3</v>
      </c>
      <c r="D6" s="122" t="s">
        <v>8</v>
      </c>
      <c r="I6" s="123"/>
      <c r="J6" s="123" t="s">
        <v>71</v>
      </c>
      <c r="K6" s="123" t="s">
        <v>72</v>
      </c>
      <c r="L6" s="123" t="s">
        <v>73</v>
      </c>
      <c r="M6" s="124">
        <v>43991</v>
      </c>
      <c r="N6" s="124">
        <v>43992</v>
      </c>
      <c r="O6" s="124">
        <v>43993</v>
      </c>
      <c r="P6" s="123" t="s">
        <v>74</v>
      </c>
      <c r="Q6" s="123" t="s">
        <v>75</v>
      </c>
      <c r="R6" s="123" t="s">
        <v>76</v>
      </c>
      <c r="S6" s="123" t="s">
        <v>77</v>
      </c>
      <c r="T6" s="123" t="s">
        <v>78</v>
      </c>
      <c r="U6" s="123" t="s">
        <v>79</v>
      </c>
      <c r="V6" s="123" t="s">
        <v>80</v>
      </c>
      <c r="W6" s="123" t="s">
        <v>81</v>
      </c>
      <c r="X6" s="123" t="s">
        <v>82</v>
      </c>
      <c r="Y6" s="123" t="s">
        <v>83</v>
      </c>
      <c r="Z6" s="123" t="s">
        <v>84</v>
      </c>
      <c r="AA6" s="123" t="s">
        <v>85</v>
      </c>
      <c r="AB6" s="123" t="s">
        <v>86</v>
      </c>
      <c r="AC6" s="123" t="s">
        <v>87</v>
      </c>
      <c r="AF6" s="122" t="s">
        <v>119</v>
      </c>
      <c r="AG6" s="122" t="s">
        <v>124</v>
      </c>
      <c r="AH6" s="122" t="s">
        <v>113</v>
      </c>
      <c r="AI6" s="122" t="s">
        <v>114</v>
      </c>
      <c r="AJ6" s="122" t="s">
        <v>115</v>
      </c>
      <c r="AK6" s="122" t="s">
        <v>116</v>
      </c>
      <c r="AL6" s="122" t="s">
        <v>117</v>
      </c>
      <c r="AM6" s="122" t="s">
        <v>118</v>
      </c>
      <c r="AN6" s="122" t="s">
        <v>86</v>
      </c>
    </row>
    <row r="7" spans="2:40">
      <c r="B7" s="122" t="s">
        <v>4</v>
      </c>
      <c r="D7" s="122" t="s">
        <v>9</v>
      </c>
      <c r="I7" s="123" t="s">
        <v>7</v>
      </c>
      <c r="J7" s="123">
        <v>10</v>
      </c>
      <c r="K7" s="123">
        <v>5</v>
      </c>
      <c r="L7" s="123">
        <v>2</v>
      </c>
      <c r="M7" s="123">
        <v>25</v>
      </c>
      <c r="N7" s="123">
        <v>24</v>
      </c>
      <c r="O7" s="123">
        <v>12</v>
      </c>
      <c r="P7" s="123">
        <v>63</v>
      </c>
      <c r="Q7" s="123">
        <v>23</v>
      </c>
      <c r="R7" s="123">
        <v>100</v>
      </c>
      <c r="S7" s="123">
        <v>234</v>
      </c>
      <c r="T7" s="123">
        <v>224</v>
      </c>
      <c r="U7" s="123">
        <v>100</v>
      </c>
      <c r="V7" s="123">
        <v>1234</v>
      </c>
      <c r="W7" s="123">
        <v>2456</v>
      </c>
      <c r="X7" s="123">
        <v>678</v>
      </c>
      <c r="Y7" s="123">
        <f>SUM(V7:W7)</f>
        <v>3690</v>
      </c>
      <c r="Z7" s="123">
        <v>1000</v>
      </c>
      <c r="AA7" s="123">
        <v>5789</v>
      </c>
      <c r="AB7" s="123">
        <v>3200</v>
      </c>
      <c r="AC7" s="123">
        <v>1200</v>
      </c>
      <c r="AF7" s="121" t="s">
        <v>120</v>
      </c>
      <c r="AG7" s="122">
        <v>0.5</v>
      </c>
      <c r="AH7" s="125">
        <v>0.1</v>
      </c>
      <c r="AI7" s="125">
        <v>0.34</v>
      </c>
      <c r="AJ7" s="125">
        <v>0.44</v>
      </c>
      <c r="AK7" s="125">
        <v>0.49</v>
      </c>
      <c r="AL7" s="125">
        <v>0.49</v>
      </c>
      <c r="AM7" s="125">
        <v>0.49</v>
      </c>
      <c r="AN7" s="126">
        <v>2</v>
      </c>
    </row>
    <row r="8" spans="2:40">
      <c r="D8" s="121" t="s">
        <v>10</v>
      </c>
      <c r="I8" s="123" t="s">
        <v>8</v>
      </c>
      <c r="J8" s="123">
        <f>J7-(J7/2)</f>
        <v>5</v>
      </c>
      <c r="K8" s="123">
        <f t="shared" ref="K8:AC8" si="0">K7-(K7/2)</f>
        <v>2.5</v>
      </c>
      <c r="L8" s="123">
        <f t="shared" si="0"/>
        <v>1</v>
      </c>
      <c r="M8" s="123">
        <f t="shared" si="0"/>
        <v>12.5</v>
      </c>
      <c r="N8" s="123">
        <f t="shared" si="0"/>
        <v>12</v>
      </c>
      <c r="O8" s="123">
        <f t="shared" si="0"/>
        <v>6</v>
      </c>
      <c r="P8" s="123">
        <f t="shared" si="0"/>
        <v>31.5</v>
      </c>
      <c r="Q8" s="123">
        <f t="shared" si="0"/>
        <v>11.5</v>
      </c>
      <c r="R8" s="123">
        <f t="shared" si="0"/>
        <v>50</v>
      </c>
      <c r="S8" s="123">
        <f t="shared" si="0"/>
        <v>117</v>
      </c>
      <c r="T8" s="123">
        <f t="shared" si="0"/>
        <v>112</v>
      </c>
      <c r="U8" s="123">
        <f t="shared" si="0"/>
        <v>50</v>
      </c>
      <c r="V8" s="123">
        <f t="shared" si="0"/>
        <v>617</v>
      </c>
      <c r="W8" s="123">
        <f t="shared" si="0"/>
        <v>1228</v>
      </c>
      <c r="X8" s="123">
        <f t="shared" si="0"/>
        <v>339</v>
      </c>
      <c r="Y8" s="123">
        <f t="shared" si="0"/>
        <v>1845</v>
      </c>
      <c r="Z8" s="123">
        <f t="shared" si="0"/>
        <v>500</v>
      </c>
      <c r="AA8" s="123">
        <f t="shared" si="0"/>
        <v>2894.5</v>
      </c>
      <c r="AB8" s="123">
        <f t="shared" si="0"/>
        <v>1600</v>
      </c>
      <c r="AC8" s="123">
        <f t="shared" si="0"/>
        <v>600</v>
      </c>
      <c r="AF8" s="121" t="s">
        <v>121</v>
      </c>
      <c r="AG8" s="122">
        <v>24</v>
      </c>
      <c r="AH8" s="125">
        <v>24</v>
      </c>
      <c r="AI8" s="125">
        <v>32</v>
      </c>
      <c r="AJ8" s="125">
        <v>27</v>
      </c>
      <c r="AK8" s="125">
        <v>25</v>
      </c>
      <c r="AL8" s="125">
        <v>25</v>
      </c>
      <c r="AM8" s="125">
        <v>25</v>
      </c>
      <c r="AN8" s="126">
        <v>19</v>
      </c>
    </row>
    <row r="9" spans="2:40">
      <c r="D9" s="122" t="s">
        <v>11</v>
      </c>
      <c r="I9" s="123" t="s">
        <v>9</v>
      </c>
      <c r="J9" s="123">
        <f t="shared" ref="J9:J12" si="1">J8-(J8/2)</f>
        <v>2.5</v>
      </c>
      <c r="K9" s="123">
        <f t="shared" ref="K9:K12" si="2">K8-(K8/2)</f>
        <v>1.25</v>
      </c>
      <c r="L9" s="123">
        <f t="shared" ref="L9:L12" si="3">L8-(L8/2)</f>
        <v>0.5</v>
      </c>
      <c r="M9" s="123">
        <f t="shared" ref="M9:M12" si="4">M8-(M8/2)</f>
        <v>6.25</v>
      </c>
      <c r="N9" s="123">
        <f t="shared" ref="N9:N12" si="5">N8-(N8/2)</f>
        <v>6</v>
      </c>
      <c r="O9" s="123">
        <f t="shared" ref="O9:O12" si="6">O8-(O8/2)</f>
        <v>3</v>
      </c>
      <c r="P9" s="123">
        <f t="shared" ref="P9:P12" si="7">P8-(P8/2)</f>
        <v>15.75</v>
      </c>
      <c r="Q9" s="123">
        <f t="shared" ref="Q9:Q12" si="8">Q8-(Q8/2)</f>
        <v>5.75</v>
      </c>
      <c r="R9" s="123">
        <f t="shared" ref="R9:R12" si="9">R8-(R8/2)</f>
        <v>25</v>
      </c>
      <c r="S9" s="123">
        <f t="shared" ref="S9:S12" si="10">S8-(S8/2)</f>
        <v>58.5</v>
      </c>
      <c r="T9" s="123">
        <f t="shared" ref="T9:T12" si="11">T8-(T8/2)</f>
        <v>56</v>
      </c>
      <c r="U9" s="123">
        <f t="shared" ref="U9:U12" si="12">U8-(U8/2)</f>
        <v>25</v>
      </c>
      <c r="V9" s="123">
        <f t="shared" ref="V9:V12" si="13">V8-(V8/2)</f>
        <v>308.5</v>
      </c>
      <c r="W9" s="123">
        <f t="shared" ref="W9:W12" si="14">W8-(W8/2)</f>
        <v>614</v>
      </c>
      <c r="X9" s="123">
        <f t="shared" ref="X9:X12" si="15">X8-(X8/2)</f>
        <v>169.5</v>
      </c>
      <c r="Y9" s="123">
        <f t="shared" ref="Y9:Y12" si="16">Y8-(Y8/2)</f>
        <v>922.5</v>
      </c>
      <c r="Z9" s="123">
        <f t="shared" ref="Z9:Z12" si="17">Z8-(Z8/2)</f>
        <v>250</v>
      </c>
      <c r="AA9" s="123">
        <f t="shared" ref="AA9:AA12" si="18">AA8-(AA8/2)</f>
        <v>1447.25</v>
      </c>
      <c r="AB9" s="123">
        <f t="shared" ref="AB9:AB12" si="19">AB8-(AB8/2)</f>
        <v>800</v>
      </c>
      <c r="AC9" s="123">
        <f t="shared" ref="AC9:AC12" si="20">AC8-(AC8/2)</f>
        <v>300</v>
      </c>
      <c r="AF9" s="121" t="s">
        <v>122</v>
      </c>
      <c r="AG9" s="127">
        <v>0.95</v>
      </c>
      <c r="AH9" s="125">
        <v>97</v>
      </c>
      <c r="AI9" s="125">
        <v>97</v>
      </c>
      <c r="AJ9" s="125">
        <v>96</v>
      </c>
      <c r="AK9" s="125">
        <v>98</v>
      </c>
      <c r="AL9" s="125">
        <v>98</v>
      </c>
      <c r="AM9" s="125">
        <v>98</v>
      </c>
      <c r="AN9" s="126">
        <v>95</v>
      </c>
    </row>
    <row r="10" spans="2:40">
      <c r="D10" s="122" t="s">
        <v>12</v>
      </c>
      <c r="I10" s="123" t="s">
        <v>11</v>
      </c>
      <c r="J10" s="123">
        <f t="shared" si="1"/>
        <v>1.25</v>
      </c>
      <c r="K10" s="123">
        <f t="shared" si="2"/>
        <v>0.625</v>
      </c>
      <c r="L10" s="123">
        <f t="shared" si="3"/>
        <v>0.25</v>
      </c>
      <c r="M10" s="123">
        <f t="shared" si="4"/>
        <v>3.125</v>
      </c>
      <c r="N10" s="123">
        <f t="shared" si="5"/>
        <v>3</v>
      </c>
      <c r="O10" s="123">
        <f t="shared" si="6"/>
        <v>1.5</v>
      </c>
      <c r="P10" s="123">
        <f t="shared" si="7"/>
        <v>7.875</v>
      </c>
      <c r="Q10" s="123">
        <f t="shared" si="8"/>
        <v>2.875</v>
      </c>
      <c r="R10" s="123">
        <f t="shared" si="9"/>
        <v>12.5</v>
      </c>
      <c r="S10" s="123">
        <f t="shared" si="10"/>
        <v>29.25</v>
      </c>
      <c r="T10" s="123">
        <f t="shared" si="11"/>
        <v>28</v>
      </c>
      <c r="U10" s="123">
        <f t="shared" si="12"/>
        <v>12.5</v>
      </c>
      <c r="V10" s="123">
        <f t="shared" si="13"/>
        <v>154.25</v>
      </c>
      <c r="W10" s="123">
        <f t="shared" si="14"/>
        <v>307</v>
      </c>
      <c r="X10" s="123">
        <f t="shared" si="15"/>
        <v>84.75</v>
      </c>
      <c r="Y10" s="123">
        <f t="shared" si="16"/>
        <v>461.25</v>
      </c>
      <c r="Z10" s="123">
        <f t="shared" si="17"/>
        <v>125</v>
      </c>
      <c r="AA10" s="123">
        <f t="shared" si="18"/>
        <v>723.625</v>
      </c>
      <c r="AB10" s="123">
        <f t="shared" si="19"/>
        <v>400</v>
      </c>
      <c r="AC10" s="123">
        <f t="shared" si="20"/>
        <v>150</v>
      </c>
      <c r="AF10" s="121" t="s">
        <v>123</v>
      </c>
      <c r="AG10" s="127">
        <v>0.9</v>
      </c>
      <c r="AH10" s="125">
        <v>96</v>
      </c>
      <c r="AI10" s="125">
        <v>90</v>
      </c>
      <c r="AJ10" s="125">
        <v>90</v>
      </c>
      <c r="AK10" s="128">
        <v>89</v>
      </c>
      <c r="AL10" s="128">
        <v>89</v>
      </c>
      <c r="AM10" s="128">
        <v>89</v>
      </c>
      <c r="AN10" s="126">
        <v>78</v>
      </c>
    </row>
    <row r="11" spans="2:40">
      <c r="D11" s="122" t="s">
        <v>13</v>
      </c>
      <c r="I11" s="123" t="s">
        <v>12</v>
      </c>
      <c r="J11" s="123">
        <f t="shared" si="1"/>
        <v>0.625</v>
      </c>
      <c r="K11" s="123">
        <f t="shared" si="2"/>
        <v>0.3125</v>
      </c>
      <c r="L11" s="123">
        <f t="shared" si="3"/>
        <v>0.125</v>
      </c>
      <c r="M11" s="123">
        <f t="shared" si="4"/>
        <v>1.5625</v>
      </c>
      <c r="N11" s="123">
        <f t="shared" si="5"/>
        <v>1.5</v>
      </c>
      <c r="O11" s="123">
        <f t="shared" si="6"/>
        <v>0.75</v>
      </c>
      <c r="P11" s="123">
        <f t="shared" si="7"/>
        <v>3.9375</v>
      </c>
      <c r="Q11" s="123">
        <f t="shared" si="8"/>
        <v>1.4375</v>
      </c>
      <c r="R11" s="123">
        <f t="shared" si="9"/>
        <v>6.25</v>
      </c>
      <c r="S11" s="123">
        <f t="shared" si="10"/>
        <v>14.625</v>
      </c>
      <c r="T11" s="123">
        <f t="shared" si="11"/>
        <v>14</v>
      </c>
      <c r="U11" s="123">
        <f t="shared" si="12"/>
        <v>6.25</v>
      </c>
      <c r="V11" s="123">
        <f t="shared" si="13"/>
        <v>77.125</v>
      </c>
      <c r="W11" s="123">
        <f t="shared" si="14"/>
        <v>153.5</v>
      </c>
      <c r="X11" s="123">
        <f t="shared" si="15"/>
        <v>42.375</v>
      </c>
      <c r="Y11" s="123">
        <f t="shared" si="16"/>
        <v>230.625</v>
      </c>
      <c r="Z11" s="123">
        <f t="shared" si="17"/>
        <v>62.5</v>
      </c>
      <c r="AA11" s="123">
        <f t="shared" si="18"/>
        <v>361.8125</v>
      </c>
      <c r="AB11" s="123">
        <f t="shared" si="19"/>
        <v>200</v>
      </c>
      <c r="AC11" s="123">
        <f t="shared" si="20"/>
        <v>75</v>
      </c>
    </row>
    <row r="12" spans="2:40">
      <c r="D12" s="121" t="s">
        <v>14</v>
      </c>
      <c r="I12" s="123" t="s">
        <v>13</v>
      </c>
      <c r="J12" s="123">
        <f t="shared" si="1"/>
        <v>0.3125</v>
      </c>
      <c r="K12" s="123">
        <f t="shared" si="2"/>
        <v>0.15625</v>
      </c>
      <c r="L12" s="123">
        <f t="shared" si="3"/>
        <v>6.25E-2</v>
      </c>
      <c r="M12" s="123">
        <f t="shared" si="4"/>
        <v>0.78125</v>
      </c>
      <c r="N12" s="123">
        <f t="shared" si="5"/>
        <v>0.75</v>
      </c>
      <c r="O12" s="123">
        <f t="shared" si="6"/>
        <v>0.375</v>
      </c>
      <c r="P12" s="123">
        <f t="shared" si="7"/>
        <v>1.96875</v>
      </c>
      <c r="Q12" s="123">
        <f t="shared" si="8"/>
        <v>0.71875</v>
      </c>
      <c r="R12" s="123">
        <f t="shared" si="9"/>
        <v>3.125</v>
      </c>
      <c r="S12" s="123">
        <f t="shared" si="10"/>
        <v>7.3125</v>
      </c>
      <c r="T12" s="123">
        <f t="shared" si="11"/>
        <v>7</v>
      </c>
      <c r="U12" s="123">
        <f t="shared" si="12"/>
        <v>3.125</v>
      </c>
      <c r="V12" s="123">
        <f t="shared" si="13"/>
        <v>38.5625</v>
      </c>
      <c r="W12" s="123">
        <f t="shared" si="14"/>
        <v>76.75</v>
      </c>
      <c r="X12" s="123">
        <f t="shared" si="15"/>
        <v>21.1875</v>
      </c>
      <c r="Y12" s="123">
        <f t="shared" si="16"/>
        <v>115.3125</v>
      </c>
      <c r="Z12" s="123">
        <f t="shared" si="17"/>
        <v>31.25</v>
      </c>
      <c r="AA12" s="123">
        <f t="shared" si="18"/>
        <v>180.90625</v>
      </c>
      <c r="AB12" s="123">
        <f t="shared" si="19"/>
        <v>100</v>
      </c>
      <c r="AC12" s="123">
        <f t="shared" si="20"/>
        <v>37.5</v>
      </c>
    </row>
    <row r="13" spans="2:40">
      <c r="D13" s="122" t="s">
        <v>15</v>
      </c>
      <c r="I13" s="123" t="s">
        <v>90</v>
      </c>
      <c r="J13" s="129">
        <f>J7*50</f>
        <v>500</v>
      </c>
      <c r="K13" s="129">
        <f t="shared" ref="K13:L13" si="21">K7*50</f>
        <v>250</v>
      </c>
      <c r="L13" s="129">
        <f t="shared" si="21"/>
        <v>100</v>
      </c>
      <c r="M13" s="123"/>
      <c r="N13" s="123"/>
      <c r="O13" s="123"/>
      <c r="P13" s="123"/>
      <c r="Q13" s="123"/>
      <c r="R13" s="123"/>
      <c r="S13" s="123"/>
      <c r="T13" s="123"/>
      <c r="U13" s="123"/>
      <c r="V13" s="123"/>
      <c r="W13" s="123"/>
      <c r="X13" s="123"/>
      <c r="Y13" s="123"/>
      <c r="Z13" s="123"/>
      <c r="AA13" s="123"/>
      <c r="AB13" s="123"/>
      <c r="AC13" s="123"/>
    </row>
    <row r="14" spans="2:40">
      <c r="D14" s="122" t="s">
        <v>16</v>
      </c>
      <c r="I14" s="123" t="s">
        <v>91</v>
      </c>
      <c r="J14" s="129">
        <f>20</f>
        <v>20</v>
      </c>
      <c r="K14" s="129">
        <v>25</v>
      </c>
      <c r="L14" s="129">
        <v>10</v>
      </c>
      <c r="M14" s="123"/>
      <c r="N14" s="123"/>
      <c r="O14" s="123"/>
      <c r="P14" s="123"/>
      <c r="Q14" s="123"/>
      <c r="R14" s="123"/>
      <c r="S14" s="123"/>
      <c r="T14" s="123"/>
      <c r="U14" s="123"/>
      <c r="V14" s="123"/>
      <c r="W14" s="123"/>
      <c r="X14" s="123"/>
      <c r="Y14" s="123"/>
      <c r="Z14" s="123"/>
      <c r="AA14" s="123"/>
      <c r="AB14" s="123"/>
      <c r="AC14" s="123"/>
    </row>
    <row r="15" spans="2:40">
      <c r="D15" s="121" t="s">
        <v>17</v>
      </c>
      <c r="I15" s="123" t="s">
        <v>92</v>
      </c>
      <c r="J15" s="130">
        <f>SUM(J13:J14)</f>
        <v>520</v>
      </c>
      <c r="K15" s="130">
        <f t="shared" ref="K15:L15" si="22">SUM(K13:K14)</f>
        <v>275</v>
      </c>
      <c r="L15" s="130">
        <f t="shared" si="22"/>
        <v>110</v>
      </c>
      <c r="M15" s="123"/>
      <c r="N15" s="123"/>
      <c r="O15" s="123"/>
      <c r="P15" s="123"/>
      <c r="Q15" s="123"/>
      <c r="R15" s="123"/>
      <c r="S15" s="123"/>
      <c r="T15" s="123"/>
      <c r="U15" s="123"/>
      <c r="V15" s="123"/>
      <c r="W15" s="123"/>
      <c r="X15" s="123"/>
      <c r="Y15" s="123"/>
      <c r="Z15" s="123"/>
      <c r="AA15" s="123"/>
      <c r="AB15" s="123"/>
      <c r="AC15" s="123"/>
    </row>
    <row r="16" spans="2:40">
      <c r="D16" s="122" t="s">
        <v>20</v>
      </c>
    </row>
    <row r="17" spans="4:32">
      <c r="D17" s="122" t="s">
        <v>21</v>
      </c>
      <c r="I17" s="131" t="s">
        <v>103</v>
      </c>
      <c r="J17" s="123" t="s">
        <v>97</v>
      </c>
      <c r="K17" s="123" t="s">
        <v>98</v>
      </c>
      <c r="L17" s="123" t="s">
        <v>99</v>
      </c>
      <c r="M17" s="123" t="s">
        <v>100</v>
      </c>
      <c r="N17" s="123" t="s">
        <v>101</v>
      </c>
      <c r="O17" s="123" t="s">
        <v>102</v>
      </c>
      <c r="R17" s="121" t="s">
        <v>88</v>
      </c>
    </row>
    <row r="18" spans="4:32">
      <c r="D18" s="121" t="s">
        <v>19</v>
      </c>
      <c r="I18" s="123" t="s">
        <v>93</v>
      </c>
      <c r="J18" s="123">
        <v>12</v>
      </c>
      <c r="K18" s="123">
        <v>35</v>
      </c>
      <c r="L18" s="123">
        <v>237</v>
      </c>
      <c r="M18" s="123">
        <v>345</v>
      </c>
      <c r="N18" s="123">
        <v>400</v>
      </c>
      <c r="O18" s="123">
        <v>800</v>
      </c>
      <c r="R18" s="123" t="s">
        <v>7</v>
      </c>
      <c r="S18" s="123">
        <v>67</v>
      </c>
    </row>
    <row r="19" spans="4:32">
      <c r="D19" s="122" t="s">
        <v>18</v>
      </c>
      <c r="I19" s="123" t="s">
        <v>96</v>
      </c>
      <c r="J19" s="123">
        <f>14</f>
        <v>14</v>
      </c>
      <c r="K19" s="123">
        <f>56</f>
        <v>56</v>
      </c>
      <c r="L19" s="123">
        <v>235</v>
      </c>
      <c r="M19" s="123">
        <v>400</v>
      </c>
      <c r="N19" s="123">
        <v>657</v>
      </c>
      <c r="O19" s="123">
        <v>1200</v>
      </c>
      <c r="R19" s="123" t="s">
        <v>8</v>
      </c>
      <c r="S19" s="123">
        <v>95</v>
      </c>
    </row>
    <row r="20" spans="4:32">
      <c r="D20" s="122" t="s">
        <v>22</v>
      </c>
      <c r="I20" s="123" t="s">
        <v>94</v>
      </c>
      <c r="J20" s="123">
        <v>5</v>
      </c>
      <c r="K20" s="123">
        <v>25</v>
      </c>
      <c r="L20" s="123">
        <v>137</v>
      </c>
      <c r="M20" s="123">
        <v>234</v>
      </c>
      <c r="N20" s="123">
        <v>345</v>
      </c>
      <c r="O20" s="123">
        <v>700</v>
      </c>
      <c r="R20" s="123" t="s">
        <v>9</v>
      </c>
      <c r="S20" s="123">
        <v>120</v>
      </c>
    </row>
    <row r="21" spans="4:32">
      <c r="D21" s="122" t="s">
        <v>23</v>
      </c>
      <c r="I21" s="123" t="s">
        <v>4</v>
      </c>
      <c r="J21" s="123">
        <v>14</v>
      </c>
      <c r="K21" s="123">
        <v>76</v>
      </c>
      <c r="L21" s="123">
        <v>300</v>
      </c>
      <c r="M21" s="123">
        <v>900</v>
      </c>
      <c r="N21" s="123">
        <v>320</v>
      </c>
      <c r="O21" s="123">
        <v>450</v>
      </c>
      <c r="R21" s="123" t="s">
        <v>54</v>
      </c>
      <c r="S21" s="123">
        <v>17</v>
      </c>
    </row>
    <row r="22" spans="4:32">
      <c r="I22" s="123" t="s">
        <v>95</v>
      </c>
      <c r="J22" s="123">
        <v>25</v>
      </c>
      <c r="K22" s="123">
        <v>89</v>
      </c>
      <c r="L22" s="123">
        <v>234</v>
      </c>
      <c r="M22" s="123">
        <v>290</v>
      </c>
      <c r="N22" s="123">
        <v>345</v>
      </c>
      <c r="O22" s="123">
        <v>920</v>
      </c>
      <c r="R22" s="123" t="s">
        <v>89</v>
      </c>
      <c r="S22" s="123">
        <v>10</v>
      </c>
    </row>
    <row r="23" spans="4:32">
      <c r="I23" s="123"/>
      <c r="J23" s="123">
        <v>120</v>
      </c>
      <c r="K23" s="123">
        <v>780</v>
      </c>
      <c r="L23" s="123">
        <v>3000</v>
      </c>
      <c r="M23" s="123">
        <v>9000</v>
      </c>
      <c r="N23" s="123">
        <v>18000</v>
      </c>
      <c r="O23" s="123">
        <v>36000</v>
      </c>
    </row>
    <row r="25" spans="4:32">
      <c r="I25" s="131"/>
      <c r="J25" s="123" t="s">
        <v>97</v>
      </c>
      <c r="K25" s="123" t="s">
        <v>98</v>
      </c>
      <c r="L25" s="123" t="s">
        <v>99</v>
      </c>
      <c r="M25" s="123" t="s">
        <v>100</v>
      </c>
      <c r="N25" s="123" t="s">
        <v>101</v>
      </c>
      <c r="O25" s="123" t="s">
        <v>102</v>
      </c>
      <c r="Y25" s="121" t="s">
        <v>119</v>
      </c>
      <c r="Z25" s="132" t="s">
        <v>113</v>
      </c>
      <c r="AA25" s="121" t="s">
        <v>114</v>
      </c>
      <c r="AB25" s="121" t="s">
        <v>115</v>
      </c>
      <c r="AC25" s="121" t="s">
        <v>116</v>
      </c>
      <c r="AD25" s="121" t="s">
        <v>117</v>
      </c>
      <c r="AE25" s="121" t="s">
        <v>118</v>
      </c>
      <c r="AF25" s="121" t="s">
        <v>86</v>
      </c>
    </row>
    <row r="26" spans="4:32">
      <c r="I26" s="123" t="s">
        <v>93</v>
      </c>
      <c r="J26" s="133">
        <f t="shared" ref="J26:O30" si="23">J18/J$23</f>
        <v>0.1</v>
      </c>
      <c r="K26" s="133">
        <f t="shared" si="23"/>
        <v>4.4871794871794872E-2</v>
      </c>
      <c r="L26" s="133">
        <f t="shared" si="23"/>
        <v>7.9000000000000001E-2</v>
      </c>
      <c r="M26" s="133">
        <f t="shared" si="23"/>
        <v>3.833333333333333E-2</v>
      </c>
      <c r="N26" s="133">
        <f t="shared" si="23"/>
        <v>2.2222222222222223E-2</v>
      </c>
      <c r="O26" s="133">
        <f t="shared" si="23"/>
        <v>2.2222222222222223E-2</v>
      </c>
      <c r="Y26" s="122" t="s">
        <v>111</v>
      </c>
      <c r="Z26" s="134">
        <v>0.45</v>
      </c>
      <c r="AA26" s="134">
        <v>0.32</v>
      </c>
      <c r="AB26" s="134">
        <v>0.35</v>
      </c>
      <c r="AC26" s="134">
        <v>0.37</v>
      </c>
      <c r="AD26" s="134">
        <v>0.41</v>
      </c>
      <c r="AE26" s="134">
        <v>0.4</v>
      </c>
      <c r="AF26" s="134">
        <v>0.56000000000000005</v>
      </c>
    </row>
    <row r="27" spans="4:32">
      <c r="I27" s="123" t="s">
        <v>96</v>
      </c>
      <c r="J27" s="133">
        <f t="shared" si="23"/>
        <v>0.11666666666666667</v>
      </c>
      <c r="K27" s="133">
        <f t="shared" si="23"/>
        <v>7.179487179487179E-2</v>
      </c>
      <c r="L27" s="133">
        <f t="shared" si="23"/>
        <v>7.8333333333333338E-2</v>
      </c>
      <c r="M27" s="133">
        <f t="shared" si="23"/>
        <v>4.4444444444444446E-2</v>
      </c>
      <c r="N27" s="133">
        <f t="shared" si="23"/>
        <v>3.6499999999999998E-2</v>
      </c>
      <c r="O27" s="133">
        <f t="shared" si="23"/>
        <v>3.3333333333333333E-2</v>
      </c>
      <c r="Y27" s="122" t="s">
        <v>108</v>
      </c>
      <c r="Z27" s="134">
        <v>0.73</v>
      </c>
      <c r="AA27" s="134">
        <v>0.69</v>
      </c>
      <c r="AB27" s="134">
        <v>0.65</v>
      </c>
      <c r="AC27" s="134">
        <v>0.62</v>
      </c>
      <c r="AD27" s="134">
        <v>0.62</v>
      </c>
      <c r="AE27" s="134">
        <v>0.62</v>
      </c>
      <c r="AF27" s="135">
        <v>0.77</v>
      </c>
    </row>
    <row r="28" spans="4:32">
      <c r="I28" s="123" t="s">
        <v>94</v>
      </c>
      <c r="J28" s="133">
        <f t="shared" si="23"/>
        <v>4.1666666666666664E-2</v>
      </c>
      <c r="K28" s="133">
        <f t="shared" si="23"/>
        <v>3.2051282051282048E-2</v>
      </c>
      <c r="L28" s="133">
        <f t="shared" si="23"/>
        <v>4.5666666666666668E-2</v>
      </c>
      <c r="M28" s="133">
        <f t="shared" si="23"/>
        <v>2.5999999999999999E-2</v>
      </c>
      <c r="N28" s="133">
        <f t="shared" si="23"/>
        <v>1.9166666666666665E-2</v>
      </c>
      <c r="O28" s="133">
        <f t="shared" si="23"/>
        <v>1.9444444444444445E-2</v>
      </c>
      <c r="Y28" s="122" t="s">
        <v>109</v>
      </c>
      <c r="Z28" s="134">
        <f>1.1*Z27</f>
        <v>0.80300000000000005</v>
      </c>
      <c r="AA28" s="134">
        <f t="shared" ref="AA28:AF28" si="24">1.1*AA27</f>
        <v>0.75900000000000001</v>
      </c>
      <c r="AB28" s="134">
        <f t="shared" si="24"/>
        <v>0.71500000000000008</v>
      </c>
      <c r="AC28" s="134">
        <f t="shared" si="24"/>
        <v>0.68200000000000005</v>
      </c>
      <c r="AD28" s="134">
        <f t="shared" si="24"/>
        <v>0.68200000000000005</v>
      </c>
      <c r="AE28" s="134">
        <f t="shared" si="24"/>
        <v>0.68200000000000005</v>
      </c>
      <c r="AF28" s="135">
        <f t="shared" si="24"/>
        <v>0.84700000000000009</v>
      </c>
    </row>
    <row r="29" spans="4:32">
      <c r="I29" s="123" t="s">
        <v>4</v>
      </c>
      <c r="J29" s="133">
        <f t="shared" si="23"/>
        <v>0.11666666666666667</v>
      </c>
      <c r="K29" s="133">
        <f t="shared" si="23"/>
        <v>9.7435897435897437E-2</v>
      </c>
      <c r="L29" s="133">
        <f t="shared" si="23"/>
        <v>0.1</v>
      </c>
      <c r="M29" s="133">
        <f t="shared" si="23"/>
        <v>0.1</v>
      </c>
      <c r="N29" s="133">
        <f t="shared" si="23"/>
        <v>1.7777777777777778E-2</v>
      </c>
      <c r="O29" s="133">
        <f t="shared" si="23"/>
        <v>1.2500000000000001E-2</v>
      </c>
      <c r="Y29" s="122" t="s">
        <v>110</v>
      </c>
      <c r="Z29" s="134">
        <f>1.1*Z28</f>
        <v>0.88330000000000009</v>
      </c>
      <c r="AA29" s="134">
        <f t="shared" ref="AA29" si="25">1.1*AA28</f>
        <v>0.83490000000000009</v>
      </c>
      <c r="AB29" s="134">
        <f t="shared" ref="AB29" si="26">1.1*AB28</f>
        <v>0.7865000000000002</v>
      </c>
      <c r="AC29" s="134">
        <f t="shared" ref="AC29" si="27">1.1*AC28</f>
        <v>0.75020000000000009</v>
      </c>
      <c r="AD29" s="134">
        <f t="shared" ref="AD29" si="28">1.1*AD28</f>
        <v>0.75020000000000009</v>
      </c>
      <c r="AE29" s="134">
        <f t="shared" ref="AE29" si="29">1.1*AE28</f>
        <v>0.75020000000000009</v>
      </c>
      <c r="AF29" s="135">
        <v>0.89</v>
      </c>
    </row>
    <row r="30" spans="4:32">
      <c r="I30" s="123" t="s">
        <v>95</v>
      </c>
      <c r="J30" s="133">
        <f t="shared" si="23"/>
        <v>0.20833333333333334</v>
      </c>
      <c r="K30" s="133">
        <f t="shared" si="23"/>
        <v>0.1141025641025641</v>
      </c>
      <c r="L30" s="133">
        <f t="shared" si="23"/>
        <v>7.8E-2</v>
      </c>
      <c r="M30" s="133">
        <f t="shared" si="23"/>
        <v>3.2222222222222222E-2</v>
      </c>
      <c r="N30" s="133">
        <f t="shared" si="23"/>
        <v>1.9166666666666665E-2</v>
      </c>
      <c r="O30" s="133">
        <f t="shared" si="23"/>
        <v>2.5555555555555557E-2</v>
      </c>
      <c r="Y30" s="122" t="s">
        <v>112</v>
      </c>
      <c r="Z30" s="136">
        <f>1.1*Z29</f>
        <v>0.97163000000000022</v>
      </c>
      <c r="AA30" s="135">
        <f t="shared" ref="AA30" si="30">1.1*AA29</f>
        <v>0.91839000000000015</v>
      </c>
      <c r="AB30" s="135">
        <v>0.93</v>
      </c>
      <c r="AC30" s="135">
        <v>0.94</v>
      </c>
      <c r="AD30" s="135">
        <v>0.94</v>
      </c>
      <c r="AE30" s="135">
        <v>0.94</v>
      </c>
      <c r="AF30" s="135">
        <v>0.9</v>
      </c>
    </row>
    <row r="32" spans="4:32">
      <c r="I32" s="131"/>
      <c r="J32" s="123" t="s">
        <v>97</v>
      </c>
      <c r="K32" s="123" t="s">
        <v>98</v>
      </c>
      <c r="L32" s="123" t="s">
        <v>99</v>
      </c>
      <c r="M32" s="123" t="s">
        <v>100</v>
      </c>
      <c r="N32" s="123" t="s">
        <v>101</v>
      </c>
      <c r="W32" s="123" t="s">
        <v>102</v>
      </c>
    </row>
    <row r="33" spans="9:23">
      <c r="I33" s="123" t="s">
        <v>6</v>
      </c>
      <c r="J33" s="123">
        <v>7</v>
      </c>
      <c r="K33" s="123">
        <v>35</v>
      </c>
      <c r="L33" s="123">
        <v>97</v>
      </c>
      <c r="M33" s="123">
        <v>345</v>
      </c>
      <c r="N33" s="123">
        <v>400</v>
      </c>
      <c r="W33" s="123">
        <v>410</v>
      </c>
    </row>
    <row r="34" spans="9:23">
      <c r="I34" s="123" t="s">
        <v>10</v>
      </c>
      <c r="J34" s="123"/>
      <c r="K34" s="123">
        <f>56</f>
        <v>56</v>
      </c>
      <c r="L34" s="123">
        <v>56</v>
      </c>
      <c r="M34" s="123">
        <v>400</v>
      </c>
      <c r="N34" s="123">
        <v>657</v>
      </c>
      <c r="W34" s="123">
        <v>700</v>
      </c>
    </row>
    <row r="35" spans="9:23">
      <c r="I35" s="123" t="s">
        <v>104</v>
      </c>
      <c r="J35" s="123">
        <v>5</v>
      </c>
      <c r="K35" s="123">
        <v>5</v>
      </c>
      <c r="L35" s="123">
        <v>90</v>
      </c>
      <c r="M35" s="123">
        <v>234</v>
      </c>
      <c r="N35" s="123">
        <v>345</v>
      </c>
      <c r="W35" s="123">
        <v>290</v>
      </c>
    </row>
    <row r="36" spans="9:23">
      <c r="I36" s="123" t="s">
        <v>105</v>
      </c>
      <c r="J36" s="123">
        <v>7</v>
      </c>
      <c r="K36" s="123">
        <v>7</v>
      </c>
      <c r="L36" s="123">
        <v>20</v>
      </c>
      <c r="M36" s="123">
        <v>140</v>
      </c>
      <c r="N36" s="123">
        <v>320</v>
      </c>
      <c r="W36" s="123">
        <v>450</v>
      </c>
    </row>
    <row r="37" spans="9:23">
      <c r="I37" s="123" t="s">
        <v>106</v>
      </c>
      <c r="J37" s="123"/>
      <c r="K37" s="123"/>
      <c r="L37" s="123">
        <v>40</v>
      </c>
      <c r="M37" s="123">
        <v>290</v>
      </c>
      <c r="N37" s="123">
        <v>290</v>
      </c>
      <c r="W37" s="123">
        <v>600</v>
      </c>
    </row>
    <row r="38" spans="9:23">
      <c r="I38" s="123" t="s">
        <v>107</v>
      </c>
      <c r="J38" s="123">
        <v>4</v>
      </c>
      <c r="K38" s="123">
        <v>4</v>
      </c>
      <c r="L38" s="123">
        <v>34</v>
      </c>
      <c r="M38" s="123">
        <v>90</v>
      </c>
      <c r="N38" s="123">
        <v>120</v>
      </c>
      <c r="W38" s="123">
        <v>150</v>
      </c>
    </row>
    <row r="39" spans="9:23">
      <c r="I39" s="123"/>
      <c r="J39" s="123">
        <v>120</v>
      </c>
      <c r="K39" s="123">
        <v>780</v>
      </c>
      <c r="L39" s="123">
        <v>3000</v>
      </c>
      <c r="M39" s="123">
        <v>9000</v>
      </c>
      <c r="N39" s="123">
        <v>18000</v>
      </c>
      <c r="W39" s="123">
        <v>36000</v>
      </c>
    </row>
    <row r="41" spans="9:23">
      <c r="I41" s="131"/>
      <c r="J41" s="123" t="s">
        <v>97</v>
      </c>
      <c r="K41" s="123" t="s">
        <v>98</v>
      </c>
      <c r="L41" s="123" t="s">
        <v>99</v>
      </c>
      <c r="M41" s="123" t="s">
        <v>100</v>
      </c>
      <c r="N41" s="123" t="s">
        <v>101</v>
      </c>
      <c r="W41" s="123" t="s">
        <v>102</v>
      </c>
    </row>
    <row r="42" spans="9:23">
      <c r="I42" s="123" t="s">
        <v>6</v>
      </c>
      <c r="J42" s="133">
        <f t="shared" ref="J42:N47" si="31">J33/J$39</f>
        <v>5.8333333333333334E-2</v>
      </c>
      <c r="K42" s="133">
        <f t="shared" si="31"/>
        <v>4.4871794871794872E-2</v>
      </c>
      <c r="L42" s="133">
        <f t="shared" si="31"/>
        <v>3.2333333333333332E-2</v>
      </c>
      <c r="M42" s="133">
        <f t="shared" si="31"/>
        <v>3.833333333333333E-2</v>
      </c>
      <c r="N42" s="133">
        <f t="shared" si="31"/>
        <v>2.2222222222222223E-2</v>
      </c>
      <c r="W42" s="133">
        <f t="shared" ref="W42" si="32">W33/W$39</f>
        <v>1.1388888888888889E-2</v>
      </c>
    </row>
    <row r="43" spans="9:23">
      <c r="I43" s="123" t="s">
        <v>10</v>
      </c>
      <c r="J43" s="133">
        <f t="shared" si="31"/>
        <v>0</v>
      </c>
      <c r="K43" s="133">
        <f t="shared" si="31"/>
        <v>7.179487179487179E-2</v>
      </c>
      <c r="L43" s="133">
        <f t="shared" si="31"/>
        <v>1.8666666666666668E-2</v>
      </c>
      <c r="M43" s="133">
        <f t="shared" si="31"/>
        <v>4.4444444444444446E-2</v>
      </c>
      <c r="N43" s="133">
        <f t="shared" si="31"/>
        <v>3.6499999999999998E-2</v>
      </c>
      <c r="W43" s="133">
        <f t="shared" ref="W43" si="33">W34/W$39</f>
        <v>1.9444444444444445E-2</v>
      </c>
    </row>
    <row r="44" spans="9:23">
      <c r="I44" s="123" t="s">
        <v>104</v>
      </c>
      <c r="J44" s="133">
        <f t="shared" si="31"/>
        <v>4.1666666666666664E-2</v>
      </c>
      <c r="K44" s="133">
        <f t="shared" si="31"/>
        <v>6.41025641025641E-3</v>
      </c>
      <c r="L44" s="133">
        <f t="shared" si="31"/>
        <v>0.03</v>
      </c>
      <c r="M44" s="133">
        <f t="shared" si="31"/>
        <v>2.5999999999999999E-2</v>
      </c>
      <c r="N44" s="133">
        <f t="shared" si="31"/>
        <v>1.9166666666666665E-2</v>
      </c>
      <c r="W44" s="133">
        <f t="shared" ref="W44" si="34">W35/W$39</f>
        <v>8.0555555555555554E-3</v>
      </c>
    </row>
    <row r="45" spans="9:23">
      <c r="I45" s="123" t="s">
        <v>105</v>
      </c>
      <c r="J45" s="133">
        <f t="shared" si="31"/>
        <v>5.8333333333333334E-2</v>
      </c>
      <c r="K45" s="133">
        <f t="shared" si="31"/>
        <v>8.9743589743589737E-3</v>
      </c>
      <c r="L45" s="133">
        <f t="shared" si="31"/>
        <v>6.6666666666666671E-3</v>
      </c>
      <c r="M45" s="133">
        <f t="shared" si="31"/>
        <v>1.5555555555555555E-2</v>
      </c>
      <c r="N45" s="133">
        <f t="shared" si="31"/>
        <v>1.7777777777777778E-2</v>
      </c>
      <c r="W45" s="133">
        <f t="shared" ref="W45" si="35">W36/W$39</f>
        <v>1.2500000000000001E-2</v>
      </c>
    </row>
    <row r="46" spans="9:23">
      <c r="I46" s="123" t="s">
        <v>106</v>
      </c>
      <c r="J46" s="133">
        <f t="shared" si="31"/>
        <v>0</v>
      </c>
      <c r="K46" s="133">
        <f t="shared" si="31"/>
        <v>0</v>
      </c>
      <c r="L46" s="133">
        <f t="shared" si="31"/>
        <v>1.3333333333333334E-2</v>
      </c>
      <c r="M46" s="133">
        <f t="shared" si="31"/>
        <v>3.2222222222222222E-2</v>
      </c>
      <c r="N46" s="133">
        <f t="shared" si="31"/>
        <v>1.6111111111111111E-2</v>
      </c>
      <c r="W46" s="133">
        <f t="shared" ref="W46" si="36">W37/W$39</f>
        <v>1.6666666666666666E-2</v>
      </c>
    </row>
    <row r="47" spans="9:23">
      <c r="I47" s="123" t="s">
        <v>107</v>
      </c>
      <c r="J47" s="133">
        <f t="shared" si="31"/>
        <v>3.3333333333333333E-2</v>
      </c>
      <c r="K47" s="133">
        <f t="shared" si="31"/>
        <v>5.1282051282051282E-3</v>
      </c>
      <c r="L47" s="133">
        <f t="shared" si="31"/>
        <v>1.1333333333333334E-2</v>
      </c>
      <c r="M47" s="133">
        <f t="shared" si="31"/>
        <v>0.01</v>
      </c>
      <c r="N47" s="133">
        <f t="shared" si="31"/>
        <v>6.6666666666666671E-3</v>
      </c>
      <c r="W47" s="133">
        <f t="shared" ref="W47" si="37">W38/W$39</f>
        <v>4.1666666666666666E-3</v>
      </c>
    </row>
  </sheetData>
  <dataValidations disablePrompts="1" count="1">
    <dataValidation type="list" allowBlank="1" showInputMessage="1" showErrorMessage="1" sqref="B7">
      <formula1>Line_Status</formula1>
    </dataValidation>
  </dataValidations>
  <pageMargins left="0.7" right="0.7" top="0.75" bottom="0.75" header="0.3" footer="0.3"/>
  <pageSetup orientation="portrait" r:id="rId1"/>
  <drawing r:id="rId2"/>
  <tableParts count="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showGridLines="0" showRowColHeaders="0" zoomScale="70" zoomScaleNormal="70" workbookViewId="0">
      <selection sqref="A1:G1"/>
    </sheetView>
  </sheetViews>
  <sheetFormatPr defaultRowHeight="18.75"/>
  <cols>
    <col min="1" max="1" width="8.140625" style="158" bestFit="1" customWidth="1"/>
    <col min="2" max="2" width="25.85546875" style="158" bestFit="1" customWidth="1"/>
    <col min="3" max="3" width="58.5703125" style="158" bestFit="1" customWidth="1"/>
    <col min="4" max="4" width="118.5703125" style="158" bestFit="1" customWidth="1"/>
    <col min="5" max="6" width="25.85546875" style="158" bestFit="1" customWidth="1"/>
    <col min="7" max="7" width="39.140625" style="158" bestFit="1" customWidth="1"/>
    <col min="8" max="16384" width="9.140625" style="158"/>
  </cols>
  <sheetData>
    <row r="1" spans="1:7">
      <c r="A1" s="359" t="s">
        <v>125</v>
      </c>
      <c r="B1" s="359"/>
      <c r="C1" s="359"/>
      <c r="D1" s="359"/>
      <c r="E1" s="359"/>
      <c r="F1" s="359"/>
      <c r="G1" s="359"/>
    </row>
    <row r="2" spans="1:7" ht="19.5" thickBot="1"/>
    <row r="3" spans="1:7" s="161" customFormat="1" ht="19.5" thickBot="1">
      <c r="A3" s="159" t="s">
        <v>126</v>
      </c>
      <c r="B3" s="160" t="s">
        <v>127</v>
      </c>
      <c r="C3" s="160" t="s">
        <v>128</v>
      </c>
      <c r="D3" s="160" t="s">
        <v>129</v>
      </c>
      <c r="E3" s="160" t="s">
        <v>130</v>
      </c>
      <c r="F3" s="160" t="s">
        <v>131</v>
      </c>
      <c r="G3" s="160" t="s">
        <v>132</v>
      </c>
    </row>
    <row r="4" spans="1:7" ht="38.25" thickBot="1">
      <c r="A4" s="360" t="s">
        <v>133</v>
      </c>
      <c r="B4" s="162" t="s">
        <v>134</v>
      </c>
      <c r="C4" s="162" t="s">
        <v>135</v>
      </c>
      <c r="D4" s="162" t="s">
        <v>136</v>
      </c>
      <c r="E4" s="162"/>
      <c r="F4" s="162" t="s">
        <v>137</v>
      </c>
      <c r="G4" s="162" t="s">
        <v>138</v>
      </c>
    </row>
    <row r="5" spans="1:7" ht="19.5" thickBot="1">
      <c r="A5" s="361"/>
      <c r="B5" s="163" t="s">
        <v>346</v>
      </c>
      <c r="C5" s="163" t="s">
        <v>348</v>
      </c>
      <c r="D5" s="163" t="s">
        <v>349</v>
      </c>
      <c r="E5" s="163" t="s">
        <v>134</v>
      </c>
      <c r="F5" s="163" t="s">
        <v>350</v>
      </c>
      <c r="G5" s="163" t="s">
        <v>351</v>
      </c>
    </row>
    <row r="6" spans="1:7" ht="19.5" thickBot="1">
      <c r="A6" s="361"/>
      <c r="B6" s="163" t="s">
        <v>350</v>
      </c>
      <c r="C6" s="163" t="s">
        <v>352</v>
      </c>
      <c r="D6" s="163" t="s">
        <v>353</v>
      </c>
      <c r="E6" s="163" t="s">
        <v>346</v>
      </c>
      <c r="F6" s="163" t="s">
        <v>354</v>
      </c>
      <c r="G6" s="163" t="s">
        <v>351</v>
      </c>
    </row>
    <row r="7" spans="1:7" ht="19.5" thickBot="1">
      <c r="A7" s="361"/>
      <c r="B7" s="163" t="s">
        <v>355</v>
      </c>
      <c r="C7" s="163" t="s">
        <v>356</v>
      </c>
      <c r="D7" s="163" t="s">
        <v>357</v>
      </c>
      <c r="E7" s="163" t="s">
        <v>134</v>
      </c>
      <c r="F7" s="163" t="s">
        <v>358</v>
      </c>
      <c r="G7" s="163" t="s">
        <v>347</v>
      </c>
    </row>
    <row r="8" spans="1:7" ht="19.5" thickBot="1">
      <c r="A8" s="361"/>
      <c r="B8" s="163" t="s">
        <v>358</v>
      </c>
      <c r="C8" s="163" t="s">
        <v>359</v>
      </c>
      <c r="D8" s="163" t="s">
        <v>360</v>
      </c>
      <c r="E8" s="163" t="s">
        <v>358</v>
      </c>
      <c r="F8" s="163" t="s">
        <v>361</v>
      </c>
      <c r="G8" s="163" t="s">
        <v>362</v>
      </c>
    </row>
    <row r="9" spans="1:7" ht="19.5" thickBot="1">
      <c r="A9" s="361"/>
      <c r="B9" s="163" t="s">
        <v>361</v>
      </c>
      <c r="C9" s="163" t="s">
        <v>363</v>
      </c>
      <c r="D9" s="163" t="s">
        <v>364</v>
      </c>
      <c r="E9" s="163" t="s">
        <v>358</v>
      </c>
      <c r="F9" s="163" t="s">
        <v>354</v>
      </c>
      <c r="G9" s="163" t="s">
        <v>347</v>
      </c>
    </row>
    <row r="10" spans="1:7" ht="19.5" thickBot="1">
      <c r="A10" s="361"/>
      <c r="B10" s="162" t="s">
        <v>137</v>
      </c>
      <c r="C10" s="162" t="s">
        <v>139</v>
      </c>
      <c r="D10" s="162" t="s">
        <v>140</v>
      </c>
      <c r="E10" s="162" t="s">
        <v>134</v>
      </c>
      <c r="F10" s="162" t="s">
        <v>141</v>
      </c>
      <c r="G10" s="162" t="s">
        <v>138</v>
      </c>
    </row>
    <row r="11" spans="1:7" ht="38.25" thickBot="1">
      <c r="A11" s="361"/>
      <c r="B11" s="162" t="s">
        <v>354</v>
      </c>
      <c r="C11" s="162" t="s">
        <v>365</v>
      </c>
      <c r="D11" s="162" t="s">
        <v>815</v>
      </c>
      <c r="E11" s="162" t="s">
        <v>346</v>
      </c>
      <c r="F11" s="162" t="s">
        <v>366</v>
      </c>
      <c r="G11" s="162" t="s">
        <v>367</v>
      </c>
    </row>
    <row r="12" spans="1:7" ht="19.5" thickBot="1">
      <c r="A12" s="361"/>
      <c r="B12" s="162" t="s">
        <v>368</v>
      </c>
      <c r="C12" s="162" t="s">
        <v>369</v>
      </c>
      <c r="D12" s="162" t="s">
        <v>370</v>
      </c>
      <c r="E12" s="162"/>
      <c r="F12" s="162"/>
      <c r="G12" s="162" t="s">
        <v>371</v>
      </c>
    </row>
    <row r="13" spans="1:7" ht="19.5" thickBot="1">
      <c r="A13" s="361"/>
      <c r="B13" s="162" t="s">
        <v>141</v>
      </c>
      <c r="C13" s="162" t="s">
        <v>142</v>
      </c>
      <c r="D13" s="162" t="s">
        <v>143</v>
      </c>
      <c r="E13" s="162" t="s">
        <v>137</v>
      </c>
      <c r="F13" s="162" t="s">
        <v>144</v>
      </c>
      <c r="G13" s="162" t="s">
        <v>138</v>
      </c>
    </row>
    <row r="14" spans="1:7" ht="19.5" thickBot="1">
      <c r="A14" s="361"/>
      <c r="B14" s="162" t="s">
        <v>372</v>
      </c>
      <c r="C14" s="162" t="s">
        <v>373</v>
      </c>
      <c r="D14" s="162" t="s">
        <v>374</v>
      </c>
      <c r="E14" s="162" t="s">
        <v>354</v>
      </c>
      <c r="F14" s="162" t="s">
        <v>375</v>
      </c>
      <c r="G14" s="162" t="s">
        <v>376</v>
      </c>
    </row>
    <row r="15" spans="1:7" ht="19.5" thickBot="1">
      <c r="A15" s="361"/>
      <c r="B15" s="162" t="s">
        <v>375</v>
      </c>
      <c r="C15" s="162" t="s">
        <v>377</v>
      </c>
      <c r="D15" s="162" t="s">
        <v>378</v>
      </c>
      <c r="E15" s="162" t="s">
        <v>372</v>
      </c>
      <c r="F15" s="162" t="s">
        <v>366</v>
      </c>
      <c r="G15" s="162" t="s">
        <v>347</v>
      </c>
    </row>
    <row r="16" spans="1:7" ht="19.5" thickBot="1">
      <c r="A16" s="361"/>
      <c r="B16" s="162" t="s">
        <v>379</v>
      </c>
      <c r="C16" s="162" t="s">
        <v>380</v>
      </c>
      <c r="D16" s="162" t="s">
        <v>381</v>
      </c>
      <c r="E16" s="162" t="s">
        <v>372</v>
      </c>
      <c r="F16" s="162" t="s">
        <v>366</v>
      </c>
      <c r="G16" s="162" t="s">
        <v>351</v>
      </c>
    </row>
    <row r="17" spans="1:7" ht="19.5" thickBot="1">
      <c r="A17" s="361"/>
      <c r="B17" s="162" t="s">
        <v>144</v>
      </c>
      <c r="C17" s="162" t="s">
        <v>145</v>
      </c>
      <c r="D17" s="162" t="s">
        <v>146</v>
      </c>
      <c r="E17" s="162" t="s">
        <v>141</v>
      </c>
      <c r="F17" s="162" t="s">
        <v>147</v>
      </c>
      <c r="G17" s="162" t="s">
        <v>138</v>
      </c>
    </row>
    <row r="18" spans="1:7" ht="38.25" thickBot="1">
      <c r="A18" s="361"/>
      <c r="B18" s="162" t="s">
        <v>345</v>
      </c>
      <c r="C18" s="162" t="s">
        <v>382</v>
      </c>
      <c r="D18" s="162" t="s">
        <v>383</v>
      </c>
      <c r="E18" s="162" t="s">
        <v>379</v>
      </c>
      <c r="F18" s="162" t="s">
        <v>366</v>
      </c>
      <c r="G18" s="162" t="s">
        <v>376</v>
      </c>
    </row>
    <row r="19" spans="1:7" ht="19.5" thickBot="1">
      <c r="A19" s="361"/>
      <c r="B19" s="162" t="s">
        <v>147</v>
      </c>
      <c r="C19" s="162" t="s">
        <v>148</v>
      </c>
      <c r="D19" s="162" t="s">
        <v>149</v>
      </c>
      <c r="E19" s="162" t="s">
        <v>144</v>
      </c>
      <c r="F19" s="162" t="s">
        <v>150</v>
      </c>
      <c r="G19" s="162" t="s">
        <v>138</v>
      </c>
    </row>
    <row r="20" spans="1:7" ht="19.5" thickBot="1">
      <c r="A20" s="361"/>
      <c r="B20" s="162" t="s">
        <v>150</v>
      </c>
      <c r="C20" s="162" t="s">
        <v>151</v>
      </c>
      <c r="D20" s="162" t="s">
        <v>152</v>
      </c>
      <c r="E20" s="162" t="s">
        <v>147</v>
      </c>
      <c r="F20" s="162" t="s">
        <v>153</v>
      </c>
      <c r="G20" s="162" t="s">
        <v>138</v>
      </c>
    </row>
    <row r="21" spans="1:7" ht="19.5" thickBot="1">
      <c r="A21" s="361"/>
      <c r="B21" s="162" t="s">
        <v>153</v>
      </c>
      <c r="C21" s="162" t="s">
        <v>154</v>
      </c>
      <c r="D21" s="162" t="s">
        <v>155</v>
      </c>
      <c r="E21" s="162" t="s">
        <v>150</v>
      </c>
      <c r="F21" s="162" t="s">
        <v>156</v>
      </c>
      <c r="G21" s="162" t="s">
        <v>138</v>
      </c>
    </row>
    <row r="22" spans="1:7" ht="19.5" thickBot="1">
      <c r="A22" s="361"/>
      <c r="B22" s="162" t="s">
        <v>366</v>
      </c>
      <c r="C22" s="162" t="s">
        <v>384</v>
      </c>
      <c r="D22" s="162" t="s">
        <v>385</v>
      </c>
      <c r="E22" s="162" t="s">
        <v>375</v>
      </c>
      <c r="F22" s="162"/>
      <c r="G22" s="162" t="s">
        <v>347</v>
      </c>
    </row>
    <row r="23" spans="1:7" ht="19.5" thickBot="1">
      <c r="A23" s="361"/>
      <c r="B23" s="162" t="s">
        <v>156</v>
      </c>
      <c r="C23" s="162" t="s">
        <v>157</v>
      </c>
      <c r="D23" s="162" t="s">
        <v>158</v>
      </c>
      <c r="E23" s="162" t="s">
        <v>153</v>
      </c>
      <c r="F23" s="162" t="s">
        <v>159</v>
      </c>
      <c r="G23" s="162" t="s">
        <v>160</v>
      </c>
    </row>
    <row r="24" spans="1:7" ht="19.5" thickBot="1">
      <c r="A24" s="362"/>
      <c r="B24" s="162" t="s">
        <v>159</v>
      </c>
      <c r="C24" s="162" t="s">
        <v>161</v>
      </c>
      <c r="D24" s="162" t="s">
        <v>158</v>
      </c>
      <c r="E24" s="162" t="s">
        <v>156</v>
      </c>
      <c r="F24" s="162"/>
      <c r="G24" s="162" t="s">
        <v>162</v>
      </c>
    </row>
    <row r="25" spans="1:7">
      <c r="A25" s="164"/>
      <c r="B25" s="165"/>
      <c r="C25" s="165"/>
      <c r="D25" s="165"/>
      <c r="E25" s="165"/>
      <c r="F25" s="165"/>
      <c r="G25" s="165"/>
    </row>
    <row r="26" spans="1:7">
      <c r="A26" s="359" t="s">
        <v>163</v>
      </c>
      <c r="B26" s="359"/>
      <c r="C26" s="359"/>
      <c r="D26" s="359"/>
      <c r="E26" s="359"/>
      <c r="F26" s="359"/>
      <c r="G26" s="359"/>
    </row>
    <row r="27" spans="1:7" ht="6.75" customHeight="1" thickBot="1"/>
    <row r="28" spans="1:7" s="161" customFormat="1" ht="19.5" thickBot="1">
      <c r="A28" s="159" t="s">
        <v>126</v>
      </c>
      <c r="B28" s="160" t="s">
        <v>127</v>
      </c>
      <c r="C28" s="160" t="s">
        <v>128</v>
      </c>
      <c r="D28" s="160" t="s">
        <v>129</v>
      </c>
      <c r="E28" s="160" t="s">
        <v>130</v>
      </c>
      <c r="F28" s="160" t="s">
        <v>131</v>
      </c>
      <c r="G28" s="160" t="s">
        <v>132</v>
      </c>
    </row>
    <row r="29" spans="1:7" ht="38.25" thickBot="1">
      <c r="A29" s="360" t="s">
        <v>133</v>
      </c>
      <c r="B29" s="162" t="s">
        <v>164</v>
      </c>
      <c r="C29" s="162" t="s">
        <v>135</v>
      </c>
      <c r="D29" s="162" t="s">
        <v>136</v>
      </c>
      <c r="E29" s="162"/>
      <c r="F29" s="162" t="s">
        <v>165</v>
      </c>
      <c r="G29" s="162" t="s">
        <v>138</v>
      </c>
    </row>
    <row r="30" spans="1:7" ht="19.5" thickBot="1">
      <c r="A30" s="361"/>
      <c r="B30" s="162" t="s">
        <v>165</v>
      </c>
      <c r="C30" s="162" t="s">
        <v>139</v>
      </c>
      <c r="D30" s="162" t="s">
        <v>140</v>
      </c>
      <c r="E30" s="162" t="s">
        <v>164</v>
      </c>
      <c r="F30" s="162" t="s">
        <v>166</v>
      </c>
      <c r="G30" s="162" t="s">
        <v>138</v>
      </c>
    </row>
    <row r="31" spans="1:7" ht="19.5" thickBot="1">
      <c r="A31" s="361"/>
      <c r="B31" s="162" t="s">
        <v>166</v>
      </c>
      <c r="C31" s="162" t="s">
        <v>142</v>
      </c>
      <c r="D31" s="162" t="s">
        <v>143</v>
      </c>
      <c r="E31" s="162" t="s">
        <v>165</v>
      </c>
      <c r="F31" s="162" t="s">
        <v>167</v>
      </c>
      <c r="G31" s="162" t="s">
        <v>138</v>
      </c>
    </row>
    <row r="32" spans="1:7" ht="19.5" thickBot="1">
      <c r="A32" s="361"/>
      <c r="B32" s="162" t="s">
        <v>167</v>
      </c>
      <c r="C32" s="162" t="s">
        <v>145</v>
      </c>
      <c r="D32" s="162" t="s">
        <v>146</v>
      </c>
      <c r="E32" s="162" t="s">
        <v>166</v>
      </c>
      <c r="F32" s="162" t="s">
        <v>168</v>
      </c>
      <c r="G32" s="162" t="s">
        <v>138</v>
      </c>
    </row>
    <row r="33" spans="1:7" ht="19.5" thickBot="1">
      <c r="A33" s="361"/>
      <c r="B33" s="162" t="s">
        <v>168</v>
      </c>
      <c r="C33" s="162" t="s">
        <v>148</v>
      </c>
      <c r="D33" s="162" t="s">
        <v>149</v>
      </c>
      <c r="E33" s="162" t="s">
        <v>167</v>
      </c>
      <c r="F33" s="162" t="s">
        <v>169</v>
      </c>
      <c r="G33" s="162" t="s">
        <v>138</v>
      </c>
    </row>
    <row r="34" spans="1:7" ht="19.5" thickBot="1">
      <c r="A34" s="361"/>
      <c r="B34" s="162" t="s">
        <v>169</v>
      </c>
      <c r="C34" s="162" t="s">
        <v>151</v>
      </c>
      <c r="D34" s="162" t="s">
        <v>152</v>
      </c>
      <c r="E34" s="162" t="s">
        <v>168</v>
      </c>
      <c r="F34" s="162" t="s">
        <v>170</v>
      </c>
      <c r="G34" s="162" t="s">
        <v>138</v>
      </c>
    </row>
    <row r="35" spans="1:7" ht="19.5" thickBot="1">
      <c r="A35" s="361"/>
      <c r="B35" s="162" t="s">
        <v>170</v>
      </c>
      <c r="C35" s="162" t="s">
        <v>154</v>
      </c>
      <c r="D35" s="162" t="s">
        <v>155</v>
      </c>
      <c r="E35" s="162" t="s">
        <v>169</v>
      </c>
      <c r="F35" s="162" t="s">
        <v>171</v>
      </c>
      <c r="G35" s="162" t="s">
        <v>138</v>
      </c>
    </row>
    <row r="36" spans="1:7" ht="19.5" thickBot="1">
      <c r="A36" s="361"/>
      <c r="B36" s="162" t="s">
        <v>171</v>
      </c>
      <c r="C36" s="162" t="s">
        <v>157</v>
      </c>
      <c r="D36" s="162" t="s">
        <v>158</v>
      </c>
      <c r="E36" s="162" t="s">
        <v>170</v>
      </c>
      <c r="F36" s="162" t="s">
        <v>172</v>
      </c>
      <c r="G36" s="162" t="s">
        <v>160</v>
      </c>
    </row>
    <row r="37" spans="1:7" ht="19.5" thickBot="1">
      <c r="A37" s="361"/>
      <c r="B37" s="162" t="s">
        <v>172</v>
      </c>
      <c r="C37" s="162" t="s">
        <v>161</v>
      </c>
      <c r="D37" s="162" t="s">
        <v>158</v>
      </c>
      <c r="E37" s="162" t="s">
        <v>171</v>
      </c>
      <c r="F37" s="162"/>
      <c r="G37" s="162" t="s">
        <v>162</v>
      </c>
    </row>
  </sheetData>
  <mergeCells count="4">
    <mergeCell ref="A1:G1"/>
    <mergeCell ref="A4:A24"/>
    <mergeCell ref="A26:G26"/>
    <mergeCell ref="A29:A37"/>
  </mergeCell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
  <sheetViews>
    <sheetView showGridLines="0" showRowColHeaders="0" zoomScale="70" zoomScaleNormal="70" workbookViewId="0">
      <selection activeCell="D3" sqref="D3"/>
    </sheetView>
  </sheetViews>
  <sheetFormatPr defaultRowHeight="15.75"/>
  <cols>
    <col min="1" max="1" width="23" style="29" customWidth="1"/>
    <col min="2" max="2" width="9.140625" style="29"/>
    <col min="3" max="3" width="34.28515625" style="29" customWidth="1"/>
    <col min="4" max="4" width="50" style="171" customWidth="1"/>
    <col min="5" max="5" width="48.5703125" style="29" customWidth="1"/>
    <col min="6" max="16384" width="9.140625" style="29"/>
  </cols>
  <sheetData>
    <row r="1" spans="2:5" s="28" customFormat="1">
      <c r="B1" s="175" t="s">
        <v>126</v>
      </c>
      <c r="C1" s="176" t="s">
        <v>221</v>
      </c>
      <c r="D1" s="176" t="s">
        <v>219</v>
      </c>
      <c r="E1" s="177" t="s">
        <v>222</v>
      </c>
    </row>
    <row r="2" spans="2:5" ht="84" customHeight="1">
      <c r="B2" s="363" t="s">
        <v>133</v>
      </c>
      <c r="C2" s="173" t="s">
        <v>223</v>
      </c>
      <c r="D2" s="174" t="s">
        <v>224</v>
      </c>
      <c r="E2" s="178" t="s">
        <v>225</v>
      </c>
    </row>
    <row r="3" spans="2:5" ht="167.25" customHeight="1">
      <c r="B3" s="363"/>
      <c r="C3" s="173" t="s">
        <v>226</v>
      </c>
      <c r="D3" s="174" t="s">
        <v>227</v>
      </c>
      <c r="E3" s="179" t="s">
        <v>228</v>
      </c>
    </row>
    <row r="4" spans="2:5" ht="157.5">
      <c r="B4" s="363"/>
      <c r="C4" s="173" t="s">
        <v>229</v>
      </c>
      <c r="D4" s="174" t="s">
        <v>230</v>
      </c>
      <c r="E4" s="179" t="s">
        <v>228</v>
      </c>
    </row>
    <row r="5" spans="2:5" ht="32.25" thickBot="1">
      <c r="B5" s="364"/>
      <c r="C5" s="180" t="s">
        <v>231</v>
      </c>
      <c r="D5" s="181" t="s">
        <v>232</v>
      </c>
      <c r="E5" s="182"/>
    </row>
    <row r="6" spans="2:5">
      <c r="C6" s="32"/>
      <c r="D6" s="172"/>
      <c r="E6" s="32"/>
    </row>
    <row r="7" spans="2:5">
      <c r="C7" s="32"/>
      <c r="D7" s="172"/>
      <c r="E7" s="32"/>
    </row>
  </sheetData>
  <mergeCells count="1">
    <mergeCell ref="B2:B5"/>
  </mergeCells>
  <hyperlinks>
    <hyperlink ref="C2" location="'Shift Summary Report Example'!A1" display="Shift Summary"/>
    <hyperlink ref="C3" location="'Weekly Report Sample'!A1" display="Weekly Loss and Waste Report"/>
    <hyperlink ref="C4" location="'Monthly Report Sample'!A1" display="Monthly Loss and Waste Report"/>
    <hyperlink ref="C5" location="'Downtime Analysis Example'!A1" display="Machine Downtime Analysis"/>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0"/>
  <sheetViews>
    <sheetView showGridLines="0" showRowColHeaders="0" zoomScale="70" zoomScaleNormal="70" workbookViewId="0">
      <selection sqref="A1:XFD1048576"/>
    </sheetView>
  </sheetViews>
  <sheetFormatPr defaultRowHeight="15.75"/>
  <cols>
    <col min="1" max="1" width="9.140625" style="157"/>
    <col min="2" max="2" width="54.28515625" style="157" customWidth="1"/>
    <col min="3" max="3" width="16.5703125" style="157" customWidth="1"/>
    <col min="4" max="4" width="34.7109375" style="157" customWidth="1"/>
    <col min="5" max="5" width="33.7109375" style="157" customWidth="1"/>
    <col min="6" max="16384" width="9.140625" style="157"/>
  </cols>
  <sheetData>
    <row r="1" spans="2:7">
      <c r="B1" s="365" t="s">
        <v>233</v>
      </c>
      <c r="C1" s="365"/>
      <c r="D1" s="365"/>
      <c r="E1" s="365"/>
      <c r="F1" s="365"/>
    </row>
    <row r="2" spans="2:7" ht="16.5" thickBot="1"/>
    <row r="3" spans="2:7">
      <c r="B3" s="187" t="s">
        <v>234</v>
      </c>
      <c r="C3" s="187" t="s">
        <v>235</v>
      </c>
      <c r="E3" s="188"/>
      <c r="F3" s="189" t="s">
        <v>124</v>
      </c>
      <c r="G3" s="190" t="s">
        <v>236</v>
      </c>
    </row>
    <row r="4" spans="2:7">
      <c r="B4" s="187" t="s">
        <v>237</v>
      </c>
      <c r="C4" s="187" t="s">
        <v>238</v>
      </c>
      <c r="E4" s="191" t="s">
        <v>239</v>
      </c>
      <c r="F4" s="187">
        <v>1105</v>
      </c>
      <c r="G4" s="192">
        <f>187.5*7.5*0.9</f>
        <v>1265.625</v>
      </c>
    </row>
    <row r="5" spans="2:7">
      <c r="B5" s="187" t="s">
        <v>240</v>
      </c>
      <c r="C5" s="187" t="s">
        <v>241</v>
      </c>
      <c r="E5" s="191" t="s">
        <v>242</v>
      </c>
      <c r="F5" s="187">
        <v>90</v>
      </c>
      <c r="G5" s="193">
        <v>95</v>
      </c>
    </row>
    <row r="6" spans="2:7">
      <c r="B6" s="187" t="s">
        <v>243</v>
      </c>
      <c r="C6" s="194">
        <v>7.5</v>
      </c>
      <c r="E6" s="195" t="s">
        <v>244</v>
      </c>
      <c r="F6" s="196">
        <v>64</v>
      </c>
      <c r="G6" s="193">
        <v>75</v>
      </c>
    </row>
    <row r="7" spans="2:7">
      <c r="B7" s="187" t="s">
        <v>245</v>
      </c>
      <c r="C7" s="187" t="s">
        <v>246</v>
      </c>
      <c r="E7" s="195" t="s">
        <v>247</v>
      </c>
      <c r="F7" s="196">
        <v>87</v>
      </c>
      <c r="G7" s="193">
        <v>85</v>
      </c>
    </row>
    <row r="8" spans="2:7">
      <c r="E8" s="195" t="s">
        <v>248</v>
      </c>
      <c r="F8" s="196">
        <v>84</v>
      </c>
      <c r="G8" s="193">
        <v>95</v>
      </c>
    </row>
    <row r="9" spans="2:7">
      <c r="E9" s="195" t="s">
        <v>123</v>
      </c>
      <c r="F9" s="196">
        <v>83</v>
      </c>
      <c r="G9" s="193">
        <v>95</v>
      </c>
    </row>
    <row r="10" spans="2:7" ht="16.5" thickBot="1">
      <c r="E10" s="197" t="s">
        <v>122</v>
      </c>
      <c r="F10" s="198">
        <v>87</v>
      </c>
      <c r="G10" s="199">
        <v>95</v>
      </c>
    </row>
    <row r="12" spans="2:7" ht="16.5" thickBot="1">
      <c r="B12" s="366" t="s">
        <v>249</v>
      </c>
      <c r="C12" s="366"/>
      <c r="D12" s="366"/>
    </row>
    <row r="13" spans="2:7" ht="16.5" thickBot="1">
      <c r="B13" s="200"/>
      <c r="C13" s="201" t="s">
        <v>250</v>
      </c>
      <c r="D13" s="202" t="s">
        <v>251</v>
      </c>
      <c r="E13" s="203" t="s">
        <v>252</v>
      </c>
    </row>
    <row r="14" spans="2:7">
      <c r="B14" s="204" t="s">
        <v>105</v>
      </c>
      <c r="C14" s="205"/>
      <c r="D14" s="206"/>
      <c r="E14" s="207"/>
    </row>
    <row r="15" spans="2:7">
      <c r="B15" s="204" t="s">
        <v>10</v>
      </c>
      <c r="C15" s="208"/>
      <c r="D15" s="206"/>
      <c r="E15" s="207"/>
    </row>
    <row r="16" spans="2:7">
      <c r="B16" s="204" t="s">
        <v>253</v>
      </c>
      <c r="C16" s="208"/>
      <c r="D16" s="206"/>
      <c r="E16" s="207"/>
    </row>
    <row r="17" spans="2:5">
      <c r="B17" s="204" t="s">
        <v>254</v>
      </c>
      <c r="C17" s="208">
        <v>54</v>
      </c>
      <c r="D17" s="206" t="s">
        <v>255</v>
      </c>
      <c r="E17" s="207" t="s">
        <v>256</v>
      </c>
    </row>
    <row r="18" spans="2:5">
      <c r="B18" s="204" t="s">
        <v>104</v>
      </c>
      <c r="C18" s="208"/>
      <c r="D18" s="206"/>
      <c r="E18" s="207"/>
    </row>
    <row r="19" spans="2:5">
      <c r="B19" s="204" t="s">
        <v>257</v>
      </c>
      <c r="C19" s="208"/>
      <c r="D19" s="206"/>
      <c r="E19" s="207"/>
    </row>
    <row r="20" spans="2:5">
      <c r="B20" s="204" t="s">
        <v>258</v>
      </c>
      <c r="C20" s="208"/>
      <c r="D20" s="206"/>
      <c r="E20" s="207"/>
    </row>
    <row r="21" spans="2:5">
      <c r="B21" s="204" t="s">
        <v>259</v>
      </c>
      <c r="C21" s="208"/>
      <c r="D21" s="206"/>
      <c r="E21" s="207"/>
    </row>
    <row r="22" spans="2:5">
      <c r="B22" s="204" t="s">
        <v>260</v>
      </c>
      <c r="C22" s="208"/>
      <c r="D22" s="206"/>
      <c r="E22" s="207"/>
    </row>
    <row r="23" spans="2:5">
      <c r="B23" s="204" t="s">
        <v>261</v>
      </c>
      <c r="C23" s="208"/>
      <c r="D23" s="206"/>
      <c r="E23" s="207"/>
    </row>
    <row r="24" spans="2:5">
      <c r="B24" s="204" t="s">
        <v>262</v>
      </c>
      <c r="C24" s="208"/>
      <c r="D24" s="206"/>
      <c r="E24" s="207"/>
    </row>
    <row r="25" spans="2:5">
      <c r="B25" s="204" t="s">
        <v>263</v>
      </c>
      <c r="C25" s="208"/>
      <c r="D25" s="206"/>
      <c r="E25" s="207"/>
    </row>
    <row r="26" spans="2:5">
      <c r="B26" s="209" t="s">
        <v>264</v>
      </c>
      <c r="C26" s="210">
        <f>SUM(C27:C38)</f>
        <v>0</v>
      </c>
      <c r="D26" s="211"/>
      <c r="E26" s="211"/>
    </row>
    <row r="27" spans="2:5">
      <c r="B27" s="204" t="s">
        <v>265</v>
      </c>
      <c r="C27" s="208"/>
      <c r="D27" s="206"/>
      <c r="E27" s="207"/>
    </row>
    <row r="28" spans="2:5">
      <c r="B28" s="204" t="s">
        <v>266</v>
      </c>
      <c r="C28" s="208"/>
      <c r="D28" s="206"/>
      <c r="E28" s="207"/>
    </row>
    <row r="29" spans="2:5">
      <c r="B29" s="204" t="s">
        <v>267</v>
      </c>
      <c r="C29" s="208"/>
      <c r="D29" s="206"/>
      <c r="E29" s="207"/>
    </row>
    <row r="30" spans="2:5">
      <c r="B30" s="204" t="s">
        <v>268</v>
      </c>
      <c r="C30" s="208"/>
      <c r="D30" s="206"/>
      <c r="E30" s="207"/>
    </row>
    <row r="31" spans="2:5">
      <c r="B31" s="204" t="s">
        <v>269</v>
      </c>
      <c r="C31" s="208"/>
      <c r="D31" s="206"/>
      <c r="E31" s="207"/>
    </row>
    <row r="32" spans="2:5">
      <c r="B32" s="204" t="s">
        <v>270</v>
      </c>
      <c r="C32" s="208"/>
      <c r="D32" s="206"/>
      <c r="E32" s="207"/>
    </row>
    <row r="33" spans="2:5">
      <c r="B33" s="204" t="s">
        <v>271</v>
      </c>
      <c r="C33" s="208"/>
      <c r="D33" s="206"/>
      <c r="E33" s="207"/>
    </row>
    <row r="34" spans="2:5">
      <c r="B34" s="204" t="s">
        <v>272</v>
      </c>
      <c r="C34" s="208"/>
      <c r="D34" s="206"/>
      <c r="E34" s="207"/>
    </row>
    <row r="35" spans="2:5">
      <c r="B35" s="204" t="s">
        <v>273</v>
      </c>
      <c r="C35" s="208"/>
      <c r="D35" s="206"/>
      <c r="E35" s="207"/>
    </row>
    <row r="36" spans="2:5">
      <c r="B36" s="204" t="s">
        <v>274</v>
      </c>
      <c r="C36" s="208"/>
      <c r="D36" s="206"/>
      <c r="E36" s="207"/>
    </row>
    <row r="37" spans="2:5">
      <c r="B37" s="204" t="s">
        <v>275</v>
      </c>
      <c r="C37" s="208"/>
      <c r="D37" s="206"/>
      <c r="E37" s="207"/>
    </row>
    <row r="38" spans="2:5">
      <c r="B38" s="204" t="s">
        <v>276</v>
      </c>
      <c r="C38" s="208"/>
      <c r="D38" s="206"/>
      <c r="E38" s="207"/>
    </row>
    <row r="39" spans="2:5">
      <c r="B39" s="209" t="s">
        <v>277</v>
      </c>
      <c r="C39" s="210">
        <f>SUM(C40:C41)</f>
        <v>40</v>
      </c>
      <c r="D39" s="211"/>
      <c r="E39" s="211"/>
    </row>
    <row r="40" spans="2:5">
      <c r="B40" s="204" t="s">
        <v>278</v>
      </c>
      <c r="C40" s="208">
        <v>40</v>
      </c>
      <c r="D40" s="206"/>
      <c r="E40" s="207"/>
    </row>
    <row r="41" spans="2:5">
      <c r="B41" s="204" t="s">
        <v>279</v>
      </c>
      <c r="C41" s="208"/>
      <c r="D41" s="206"/>
      <c r="E41" s="207"/>
    </row>
    <row r="42" spans="2:5">
      <c r="B42" s="209" t="s">
        <v>280</v>
      </c>
      <c r="C42" s="210">
        <f>SUM(C43:C51)</f>
        <v>30</v>
      </c>
      <c r="D42" s="211"/>
      <c r="E42" s="211"/>
    </row>
    <row r="43" spans="2:5">
      <c r="B43" s="204" t="s">
        <v>281</v>
      </c>
      <c r="C43" s="208">
        <v>30</v>
      </c>
      <c r="D43" s="206"/>
      <c r="E43" s="207"/>
    </row>
    <row r="44" spans="2:5">
      <c r="B44" s="204" t="s">
        <v>282</v>
      </c>
      <c r="C44" s="208"/>
      <c r="D44" s="206"/>
      <c r="E44" s="207"/>
    </row>
    <row r="45" spans="2:5">
      <c r="B45" s="204" t="s">
        <v>283</v>
      </c>
      <c r="C45" s="208"/>
      <c r="D45" s="206"/>
      <c r="E45" s="207"/>
    </row>
    <row r="46" spans="2:5">
      <c r="B46" s="204" t="s">
        <v>284</v>
      </c>
      <c r="C46" s="208"/>
      <c r="D46" s="206"/>
      <c r="E46" s="207"/>
    </row>
    <row r="47" spans="2:5">
      <c r="B47" s="204" t="s">
        <v>285</v>
      </c>
      <c r="C47" s="208"/>
      <c r="D47" s="206"/>
      <c r="E47" s="207"/>
    </row>
    <row r="48" spans="2:5">
      <c r="B48" s="204" t="s">
        <v>286</v>
      </c>
      <c r="C48" s="208"/>
      <c r="D48" s="206"/>
      <c r="E48" s="207"/>
    </row>
    <row r="49" spans="2:5">
      <c r="B49" s="204" t="s">
        <v>287</v>
      </c>
      <c r="C49" s="208"/>
      <c r="D49" s="206"/>
      <c r="E49" s="207"/>
    </row>
    <row r="50" spans="2:5">
      <c r="B50" s="204" t="s">
        <v>288</v>
      </c>
      <c r="C50" s="208"/>
      <c r="D50" s="206"/>
      <c r="E50" s="207"/>
    </row>
    <row r="51" spans="2:5">
      <c r="B51" s="204" t="s">
        <v>289</v>
      </c>
      <c r="C51" s="208"/>
      <c r="D51" s="206"/>
      <c r="E51" s="207"/>
    </row>
    <row r="52" spans="2:5">
      <c r="B52" s="209" t="s">
        <v>290</v>
      </c>
      <c r="C52" s="210">
        <f>SUM(C53:C60)</f>
        <v>65</v>
      </c>
      <c r="D52" s="211"/>
      <c r="E52" s="211"/>
    </row>
    <row r="53" spans="2:5">
      <c r="B53" s="204" t="s">
        <v>291</v>
      </c>
      <c r="C53" s="208">
        <v>50</v>
      </c>
      <c r="D53" s="206"/>
      <c r="E53" s="207"/>
    </row>
    <row r="54" spans="2:5">
      <c r="B54" s="204" t="s">
        <v>292</v>
      </c>
      <c r="C54" s="208">
        <v>15</v>
      </c>
      <c r="D54" s="206"/>
      <c r="E54" s="207"/>
    </row>
    <row r="55" spans="2:5">
      <c r="B55" s="204" t="s">
        <v>293</v>
      </c>
      <c r="C55" s="208"/>
      <c r="D55" s="206"/>
      <c r="E55" s="207"/>
    </row>
    <row r="56" spans="2:5">
      <c r="B56" s="204" t="s">
        <v>294</v>
      </c>
      <c r="C56" s="208"/>
      <c r="D56" s="206"/>
      <c r="E56" s="207"/>
    </row>
    <row r="57" spans="2:5">
      <c r="B57" s="204" t="s">
        <v>295</v>
      </c>
      <c r="C57" s="208"/>
      <c r="D57" s="206"/>
      <c r="E57" s="207"/>
    </row>
    <row r="58" spans="2:5">
      <c r="B58" s="204" t="s">
        <v>296</v>
      </c>
      <c r="C58" s="208"/>
      <c r="D58" s="206"/>
      <c r="E58" s="207"/>
    </row>
    <row r="59" spans="2:5">
      <c r="B59" s="204" t="s">
        <v>297</v>
      </c>
      <c r="C59" s="208"/>
      <c r="D59" s="206"/>
      <c r="E59" s="207"/>
    </row>
    <row r="60" spans="2:5" ht="16.5" thickBot="1">
      <c r="B60" s="212" t="s">
        <v>298</v>
      </c>
      <c r="C60" s="213"/>
      <c r="D60" s="214"/>
      <c r="E60" s="215"/>
    </row>
  </sheetData>
  <mergeCells count="2">
    <mergeCell ref="B1:F1"/>
    <mergeCell ref="B12:D1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2"/>
  <sheetViews>
    <sheetView showGridLines="0" showRowColHeaders="0" zoomScale="55" zoomScaleNormal="55" workbookViewId="0"/>
  </sheetViews>
  <sheetFormatPr defaultRowHeight="15.75"/>
  <cols>
    <col min="1" max="1" width="9.140625" style="29"/>
    <col min="2" max="2" width="53.140625" style="29" customWidth="1"/>
    <col min="3" max="7" width="19.28515625" style="29" customWidth="1"/>
    <col min="8" max="8" width="33.28515625" style="29" customWidth="1"/>
    <col min="9" max="9" width="33.5703125" style="29" customWidth="1"/>
    <col min="10" max="14" width="15.7109375" style="29" customWidth="1"/>
    <col min="15" max="15" width="33.5703125" style="29" customWidth="1"/>
    <col min="16" max="16384" width="9.140625" style="29"/>
  </cols>
  <sheetData>
    <row r="1" spans="2:14" ht="16.5" thickBot="1"/>
    <row r="2" spans="2:14" ht="20.25" thickBot="1">
      <c r="B2" s="367" t="s">
        <v>299</v>
      </c>
      <c r="C2" s="368"/>
      <c r="D2" s="368"/>
      <c r="E2" s="368"/>
      <c r="F2" s="368"/>
      <c r="G2" s="368"/>
      <c r="H2" s="368"/>
      <c r="I2" s="368"/>
      <c r="J2" s="368"/>
      <c r="K2" s="368"/>
      <c r="L2" s="368"/>
      <c r="M2" s="369"/>
    </row>
    <row r="3" spans="2:14" ht="16.5" thickBot="1"/>
    <row r="4" spans="2:14" ht="16.5" thickBot="1">
      <c r="B4" s="39" t="s">
        <v>300</v>
      </c>
      <c r="C4" s="39" t="s">
        <v>301</v>
      </c>
      <c r="D4" s="40" t="s">
        <v>302</v>
      </c>
      <c r="E4" s="40" t="s">
        <v>303</v>
      </c>
      <c r="H4" s="370" t="s">
        <v>299</v>
      </c>
      <c r="I4" s="371"/>
      <c r="J4" s="371"/>
      <c r="K4" s="371"/>
      <c r="L4" s="371"/>
      <c r="M4" s="372"/>
    </row>
    <row r="5" spans="2:14" ht="16.5" thickBot="1">
      <c r="B5" s="41"/>
      <c r="C5" s="42"/>
      <c r="D5" s="43" t="s">
        <v>304</v>
      </c>
      <c r="E5" s="43" t="s">
        <v>304</v>
      </c>
      <c r="H5" s="44"/>
      <c r="I5" s="45"/>
      <c r="J5" s="45"/>
      <c r="K5" s="45"/>
      <c r="L5" s="45"/>
      <c r="M5" s="46"/>
    </row>
    <row r="6" spans="2:14" ht="16.5" thickBot="1">
      <c r="B6" s="42" t="s">
        <v>305</v>
      </c>
      <c r="C6" s="47">
        <v>7200</v>
      </c>
      <c r="D6" s="48">
        <v>3128</v>
      </c>
      <c r="E6" s="49">
        <v>13028</v>
      </c>
      <c r="H6" s="33"/>
      <c r="I6" s="34" t="s">
        <v>306</v>
      </c>
      <c r="J6" s="34" t="s">
        <v>307</v>
      </c>
      <c r="K6" s="34" t="s">
        <v>308</v>
      </c>
      <c r="L6" s="34" t="s">
        <v>309</v>
      </c>
      <c r="M6" s="35" t="s">
        <v>115</v>
      </c>
    </row>
    <row r="7" spans="2:14" ht="16.5" thickBot="1">
      <c r="B7" s="42" t="s">
        <v>310</v>
      </c>
      <c r="C7" s="47">
        <v>95</v>
      </c>
      <c r="D7" s="50">
        <v>26</v>
      </c>
      <c r="E7" s="50">
        <v>34</v>
      </c>
      <c r="H7" s="33" t="s">
        <v>242</v>
      </c>
      <c r="I7" s="34">
        <v>97</v>
      </c>
      <c r="J7" s="34"/>
      <c r="K7" s="34"/>
      <c r="L7" s="34"/>
      <c r="M7" s="35">
        <v>97</v>
      </c>
    </row>
    <row r="8" spans="2:14" ht="16.5" thickBot="1">
      <c r="B8" s="42" t="s">
        <v>311</v>
      </c>
      <c r="C8" s="47" t="s">
        <v>312</v>
      </c>
      <c r="D8" s="51">
        <v>64</v>
      </c>
      <c r="E8" s="52">
        <v>62</v>
      </c>
      <c r="H8" s="33" t="s">
        <v>313</v>
      </c>
      <c r="I8" s="34">
        <v>95</v>
      </c>
      <c r="J8" s="34">
        <v>95</v>
      </c>
      <c r="K8" s="34">
        <v>95</v>
      </c>
      <c r="L8" s="34">
        <v>95</v>
      </c>
      <c r="M8" s="35">
        <v>95</v>
      </c>
    </row>
    <row r="9" spans="2:14" ht="16.5" thickBot="1">
      <c r="B9" s="42" t="s">
        <v>314</v>
      </c>
      <c r="C9" s="47">
        <v>85</v>
      </c>
      <c r="D9" s="51">
        <v>70</v>
      </c>
      <c r="E9" s="52">
        <v>86</v>
      </c>
      <c r="H9" s="33" t="s">
        <v>244</v>
      </c>
      <c r="I9" s="34">
        <v>64</v>
      </c>
      <c r="J9" s="34"/>
      <c r="K9" s="34"/>
      <c r="L9" s="34"/>
      <c r="M9" s="35">
        <v>62</v>
      </c>
    </row>
    <row r="10" spans="2:14" ht="16.5" thickBot="1">
      <c r="B10" s="42" t="s">
        <v>315</v>
      </c>
      <c r="C10" s="47" t="s">
        <v>316</v>
      </c>
      <c r="D10" s="52">
        <v>97</v>
      </c>
      <c r="E10" s="52">
        <v>97</v>
      </c>
      <c r="H10" s="36" t="s">
        <v>317</v>
      </c>
      <c r="I10" s="37">
        <v>75</v>
      </c>
      <c r="J10" s="37">
        <v>75</v>
      </c>
      <c r="K10" s="37">
        <v>75</v>
      </c>
      <c r="L10" s="37">
        <v>75</v>
      </c>
      <c r="M10" s="38">
        <v>75</v>
      </c>
    </row>
    <row r="11" spans="2:14" ht="16.5" thickBot="1">
      <c r="B11" s="42" t="s">
        <v>318</v>
      </c>
      <c r="C11" s="47">
        <v>95</v>
      </c>
      <c r="D11" s="52">
        <v>99</v>
      </c>
      <c r="E11" s="52">
        <v>97</v>
      </c>
    </row>
    <row r="12" spans="2:14" ht="16.5" thickBot="1">
      <c r="B12" s="42" t="s">
        <v>319</v>
      </c>
      <c r="C12" s="47" t="s">
        <v>316</v>
      </c>
      <c r="D12" s="52">
        <v>97</v>
      </c>
      <c r="E12" s="52">
        <v>96</v>
      </c>
    </row>
    <row r="14" spans="2:14">
      <c r="B14" s="373" t="s">
        <v>320</v>
      </c>
      <c r="C14" s="374"/>
      <c r="D14" s="374"/>
      <c r="E14" s="374"/>
      <c r="F14" s="375"/>
    </row>
    <row r="15" spans="2:14">
      <c r="B15" s="53"/>
      <c r="C15" s="54" t="s">
        <v>321</v>
      </c>
      <c r="D15" s="54" t="s">
        <v>322</v>
      </c>
      <c r="E15" s="54" t="s">
        <v>323</v>
      </c>
      <c r="F15" s="55" t="s">
        <v>98</v>
      </c>
    </row>
    <row r="16" spans="2:14">
      <c r="B16" s="56" t="s">
        <v>324</v>
      </c>
      <c r="C16" s="57">
        <v>4.9212530712530719E-2</v>
      </c>
      <c r="D16" s="57">
        <v>2.6371100164203611E-2</v>
      </c>
      <c r="E16" s="57">
        <v>2.0659722222222222E-2</v>
      </c>
      <c r="F16" s="58">
        <v>0</v>
      </c>
      <c r="G16" s="59"/>
      <c r="I16" s="376"/>
      <c r="J16" s="376"/>
      <c r="K16" s="376"/>
      <c r="L16" s="376"/>
      <c r="M16" s="376"/>
      <c r="N16" s="376"/>
    </row>
    <row r="17" spans="2:14">
      <c r="B17" s="56" t="s">
        <v>264</v>
      </c>
      <c r="C17" s="60">
        <v>5.6678951678951678E-2</v>
      </c>
      <c r="D17" s="60">
        <v>0.26026272577996717</v>
      </c>
      <c r="E17" s="60">
        <v>3.2118055555555559E-2</v>
      </c>
      <c r="F17" s="61">
        <v>0</v>
      </c>
      <c r="G17" s="31"/>
      <c r="I17" s="31"/>
      <c r="J17" s="31"/>
      <c r="K17" s="31"/>
      <c r="L17" s="31"/>
      <c r="M17" s="31"/>
      <c r="N17" s="31"/>
    </row>
    <row r="18" spans="2:14">
      <c r="B18" s="56" t="s">
        <v>277</v>
      </c>
      <c r="C18" s="57">
        <v>9.50982800982801E-2</v>
      </c>
      <c r="D18" s="57">
        <v>0.11563218390804597</v>
      </c>
      <c r="E18" s="57">
        <v>0.18159722222222222</v>
      </c>
      <c r="F18" s="58">
        <v>0</v>
      </c>
    </row>
    <row r="19" spans="2:14">
      <c r="B19" s="56" t="s">
        <v>280</v>
      </c>
      <c r="C19" s="57">
        <v>5.5776003276003273E-2</v>
      </c>
      <c r="D19" s="57">
        <v>4.6502463054187197E-2</v>
      </c>
      <c r="E19" s="57">
        <v>4.6180555555555558E-2</v>
      </c>
      <c r="F19" s="58">
        <v>0</v>
      </c>
    </row>
    <row r="20" spans="2:14">
      <c r="B20" s="56" t="s">
        <v>290</v>
      </c>
      <c r="C20" s="62">
        <v>0.14793816543816543</v>
      </c>
      <c r="D20" s="62">
        <v>9.3628899835796392E-2</v>
      </c>
      <c r="E20" s="62">
        <v>0.10885416666666665</v>
      </c>
      <c r="F20" s="63">
        <v>0</v>
      </c>
    </row>
    <row r="29" spans="2:14">
      <c r="H29" s="373" t="s">
        <v>325</v>
      </c>
      <c r="I29" s="374"/>
      <c r="J29" s="374"/>
      <c r="K29" s="374"/>
      <c r="L29" s="375"/>
    </row>
    <row r="30" spans="2:14">
      <c r="H30" s="53"/>
      <c r="I30" s="54" t="s">
        <v>321</v>
      </c>
      <c r="J30" s="54" t="s">
        <v>322</v>
      </c>
      <c r="K30" s="54" t="s">
        <v>323</v>
      </c>
      <c r="L30" s="55" t="s">
        <v>98</v>
      </c>
    </row>
    <row r="31" spans="2:14">
      <c r="H31" s="64" t="s">
        <v>105</v>
      </c>
      <c r="I31" s="65">
        <v>3.1828961019712463E-3</v>
      </c>
      <c r="J31" s="65">
        <v>1.6577060931899643E-3</v>
      </c>
      <c r="K31" s="65">
        <v>4.0080160320641279E-3</v>
      </c>
      <c r="L31" s="66">
        <v>0</v>
      </c>
    </row>
    <row r="32" spans="2:14">
      <c r="H32" s="64" t="s">
        <v>10</v>
      </c>
      <c r="I32" s="65">
        <v>1.1157180969319697E-2</v>
      </c>
      <c r="J32" s="65">
        <v>3.6514336917562724E-3</v>
      </c>
      <c r="K32" s="65">
        <v>3.3400133600534404E-3</v>
      </c>
      <c r="L32" s="66">
        <v>5.5821371610845294E-3</v>
      </c>
    </row>
    <row r="33" spans="8:12">
      <c r="H33" s="64" t="s">
        <v>253</v>
      </c>
      <c r="I33" s="65">
        <v>8.8187342522602641E-4</v>
      </c>
      <c r="J33" s="65">
        <v>0</v>
      </c>
      <c r="K33" s="65">
        <v>0</v>
      </c>
      <c r="L33" s="66">
        <v>0</v>
      </c>
    </row>
    <row r="34" spans="8:12">
      <c r="H34" s="64" t="s">
        <v>254</v>
      </c>
      <c r="I34" s="65">
        <v>1.0582481102712317E-2</v>
      </c>
      <c r="J34" s="65">
        <v>4.5922939068100358E-3</v>
      </c>
      <c r="K34" s="65">
        <v>1.0153640614562458E-2</v>
      </c>
      <c r="L34" s="66">
        <v>2.3923444976076554E-3</v>
      </c>
    </row>
    <row r="35" spans="8:12">
      <c r="H35" s="64" t="s">
        <v>104</v>
      </c>
      <c r="I35" s="65">
        <v>7.1142730102267677E-4</v>
      </c>
      <c r="J35" s="65">
        <v>0</v>
      </c>
      <c r="K35" s="65">
        <v>0</v>
      </c>
      <c r="L35" s="66">
        <v>0</v>
      </c>
    </row>
    <row r="36" spans="8:12">
      <c r="H36" s="64" t="s">
        <v>326</v>
      </c>
      <c r="I36" s="65">
        <v>1.1857121683711279E-4</v>
      </c>
      <c r="J36" s="65">
        <v>0</v>
      </c>
      <c r="K36" s="65">
        <v>0</v>
      </c>
      <c r="L36" s="66">
        <v>0</v>
      </c>
    </row>
    <row r="37" spans="8:12">
      <c r="H37" s="64" t="s">
        <v>258</v>
      </c>
      <c r="I37" s="65">
        <v>1.8304431599229286E-3</v>
      </c>
      <c r="J37" s="65">
        <v>4.5922939068100358E-3</v>
      </c>
      <c r="K37" s="65">
        <v>2.6720106880427519E-3</v>
      </c>
      <c r="L37" s="66">
        <v>0</v>
      </c>
    </row>
    <row r="38" spans="8:12">
      <c r="H38" s="64" t="s">
        <v>259</v>
      </c>
      <c r="I38" s="65">
        <v>5.8581591818586045E-3</v>
      </c>
      <c r="J38" s="65">
        <v>8.6917562724014331E-3</v>
      </c>
      <c r="K38" s="65">
        <v>1.4829659318637275E-2</v>
      </c>
      <c r="L38" s="66">
        <v>6.6985645933014346E-3</v>
      </c>
    </row>
    <row r="39" spans="8:12">
      <c r="H39" s="64" t="s">
        <v>260</v>
      </c>
      <c r="I39" s="65">
        <v>1.1534756187935378E-3</v>
      </c>
      <c r="J39" s="65">
        <v>0</v>
      </c>
      <c r="K39" s="65">
        <v>0</v>
      </c>
      <c r="L39" s="66">
        <v>0</v>
      </c>
    </row>
    <row r="40" spans="8:12">
      <c r="H40" s="64" t="s">
        <v>261</v>
      </c>
      <c r="I40" s="65">
        <v>9.6672595227508522E-3</v>
      </c>
      <c r="J40" s="65">
        <v>3.5842293906810036E-3</v>
      </c>
      <c r="K40" s="65">
        <v>8.1496325985303941E-3</v>
      </c>
      <c r="L40" s="66">
        <v>1.1642743221690588E-2</v>
      </c>
    </row>
    <row r="41" spans="8:12">
      <c r="H41" s="64" t="s">
        <v>262</v>
      </c>
      <c r="I41" s="65">
        <v>7.5033348154735435E-4</v>
      </c>
      <c r="J41" s="65">
        <v>0</v>
      </c>
      <c r="K41" s="65">
        <v>0</v>
      </c>
      <c r="L41" s="66">
        <v>0</v>
      </c>
    </row>
    <row r="42" spans="8:12">
      <c r="H42" s="64" t="s">
        <v>263</v>
      </c>
      <c r="I42" s="67">
        <v>6.354676152364013E-3</v>
      </c>
      <c r="J42" s="67">
        <v>3.1810035842293905E-3</v>
      </c>
      <c r="K42" s="67">
        <v>0</v>
      </c>
      <c r="L42" s="68">
        <v>0</v>
      </c>
    </row>
  </sheetData>
  <mergeCells count="5">
    <mergeCell ref="B2:M2"/>
    <mergeCell ref="H4:M4"/>
    <mergeCell ref="B14:F14"/>
    <mergeCell ref="I16:N16"/>
    <mergeCell ref="H29:L2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I68"/>
  <sheetViews>
    <sheetView zoomScale="130" zoomScaleNormal="130" workbookViewId="0">
      <pane ySplit="2" topLeftCell="A3" activePane="bottomLeft" state="frozen"/>
      <selection pane="bottomLeft"/>
    </sheetView>
  </sheetViews>
  <sheetFormatPr defaultRowHeight="12.75"/>
  <cols>
    <col min="1" max="1" width="9.140625" style="216"/>
    <col min="2" max="2" width="18.7109375" style="216" customWidth="1"/>
    <col min="3" max="3" width="24.28515625" style="216" customWidth="1"/>
    <col min="4" max="4" width="14.7109375" style="216" bestFit="1" customWidth="1"/>
    <col min="5" max="8" width="9.140625" style="216"/>
    <col min="9" max="9" width="0" style="216" hidden="1" customWidth="1"/>
    <col min="10" max="16384" width="9.140625" style="216"/>
  </cols>
  <sheetData>
    <row r="4" spans="2:9">
      <c r="B4" s="216" t="s">
        <v>1080</v>
      </c>
    </row>
    <row r="6" spans="2:9">
      <c r="B6" s="217" t="s">
        <v>1081</v>
      </c>
      <c r="C6" s="218" t="s">
        <v>1152</v>
      </c>
      <c r="I6" s="219" t="s">
        <v>1082</v>
      </c>
    </row>
    <row r="7" spans="2:9">
      <c r="B7" s="217" t="s">
        <v>1083</v>
      </c>
      <c r="C7" s="218" t="s">
        <v>1153</v>
      </c>
      <c r="I7" s="216" t="s">
        <v>235</v>
      </c>
    </row>
    <row r="8" spans="2:9">
      <c r="B8" s="217" t="s">
        <v>1084</v>
      </c>
      <c r="C8" s="218" t="s">
        <v>1052</v>
      </c>
      <c r="I8" s="216" t="s">
        <v>1054</v>
      </c>
    </row>
    <row r="9" spans="2:9">
      <c r="I9" s="216" t="s">
        <v>1055</v>
      </c>
    </row>
    <row r="10" spans="2:9">
      <c r="B10" s="219" t="s">
        <v>1085</v>
      </c>
      <c r="C10" s="219"/>
      <c r="I10" s="216" t="s">
        <v>1057</v>
      </c>
    </row>
    <row r="11" spans="2:9">
      <c r="I11" s="216" t="s">
        <v>1052</v>
      </c>
    </row>
    <row r="12" spans="2:9">
      <c r="B12" s="217" t="s">
        <v>1086</v>
      </c>
      <c r="C12" s="218" t="s">
        <v>833</v>
      </c>
      <c r="I12" s="216" t="s">
        <v>1087</v>
      </c>
    </row>
    <row r="13" spans="2:9">
      <c r="B13" s="217" t="s">
        <v>237</v>
      </c>
      <c r="C13" s="218" t="s">
        <v>1155</v>
      </c>
      <c r="I13" s="216" t="s">
        <v>1056</v>
      </c>
    </row>
    <row r="14" spans="2:9">
      <c r="B14" s="217" t="s">
        <v>1088</v>
      </c>
      <c r="C14" s="218" t="s">
        <v>1158</v>
      </c>
      <c r="I14" s="216" t="s">
        <v>1089</v>
      </c>
    </row>
    <row r="15" spans="2:9">
      <c r="I15" s="216" t="s">
        <v>1051</v>
      </c>
    </row>
    <row r="16" spans="2:9">
      <c r="B16" s="218" t="s">
        <v>1095</v>
      </c>
      <c r="C16" s="218" t="s">
        <v>1111</v>
      </c>
      <c r="D16" s="218" t="s">
        <v>1113</v>
      </c>
      <c r="E16" s="232" t="s">
        <v>1112</v>
      </c>
      <c r="F16" s="233"/>
    </row>
    <row r="17" spans="2:6">
      <c r="B17" s="218" t="s">
        <v>1096</v>
      </c>
      <c r="C17" s="218" t="s">
        <v>834</v>
      </c>
      <c r="D17" s="218" t="s">
        <v>1114</v>
      </c>
      <c r="E17" s="437">
        <v>0.24305555555555555</v>
      </c>
      <c r="F17" s="233"/>
    </row>
    <row r="18" spans="2:6">
      <c r="B18" s="218" t="s">
        <v>1097</v>
      </c>
      <c r="C18" s="218" t="s">
        <v>848</v>
      </c>
      <c r="D18" s="218" t="s">
        <v>1114</v>
      </c>
      <c r="E18" s="437">
        <v>0.24652777777777779</v>
      </c>
      <c r="F18" s="233"/>
    </row>
    <row r="19" spans="2:6">
      <c r="B19" s="218" t="s">
        <v>1098</v>
      </c>
      <c r="C19" s="218" t="s">
        <v>854</v>
      </c>
      <c r="D19" s="218" t="s">
        <v>1115</v>
      </c>
      <c r="E19" s="438" t="s">
        <v>1159</v>
      </c>
      <c r="F19" s="233"/>
    </row>
    <row r="20" spans="2:6">
      <c r="B20" s="218" t="s">
        <v>1099</v>
      </c>
      <c r="C20" s="218" t="s">
        <v>857</v>
      </c>
      <c r="D20" s="218" t="s">
        <v>1116</v>
      </c>
      <c r="E20" s="437" t="s">
        <v>1159</v>
      </c>
      <c r="F20" s="233"/>
    </row>
    <row r="21" spans="2:6">
      <c r="B21" s="218" t="s">
        <v>1100</v>
      </c>
      <c r="C21" s="218" t="s">
        <v>828</v>
      </c>
      <c r="D21" s="218" t="s">
        <v>1117</v>
      </c>
      <c r="E21" s="437" t="s">
        <v>1159</v>
      </c>
      <c r="F21" s="233"/>
    </row>
    <row r="22" spans="2:6">
      <c r="B22" s="218" t="s">
        <v>1101</v>
      </c>
      <c r="C22" s="218" t="s">
        <v>890</v>
      </c>
      <c r="D22" s="218" t="s">
        <v>1114</v>
      </c>
      <c r="E22" s="438">
        <v>0.25694444444444448</v>
      </c>
      <c r="F22" s="233"/>
    </row>
    <row r="23" spans="2:6">
      <c r="B23" s="218" t="s">
        <v>1102</v>
      </c>
      <c r="C23" s="218"/>
      <c r="D23" s="218"/>
      <c r="E23" s="232"/>
      <c r="F23" s="233"/>
    </row>
    <row r="24" spans="2:6">
      <c r="B24" s="218" t="s">
        <v>1103</v>
      </c>
      <c r="C24" s="218"/>
      <c r="D24" s="218"/>
      <c r="E24" s="232"/>
      <c r="F24" s="233"/>
    </row>
    <row r="25" spans="2:6">
      <c r="B25" s="218" t="s">
        <v>1104</v>
      </c>
      <c r="C25" s="218"/>
      <c r="D25" s="218"/>
      <c r="E25" s="232"/>
      <c r="F25" s="233"/>
    </row>
    <row r="26" spans="2:6">
      <c r="B26" s="218" t="s">
        <v>1105</v>
      </c>
      <c r="C26" s="218"/>
      <c r="D26" s="218"/>
      <c r="E26" s="232"/>
      <c r="F26" s="233"/>
    </row>
    <row r="27" spans="2:6">
      <c r="B27" s="218" t="s">
        <v>1106</v>
      </c>
      <c r="C27" s="218"/>
      <c r="D27" s="218"/>
      <c r="E27" s="232"/>
      <c r="F27" s="233"/>
    </row>
    <row r="28" spans="2:6">
      <c r="B28" s="218" t="s">
        <v>1107</v>
      </c>
      <c r="C28" s="218"/>
      <c r="D28" s="218"/>
      <c r="E28" s="232"/>
      <c r="F28" s="233"/>
    </row>
    <row r="29" spans="2:6">
      <c r="B29" s="218" t="s">
        <v>1108</v>
      </c>
      <c r="C29" s="218"/>
      <c r="D29" s="218"/>
      <c r="E29" s="232"/>
      <c r="F29" s="233"/>
    </row>
    <row r="30" spans="2:6">
      <c r="B30" s="218" t="s">
        <v>1109</v>
      </c>
      <c r="C30" s="218"/>
      <c r="D30" s="218"/>
      <c r="E30" s="232"/>
      <c r="F30" s="233"/>
    </row>
    <row r="31" spans="2:6">
      <c r="B31" s="218" t="s">
        <v>1110</v>
      </c>
      <c r="C31" s="218"/>
      <c r="D31" s="218"/>
      <c r="E31" s="232"/>
      <c r="F31" s="233"/>
    </row>
    <row r="33" spans="2:5">
      <c r="B33" s="216" t="s">
        <v>1160</v>
      </c>
    </row>
    <row r="34" spans="2:5">
      <c r="B34" s="217" t="s">
        <v>1090</v>
      </c>
      <c r="C34" s="217" t="s">
        <v>1091</v>
      </c>
      <c r="D34" s="217" t="s">
        <v>1092</v>
      </c>
      <c r="E34" s="217" t="s">
        <v>946</v>
      </c>
    </row>
    <row r="35" spans="2:5">
      <c r="B35" s="218"/>
      <c r="C35" s="218"/>
      <c r="D35" s="218"/>
      <c r="E35" s="218"/>
    </row>
    <row r="36" spans="2:5">
      <c r="B36" s="218"/>
      <c r="C36" s="218"/>
      <c r="D36" s="218"/>
      <c r="E36" s="218"/>
    </row>
    <row r="37" spans="2:5">
      <c r="B37" s="218"/>
      <c r="C37" s="218"/>
      <c r="D37" s="218"/>
      <c r="E37" s="218"/>
    </row>
    <row r="38" spans="2:5">
      <c r="B38" s="218"/>
      <c r="C38" s="218"/>
      <c r="D38" s="218"/>
      <c r="E38" s="218"/>
    </row>
    <row r="39" spans="2:5">
      <c r="B39" s="218"/>
      <c r="C39" s="218"/>
      <c r="D39" s="218"/>
      <c r="E39" s="218"/>
    </row>
    <row r="40" spans="2:5">
      <c r="B40" s="218"/>
      <c r="C40" s="218"/>
      <c r="D40" s="218"/>
      <c r="E40" s="218"/>
    </row>
    <row r="41" spans="2:5">
      <c r="B41" s="218"/>
      <c r="C41" s="218"/>
      <c r="D41" s="218"/>
      <c r="E41" s="218"/>
    </row>
    <row r="42" spans="2:5">
      <c r="B42" s="218"/>
      <c r="C42" s="218"/>
      <c r="D42" s="218"/>
      <c r="E42" s="218"/>
    </row>
    <row r="43" spans="2:5">
      <c r="B43" s="309" t="s">
        <v>1093</v>
      </c>
      <c r="C43" s="310"/>
      <c r="D43" s="310"/>
      <c r="E43" s="310"/>
    </row>
    <row r="44" spans="2:5">
      <c r="B44" s="218"/>
      <c r="C44" s="218"/>
      <c r="D44" s="218"/>
      <c r="E44" s="218"/>
    </row>
    <row r="45" spans="2:5">
      <c r="B45" s="218"/>
      <c r="C45" s="218"/>
      <c r="D45" s="218"/>
      <c r="E45" s="218"/>
    </row>
    <row r="46" spans="2:5">
      <c r="B46" s="218"/>
      <c r="C46" s="218"/>
      <c r="D46" s="218"/>
      <c r="E46" s="218"/>
    </row>
    <row r="47" spans="2:5">
      <c r="B47" s="218"/>
      <c r="C47" s="218"/>
      <c r="D47" s="218"/>
      <c r="E47" s="218"/>
    </row>
    <row r="49" spans="2:5">
      <c r="B49" s="219" t="s">
        <v>1094</v>
      </c>
    </row>
    <row r="51" spans="2:5" ht="15" customHeight="1">
      <c r="B51" s="231"/>
      <c r="C51" s="231"/>
      <c r="D51" s="231"/>
      <c r="E51" s="231"/>
    </row>
    <row r="52" spans="2:5" ht="15" customHeight="1">
      <c r="B52" s="231"/>
      <c r="C52" s="231"/>
      <c r="D52" s="231"/>
      <c r="E52" s="231"/>
    </row>
    <row r="53" spans="2:5" ht="15" customHeight="1">
      <c r="B53" s="231"/>
      <c r="C53" s="231"/>
      <c r="D53" s="231"/>
      <c r="E53" s="231"/>
    </row>
    <row r="54" spans="2:5" ht="15" customHeight="1">
      <c r="B54" s="231"/>
      <c r="C54" s="231"/>
      <c r="D54" s="231"/>
      <c r="E54" s="231"/>
    </row>
    <row r="55" spans="2:5" ht="15" customHeight="1">
      <c r="B55" s="231"/>
      <c r="C55" s="231"/>
      <c r="D55" s="231"/>
      <c r="E55" s="231"/>
    </row>
    <row r="56" spans="2:5" ht="15" customHeight="1">
      <c r="B56" s="231"/>
      <c r="C56" s="231"/>
      <c r="D56" s="231"/>
      <c r="E56" s="231"/>
    </row>
    <row r="57" spans="2:5" ht="15" customHeight="1">
      <c r="B57" s="231"/>
      <c r="C57" s="231"/>
      <c r="D57" s="231"/>
      <c r="E57" s="231"/>
    </row>
    <row r="58" spans="2:5" ht="15" customHeight="1">
      <c r="B58" s="231"/>
      <c r="C58" s="231"/>
      <c r="D58" s="231"/>
      <c r="E58" s="231"/>
    </row>
    <row r="59" spans="2:5" ht="15" customHeight="1">
      <c r="B59" s="231"/>
      <c r="C59" s="231"/>
      <c r="D59" s="231"/>
      <c r="E59" s="231"/>
    </row>
    <row r="60" spans="2:5" ht="15" customHeight="1">
      <c r="B60" s="231"/>
      <c r="C60" s="231"/>
      <c r="D60" s="231"/>
      <c r="E60" s="231"/>
    </row>
    <row r="61" spans="2:5" ht="15" customHeight="1">
      <c r="B61" s="231"/>
      <c r="C61" s="231"/>
      <c r="D61" s="231"/>
      <c r="E61" s="231"/>
    </row>
    <row r="62" spans="2:5" ht="15" customHeight="1">
      <c r="B62" s="231"/>
      <c r="C62" s="231"/>
      <c r="D62" s="231"/>
      <c r="E62" s="231"/>
    </row>
    <row r="63" spans="2:5" ht="15" customHeight="1">
      <c r="B63" s="231"/>
      <c r="C63" s="231"/>
      <c r="D63" s="231"/>
      <c r="E63" s="231"/>
    </row>
    <row r="64" spans="2:5" ht="15" customHeight="1">
      <c r="B64" s="231"/>
      <c r="C64" s="231"/>
      <c r="D64" s="231"/>
      <c r="E64" s="231"/>
    </row>
    <row r="65" spans="2:5" ht="15" customHeight="1">
      <c r="B65" s="231"/>
      <c r="C65" s="231"/>
      <c r="D65" s="231"/>
      <c r="E65" s="231"/>
    </row>
    <row r="66" spans="2:5" ht="15" customHeight="1">
      <c r="B66" s="231"/>
      <c r="C66" s="231"/>
      <c r="D66" s="231"/>
      <c r="E66" s="231"/>
    </row>
    <row r="67" spans="2:5" ht="15" customHeight="1">
      <c r="B67" s="231"/>
      <c r="C67" s="231"/>
      <c r="D67" s="231"/>
      <c r="E67" s="231"/>
    </row>
    <row r="68" spans="2:5" ht="15" customHeight="1">
      <c r="B68" s="231"/>
      <c r="C68" s="231"/>
      <c r="D68" s="231"/>
      <c r="E68" s="231"/>
    </row>
  </sheetData>
  <mergeCells count="1">
    <mergeCell ref="B43:E43"/>
  </mergeCells>
  <conditionalFormatting sqref="D17">
    <cfRule type="cellIs" dxfId="46" priority="9" operator="equal">
      <formula>"Ex"</formula>
    </cfRule>
    <cfRule type="cellIs" dxfId="45" priority="10" operator="equal">
      <formula>"A"</formula>
    </cfRule>
    <cfRule type="cellIs" dxfId="44" priority="11" operator="equal">
      <formula>"P"</formula>
    </cfRule>
    <cfRule type="cellIs" dxfId="43" priority="12" operator="equal">
      <formula>P</formula>
    </cfRule>
  </conditionalFormatting>
  <conditionalFormatting sqref="D18:D22">
    <cfRule type="cellIs" dxfId="42" priority="5" operator="equal">
      <formula>"Ex"</formula>
    </cfRule>
    <cfRule type="cellIs" dxfId="41" priority="6" operator="equal">
      <formula>"A"</formula>
    </cfRule>
    <cfRule type="cellIs" dxfId="40" priority="7" operator="equal">
      <formula>"P"</formula>
    </cfRule>
    <cfRule type="cellIs" dxfId="39" priority="8" operator="equal">
      <formula>P</formula>
    </cfRule>
  </conditionalFormatting>
  <conditionalFormatting sqref="E17">
    <cfRule type="cellIs" dxfId="38" priority="3" operator="lessThan">
      <formula>$C$14</formula>
    </cfRule>
    <cfRule type="cellIs" dxfId="37" priority="4" operator="greaterThan">
      <formula>$C$14</formula>
    </cfRule>
  </conditionalFormatting>
  <conditionalFormatting sqref="E18">
    <cfRule type="cellIs" dxfId="36" priority="1" operator="lessThan">
      <formula>$C$14</formula>
    </cfRule>
    <cfRule type="cellIs" dxfId="35" priority="2" operator="greaterThan">
      <formula>$C$14</formula>
    </cfRule>
  </conditionalFormatting>
  <dataValidations count="6">
    <dataValidation type="list" allowBlank="1" showInputMessage="1" showErrorMessage="1" sqref="C8">
      <formula1>Plants</formula1>
    </dataValidation>
    <dataValidation type="list" allowBlank="1" showInputMessage="1" showErrorMessage="1" sqref="C17:C31 C35:C42">
      <formula1>Name</formula1>
    </dataValidation>
    <dataValidation type="list" allowBlank="1" showInputMessage="1" showErrorMessage="1" sqref="D17:D31">
      <formula1>Attendance</formula1>
    </dataValidation>
    <dataValidation type="list" allowBlank="1" showInputMessage="1" showErrorMessage="1" sqref="E35:E42">
      <formula1>WO_Status</formula1>
    </dataValidation>
    <dataValidation type="list" allowBlank="1" showInputMessage="1" showErrorMessage="1" sqref="C12">
      <formula1>Production_Line</formula1>
    </dataValidation>
    <dataValidation type="list" allowBlank="1" showInputMessage="1" showErrorMessage="1" sqref="C13">
      <formula1>shifts</formula1>
    </dataValidation>
  </dataValidations>
  <pageMargins left="0.7" right="0.7" top="0.75" bottom="0.75" header="0.3" footer="0.3"/>
  <pageSetup orientation="portrait" r:id="rId1"/>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2"/>
  <sheetViews>
    <sheetView showGridLines="0" showRowColHeaders="0" zoomScale="55" zoomScaleNormal="55" workbookViewId="0"/>
  </sheetViews>
  <sheetFormatPr defaultRowHeight="15.75"/>
  <cols>
    <col min="1" max="1" width="9.140625" style="29"/>
    <col min="2" max="2" width="53.140625" style="29" customWidth="1"/>
    <col min="3" max="6" width="19.28515625" style="29" customWidth="1"/>
    <col min="7" max="7" width="32.28515625" style="29" customWidth="1"/>
    <col min="8" max="8" width="33.28515625" style="29" customWidth="1"/>
    <col min="9" max="12" width="30.7109375" style="29" customWidth="1"/>
    <col min="13" max="14" width="15.7109375" style="29" customWidth="1"/>
    <col min="15" max="15" width="33.5703125" style="29" customWidth="1"/>
    <col min="16" max="16384" width="9.140625" style="29"/>
  </cols>
  <sheetData>
    <row r="1" spans="2:14" ht="16.5" thickBot="1"/>
    <row r="2" spans="2:14" ht="20.25" thickBot="1">
      <c r="B2" s="367" t="s">
        <v>327</v>
      </c>
      <c r="C2" s="368"/>
      <c r="D2" s="368"/>
      <c r="E2" s="368"/>
      <c r="F2" s="368"/>
      <c r="G2" s="368"/>
      <c r="H2" s="368"/>
      <c r="I2" s="368"/>
      <c r="J2" s="368"/>
      <c r="K2" s="368"/>
      <c r="L2" s="368"/>
      <c r="M2" s="369"/>
    </row>
    <row r="3" spans="2:14" ht="16.5" thickBot="1"/>
    <row r="4" spans="2:14" ht="32.25" thickBot="1">
      <c r="B4" s="39" t="s">
        <v>300</v>
      </c>
      <c r="C4" s="39" t="s">
        <v>328</v>
      </c>
      <c r="D4" s="40" t="s">
        <v>329</v>
      </c>
      <c r="G4" s="370" t="s">
        <v>330</v>
      </c>
      <c r="H4" s="371"/>
      <c r="I4" s="371"/>
      <c r="J4" s="371"/>
      <c r="K4" s="371"/>
      <c r="L4" s="372"/>
    </row>
    <row r="5" spans="2:14" ht="16.5" thickBot="1">
      <c r="B5" s="41"/>
      <c r="C5" s="42"/>
      <c r="D5" s="43"/>
      <c r="G5" s="44"/>
      <c r="H5" s="45"/>
      <c r="I5" s="45"/>
      <c r="J5" s="45"/>
      <c r="K5" s="45"/>
      <c r="L5" s="46"/>
    </row>
    <row r="6" spans="2:14" ht="16.5" thickBot="1">
      <c r="B6" s="42" t="s">
        <v>305</v>
      </c>
      <c r="C6" s="47">
        <v>7200</v>
      </c>
      <c r="D6" s="49">
        <v>13028</v>
      </c>
      <c r="G6" s="33"/>
      <c r="H6" s="69" t="s">
        <v>306</v>
      </c>
      <c r="I6" s="69" t="s">
        <v>307</v>
      </c>
      <c r="J6" s="69" t="s">
        <v>308</v>
      </c>
      <c r="K6" s="69" t="s">
        <v>309</v>
      </c>
      <c r="L6" s="70" t="s">
        <v>115</v>
      </c>
    </row>
    <row r="7" spans="2:14" ht="16.5" thickBot="1">
      <c r="B7" s="42" t="s">
        <v>310</v>
      </c>
      <c r="C7" s="47">
        <v>95</v>
      </c>
      <c r="D7" s="50">
        <v>34</v>
      </c>
      <c r="G7" s="33" t="s">
        <v>242</v>
      </c>
      <c r="H7" s="69">
        <v>97</v>
      </c>
      <c r="I7" s="69">
        <v>97</v>
      </c>
      <c r="J7" s="69">
        <v>96</v>
      </c>
      <c r="K7" s="69">
        <v>99</v>
      </c>
      <c r="L7" s="71">
        <f>AVERAGE(H7:K7)</f>
        <v>97.25</v>
      </c>
    </row>
    <row r="8" spans="2:14" ht="16.5" thickBot="1">
      <c r="B8" s="42" t="s">
        <v>311</v>
      </c>
      <c r="C8" s="47" t="s">
        <v>312</v>
      </c>
      <c r="D8" s="52">
        <v>62</v>
      </c>
      <c r="G8" s="33" t="s">
        <v>313</v>
      </c>
      <c r="H8" s="69">
        <v>95</v>
      </c>
      <c r="I8" s="69">
        <v>95</v>
      </c>
      <c r="J8" s="69">
        <v>95</v>
      </c>
      <c r="K8" s="69">
        <v>95</v>
      </c>
      <c r="L8" s="71">
        <v>95</v>
      </c>
    </row>
    <row r="9" spans="2:14" ht="16.5" thickBot="1">
      <c r="B9" s="42" t="s">
        <v>314</v>
      </c>
      <c r="C9" s="47">
        <v>85</v>
      </c>
      <c r="D9" s="52">
        <v>86</v>
      </c>
      <c r="G9" s="33" t="s">
        <v>244</v>
      </c>
      <c r="H9" s="69">
        <v>64</v>
      </c>
      <c r="I9" s="69">
        <v>80</v>
      </c>
      <c r="J9" s="69">
        <v>78</v>
      </c>
      <c r="K9" s="69">
        <v>77</v>
      </c>
      <c r="L9" s="71">
        <f>AVERAGE(H9:K9)</f>
        <v>74.75</v>
      </c>
    </row>
    <row r="10" spans="2:14" ht="16.5" thickBot="1">
      <c r="B10" s="42" t="s">
        <v>315</v>
      </c>
      <c r="C10" s="47" t="s">
        <v>316</v>
      </c>
      <c r="D10" s="52">
        <v>97</v>
      </c>
      <c r="G10" s="36" t="s">
        <v>317</v>
      </c>
      <c r="H10" s="72">
        <v>75</v>
      </c>
      <c r="I10" s="72">
        <v>75</v>
      </c>
      <c r="J10" s="72">
        <v>75</v>
      </c>
      <c r="K10" s="72">
        <v>75</v>
      </c>
      <c r="L10" s="73">
        <v>75</v>
      </c>
    </row>
    <row r="11" spans="2:14" ht="16.5" thickBot="1">
      <c r="B11" s="42" t="s">
        <v>318</v>
      </c>
      <c r="C11" s="47">
        <v>95</v>
      </c>
      <c r="D11" s="52">
        <v>97</v>
      </c>
    </row>
    <row r="12" spans="2:14" ht="16.5" thickBot="1">
      <c r="B12" s="42" t="s">
        <v>319</v>
      </c>
      <c r="C12" s="47" t="s">
        <v>316</v>
      </c>
      <c r="D12" s="52">
        <v>96</v>
      </c>
    </row>
    <row r="14" spans="2:14">
      <c r="B14" s="373" t="s">
        <v>320</v>
      </c>
      <c r="C14" s="374"/>
      <c r="D14" s="374"/>
      <c r="E14" s="374"/>
      <c r="F14" s="375"/>
    </row>
    <row r="15" spans="2:14">
      <c r="B15" s="53"/>
      <c r="C15" s="54" t="s">
        <v>321</v>
      </c>
      <c r="D15" s="54" t="s">
        <v>322</v>
      </c>
      <c r="E15" s="54" t="s">
        <v>323</v>
      </c>
      <c r="F15" s="55" t="s">
        <v>98</v>
      </c>
    </row>
    <row r="16" spans="2:14">
      <c r="B16" s="56" t="s">
        <v>324</v>
      </c>
      <c r="C16" s="57">
        <v>4.9212530712530719E-2</v>
      </c>
      <c r="D16" s="57">
        <v>2.6371100164203611E-2</v>
      </c>
      <c r="E16" s="57">
        <v>2.0659722222222222E-2</v>
      </c>
      <c r="F16" s="58">
        <v>0</v>
      </c>
      <c r="G16" s="59"/>
      <c r="I16" s="376"/>
      <c r="J16" s="376"/>
      <c r="K16" s="376"/>
      <c r="L16" s="376"/>
      <c r="M16" s="376"/>
      <c r="N16" s="376"/>
    </row>
    <row r="17" spans="2:14">
      <c r="B17" s="56" t="s">
        <v>264</v>
      </c>
      <c r="C17" s="60">
        <v>5.6678951678951678E-2</v>
      </c>
      <c r="D17" s="60">
        <v>0.26026272577996717</v>
      </c>
      <c r="E17" s="60">
        <v>3.2118055555555559E-2</v>
      </c>
      <c r="F17" s="61">
        <v>0</v>
      </c>
      <c r="G17" s="31"/>
      <c r="I17" s="31"/>
      <c r="J17" s="31"/>
      <c r="K17" s="31"/>
      <c r="L17" s="31"/>
      <c r="M17" s="31"/>
      <c r="N17" s="31"/>
    </row>
    <row r="18" spans="2:14">
      <c r="B18" s="56" t="s">
        <v>277</v>
      </c>
      <c r="C18" s="57">
        <v>9.50982800982801E-2</v>
      </c>
      <c r="D18" s="57">
        <v>0.11563218390804597</v>
      </c>
      <c r="E18" s="57">
        <v>0.18159722222222222</v>
      </c>
      <c r="F18" s="58">
        <v>0</v>
      </c>
    </row>
    <row r="19" spans="2:14">
      <c r="B19" s="56" t="s">
        <v>280</v>
      </c>
      <c r="C19" s="57">
        <v>5.5776003276003273E-2</v>
      </c>
      <c r="D19" s="57">
        <v>4.6502463054187197E-2</v>
      </c>
      <c r="E19" s="57">
        <v>4.6180555555555558E-2</v>
      </c>
      <c r="F19" s="58">
        <v>0</v>
      </c>
    </row>
    <row r="20" spans="2:14">
      <c r="B20" s="56" t="s">
        <v>290</v>
      </c>
      <c r="C20" s="62">
        <v>0.14793816543816543</v>
      </c>
      <c r="D20" s="62">
        <v>9.3628899835796392E-2</v>
      </c>
      <c r="E20" s="62">
        <v>0.10885416666666665</v>
      </c>
      <c r="F20" s="63">
        <v>0</v>
      </c>
    </row>
    <row r="29" spans="2:14">
      <c r="H29" s="373" t="s">
        <v>325</v>
      </c>
      <c r="I29" s="374"/>
      <c r="J29" s="374"/>
      <c r="K29" s="374"/>
      <c r="L29" s="375"/>
    </row>
    <row r="30" spans="2:14">
      <c r="H30" s="53"/>
      <c r="I30" s="54" t="s">
        <v>321</v>
      </c>
      <c r="J30" s="54" t="s">
        <v>322</v>
      </c>
      <c r="K30" s="54" t="s">
        <v>323</v>
      </c>
      <c r="L30" s="55" t="s">
        <v>98</v>
      </c>
    </row>
    <row r="31" spans="2:14">
      <c r="H31" s="64" t="s">
        <v>105</v>
      </c>
      <c r="I31" s="65">
        <v>3.1828961019712463E-3</v>
      </c>
      <c r="J31" s="65">
        <v>1.6577060931899643E-3</v>
      </c>
      <c r="K31" s="65">
        <v>4.0080160320641279E-3</v>
      </c>
      <c r="L31" s="66">
        <v>0</v>
      </c>
    </row>
    <row r="32" spans="2:14">
      <c r="H32" s="64" t="s">
        <v>10</v>
      </c>
      <c r="I32" s="65">
        <v>1.1157180969319697E-2</v>
      </c>
      <c r="J32" s="65">
        <v>3.6514336917562724E-3</v>
      </c>
      <c r="K32" s="65">
        <v>3.3400133600534404E-3</v>
      </c>
      <c r="L32" s="66">
        <v>5.5821371610845294E-3</v>
      </c>
    </row>
    <row r="33" spans="8:12">
      <c r="H33" s="64" t="s">
        <v>253</v>
      </c>
      <c r="I33" s="65">
        <v>8.8187342522602641E-4</v>
      </c>
      <c r="J33" s="65">
        <v>0</v>
      </c>
      <c r="K33" s="65">
        <v>0</v>
      </c>
      <c r="L33" s="66">
        <v>0</v>
      </c>
    </row>
    <row r="34" spans="8:12">
      <c r="H34" s="64" t="s">
        <v>254</v>
      </c>
      <c r="I34" s="65">
        <v>1.0582481102712317E-2</v>
      </c>
      <c r="J34" s="65">
        <v>4.5922939068100358E-3</v>
      </c>
      <c r="K34" s="65">
        <v>1.0153640614562458E-2</v>
      </c>
      <c r="L34" s="66">
        <v>2.3923444976076554E-3</v>
      </c>
    </row>
    <row r="35" spans="8:12">
      <c r="H35" s="64" t="s">
        <v>104</v>
      </c>
      <c r="I35" s="65">
        <v>7.1142730102267677E-4</v>
      </c>
      <c r="J35" s="65">
        <v>0</v>
      </c>
      <c r="K35" s="65">
        <v>0</v>
      </c>
      <c r="L35" s="66">
        <v>0</v>
      </c>
    </row>
    <row r="36" spans="8:12">
      <c r="H36" s="64" t="s">
        <v>326</v>
      </c>
      <c r="I36" s="65">
        <v>1.1857121683711279E-4</v>
      </c>
      <c r="J36" s="65">
        <v>0</v>
      </c>
      <c r="K36" s="65">
        <v>0</v>
      </c>
      <c r="L36" s="66">
        <v>0</v>
      </c>
    </row>
    <row r="37" spans="8:12">
      <c r="H37" s="64" t="s">
        <v>258</v>
      </c>
      <c r="I37" s="65">
        <v>1.8304431599229286E-3</v>
      </c>
      <c r="J37" s="65">
        <v>4.5922939068100358E-3</v>
      </c>
      <c r="K37" s="65">
        <v>2.6720106880427519E-3</v>
      </c>
      <c r="L37" s="66">
        <v>0</v>
      </c>
    </row>
    <row r="38" spans="8:12">
      <c r="H38" s="64" t="s">
        <v>259</v>
      </c>
      <c r="I38" s="65">
        <v>5.8581591818586045E-3</v>
      </c>
      <c r="J38" s="65">
        <v>8.6917562724014331E-3</v>
      </c>
      <c r="K38" s="65">
        <v>1.4829659318637275E-2</v>
      </c>
      <c r="L38" s="66">
        <v>6.6985645933014346E-3</v>
      </c>
    </row>
    <row r="39" spans="8:12">
      <c r="H39" s="64" t="s">
        <v>260</v>
      </c>
      <c r="I39" s="65">
        <v>1.1534756187935378E-3</v>
      </c>
      <c r="J39" s="65">
        <v>0</v>
      </c>
      <c r="K39" s="65">
        <v>0</v>
      </c>
      <c r="L39" s="66">
        <v>0</v>
      </c>
    </row>
    <row r="40" spans="8:12">
      <c r="H40" s="64" t="s">
        <v>261</v>
      </c>
      <c r="I40" s="65">
        <v>9.6672595227508522E-3</v>
      </c>
      <c r="J40" s="65">
        <v>3.5842293906810036E-3</v>
      </c>
      <c r="K40" s="65">
        <v>8.1496325985303941E-3</v>
      </c>
      <c r="L40" s="66">
        <v>1.1642743221690588E-2</v>
      </c>
    </row>
    <row r="41" spans="8:12">
      <c r="H41" s="64" t="s">
        <v>262</v>
      </c>
      <c r="I41" s="65">
        <v>7.5033348154735435E-4</v>
      </c>
      <c r="J41" s="65">
        <v>0</v>
      </c>
      <c r="K41" s="65">
        <v>0</v>
      </c>
      <c r="L41" s="66">
        <v>0</v>
      </c>
    </row>
    <row r="42" spans="8:12">
      <c r="H42" s="64" t="s">
        <v>263</v>
      </c>
      <c r="I42" s="67">
        <v>6.354676152364013E-3</v>
      </c>
      <c r="J42" s="67">
        <v>3.1810035842293905E-3</v>
      </c>
      <c r="K42" s="67">
        <v>0</v>
      </c>
      <c r="L42" s="68">
        <v>0</v>
      </c>
    </row>
  </sheetData>
  <mergeCells count="5">
    <mergeCell ref="B2:M2"/>
    <mergeCell ref="G4:L4"/>
    <mergeCell ref="B14:F14"/>
    <mergeCell ref="I16:N16"/>
    <mergeCell ref="H29:L29"/>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6"/>
  <sheetViews>
    <sheetView showGridLines="0" showRowColHeaders="0" zoomScale="70" zoomScaleNormal="70" workbookViewId="0"/>
  </sheetViews>
  <sheetFormatPr defaultRowHeight="15.75"/>
  <cols>
    <col min="1" max="1" width="9.140625" style="29"/>
    <col min="2" max="2" width="37.7109375" style="29" customWidth="1"/>
    <col min="3" max="7" width="9.140625" style="29"/>
    <col min="8" max="8" width="28.28515625" style="29" customWidth="1"/>
    <col min="9" max="13" width="9.140625" style="29"/>
    <col min="14" max="14" width="33.5703125" style="29" customWidth="1"/>
    <col min="15" max="16384" width="9.140625" style="29"/>
  </cols>
  <sheetData>
    <row r="1" spans="2:18" ht="16.5" thickBot="1"/>
    <row r="2" spans="2:18" ht="30" customHeight="1" thickBot="1">
      <c r="B2" s="377" t="s">
        <v>331</v>
      </c>
      <c r="C2" s="378"/>
      <c r="D2" s="378"/>
      <c r="E2" s="378"/>
      <c r="F2" s="378"/>
      <c r="G2" s="378"/>
      <c r="H2" s="378"/>
      <c r="I2" s="378"/>
      <c r="J2" s="378"/>
      <c r="K2" s="378"/>
      <c r="L2" s="378"/>
      <c r="M2" s="378"/>
      <c r="N2" s="378"/>
      <c r="O2" s="378"/>
      <c r="P2" s="378"/>
      <c r="Q2" s="378"/>
      <c r="R2" s="379"/>
    </row>
    <row r="3" spans="2:18" ht="16.5" thickBot="1">
      <c r="B3" s="74"/>
      <c r="C3" s="74"/>
      <c r="D3" s="74"/>
      <c r="E3" s="74"/>
      <c r="F3" s="74"/>
      <c r="G3" s="74"/>
      <c r="H3" s="74"/>
    </row>
    <row r="4" spans="2:18" ht="16.5" thickBot="1">
      <c r="B4" s="380" t="s">
        <v>332</v>
      </c>
      <c r="C4" s="381"/>
      <c r="D4" s="381"/>
      <c r="E4" s="381"/>
      <c r="F4" s="382"/>
      <c r="G4" s="74"/>
      <c r="H4" s="380" t="s">
        <v>333</v>
      </c>
      <c r="I4" s="381"/>
      <c r="J4" s="381"/>
      <c r="K4" s="381"/>
      <c r="L4" s="382"/>
      <c r="N4" s="380" t="s">
        <v>334</v>
      </c>
      <c r="O4" s="381"/>
      <c r="P4" s="381"/>
      <c r="Q4" s="381"/>
      <c r="R4" s="382"/>
    </row>
    <row r="5" spans="2:18">
      <c r="B5" s="75"/>
      <c r="C5" s="45" t="s">
        <v>321</v>
      </c>
      <c r="D5" s="45" t="s">
        <v>322</v>
      </c>
      <c r="E5" s="45" t="s">
        <v>323</v>
      </c>
      <c r="F5" s="46" t="s">
        <v>98</v>
      </c>
      <c r="H5" s="75"/>
      <c r="I5" s="45" t="s">
        <v>321</v>
      </c>
      <c r="J5" s="45" t="s">
        <v>322</v>
      </c>
      <c r="K5" s="45" t="s">
        <v>323</v>
      </c>
      <c r="L5" s="46" t="s">
        <v>98</v>
      </c>
      <c r="N5" s="75"/>
      <c r="O5" s="45" t="s">
        <v>321</v>
      </c>
      <c r="P5" s="45" t="s">
        <v>322</v>
      </c>
      <c r="Q5" s="45" t="s">
        <v>323</v>
      </c>
      <c r="R5" s="46" t="s">
        <v>98</v>
      </c>
    </row>
    <row r="6" spans="2:18">
      <c r="B6" s="33" t="s">
        <v>335</v>
      </c>
      <c r="C6" s="76">
        <v>4.9212530712530719E-2</v>
      </c>
      <c r="D6" s="76">
        <v>2.6371100164203611E-2</v>
      </c>
      <c r="E6" s="76">
        <v>2.0659722222222222E-2</v>
      </c>
      <c r="F6" s="77">
        <v>2.0000000000000001E-4</v>
      </c>
      <c r="H6" s="33" t="s">
        <v>336</v>
      </c>
      <c r="I6" s="76">
        <v>5.5776003276003273E-2</v>
      </c>
      <c r="J6" s="76">
        <v>4.6502463054187197E-2</v>
      </c>
      <c r="K6" s="76">
        <v>4.6180555555555558E-2</v>
      </c>
      <c r="L6" s="77">
        <v>3.3E-3</v>
      </c>
      <c r="N6" s="33" t="s">
        <v>337</v>
      </c>
      <c r="O6" s="76">
        <v>5.5776003276003273E-2</v>
      </c>
      <c r="P6" s="76">
        <v>4.6502463054187197E-2</v>
      </c>
      <c r="Q6" s="76">
        <v>4.6180555555555558E-2</v>
      </c>
      <c r="R6" s="77">
        <v>3.3E-3</v>
      </c>
    </row>
    <row r="7" spans="2:18">
      <c r="B7" s="33" t="s">
        <v>338</v>
      </c>
      <c r="C7" s="76">
        <v>5.6678951678951678E-2</v>
      </c>
      <c r="D7" s="76">
        <v>0.26026272577996717</v>
      </c>
      <c r="E7" s="76">
        <v>3.2118055555555559E-2</v>
      </c>
      <c r="F7" s="77">
        <v>1E-4</v>
      </c>
      <c r="H7" s="33" t="s">
        <v>339</v>
      </c>
      <c r="I7" s="76">
        <v>0.14793816543816543</v>
      </c>
      <c r="J7" s="76">
        <v>9.3628899835796392E-2</v>
      </c>
      <c r="K7" s="76">
        <v>0.10885416666666665</v>
      </c>
      <c r="L7" s="77">
        <v>5.5999999999999999E-3</v>
      </c>
      <c r="N7" s="33" t="s">
        <v>340</v>
      </c>
      <c r="O7" s="76">
        <v>0.14793816543816543</v>
      </c>
      <c r="P7" s="76">
        <v>9.3628899835796392E-2</v>
      </c>
      <c r="Q7" s="76">
        <v>0.10885416666666665</v>
      </c>
      <c r="R7" s="77">
        <v>5.5999999999999999E-3</v>
      </c>
    </row>
    <row r="8" spans="2:18">
      <c r="B8" s="33" t="s">
        <v>255</v>
      </c>
      <c r="C8" s="76">
        <v>9.50982800982801E-2</v>
      </c>
      <c r="D8" s="76">
        <v>0.11563218390804597</v>
      </c>
      <c r="E8" s="76">
        <v>0.18159722222222222</v>
      </c>
      <c r="F8" s="77">
        <v>5.0000000000000001E-3</v>
      </c>
      <c r="H8" s="33" t="s">
        <v>341</v>
      </c>
      <c r="I8" s="76">
        <v>3.5000000000000003E-2</v>
      </c>
      <c r="J8" s="76">
        <v>0.14599999999999999</v>
      </c>
      <c r="K8" s="76">
        <v>1.9E-2</v>
      </c>
      <c r="L8" s="77">
        <v>7.0000000000000001E-3</v>
      </c>
      <c r="N8" s="33" t="s">
        <v>342</v>
      </c>
      <c r="O8" s="76">
        <v>3.5000000000000003E-2</v>
      </c>
      <c r="P8" s="76">
        <v>0.14599999999999999</v>
      </c>
      <c r="Q8" s="76">
        <v>1.9E-2</v>
      </c>
      <c r="R8" s="77">
        <v>7.0000000000000001E-3</v>
      </c>
    </row>
    <row r="9" spans="2:18">
      <c r="B9" s="33" t="s">
        <v>191</v>
      </c>
      <c r="C9" s="76"/>
      <c r="D9" s="76"/>
      <c r="E9" s="76"/>
      <c r="F9" s="77"/>
      <c r="H9" s="33" t="s">
        <v>343</v>
      </c>
      <c r="I9" s="76">
        <v>0.183</v>
      </c>
      <c r="J9" s="76">
        <v>0.26026272577996717</v>
      </c>
      <c r="K9" s="76">
        <v>7.8E-2</v>
      </c>
      <c r="L9" s="77">
        <v>1.2E-2</v>
      </c>
      <c r="N9" s="33" t="s">
        <v>344</v>
      </c>
      <c r="O9" s="76">
        <v>0.183</v>
      </c>
      <c r="P9" s="76">
        <v>0.26026272577996717</v>
      </c>
      <c r="Q9" s="76">
        <v>7.8E-2</v>
      </c>
      <c r="R9" s="77">
        <v>1.2E-2</v>
      </c>
    </row>
    <row r="10" spans="2:18">
      <c r="B10" s="33" t="s">
        <v>191</v>
      </c>
      <c r="C10" s="76"/>
      <c r="D10" s="76"/>
      <c r="E10" s="76"/>
      <c r="F10" s="77"/>
      <c r="H10" s="33" t="s">
        <v>191</v>
      </c>
      <c r="I10" s="34"/>
      <c r="J10" s="34"/>
      <c r="K10" s="34"/>
      <c r="L10" s="35"/>
      <c r="N10" s="33" t="s">
        <v>191</v>
      </c>
      <c r="O10" s="34"/>
      <c r="P10" s="34"/>
      <c r="Q10" s="34"/>
      <c r="R10" s="35"/>
    </row>
    <row r="11" spans="2:18" ht="16.5" thickBot="1">
      <c r="B11" s="36" t="s">
        <v>191</v>
      </c>
      <c r="C11" s="37"/>
      <c r="D11" s="37"/>
      <c r="E11" s="37"/>
      <c r="F11" s="38"/>
      <c r="H11" s="36" t="s">
        <v>191</v>
      </c>
      <c r="I11" s="37"/>
      <c r="J11" s="37"/>
      <c r="K11" s="37"/>
      <c r="L11" s="38"/>
      <c r="N11" s="36" t="s">
        <v>191</v>
      </c>
      <c r="O11" s="37"/>
      <c r="P11" s="37"/>
      <c r="Q11" s="37"/>
      <c r="R11" s="38"/>
    </row>
    <row r="12" spans="2:18">
      <c r="B12" s="30"/>
    </row>
    <row r="13" spans="2:18">
      <c r="B13" s="27"/>
    </row>
    <row r="14" spans="2:18">
      <c r="B14" s="27"/>
    </row>
    <row r="15" spans="2:18">
      <c r="B15" s="27"/>
    </row>
    <row r="16" spans="2:18">
      <c r="B16" s="27"/>
    </row>
  </sheetData>
  <mergeCells count="4">
    <mergeCell ref="B2:R2"/>
    <mergeCell ref="B4:F4"/>
    <mergeCell ref="H4:L4"/>
    <mergeCell ref="N4:R4"/>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D110"/>
  <sheetViews>
    <sheetView zoomScale="70" zoomScaleNormal="70" workbookViewId="0">
      <pane xSplit="3" ySplit="1" topLeftCell="CR2" activePane="bottomRight" state="frozen"/>
      <selection pane="topRight" activeCell="D1" sqref="D1"/>
      <selection pane="bottomLeft" activeCell="A2" sqref="A2"/>
      <selection pane="bottomRight" activeCell="ED120" sqref="ED120"/>
    </sheetView>
  </sheetViews>
  <sheetFormatPr defaultRowHeight="15" outlineLevelCol="1"/>
  <cols>
    <col min="1" max="1" width="9.140625" style="78"/>
    <col min="2" max="2" width="27.42578125" style="103" bestFit="1" customWidth="1"/>
    <col min="3" max="3" width="28.5703125" style="78" bestFit="1" customWidth="1"/>
    <col min="4" max="4" width="12" style="78" hidden="1" customWidth="1" outlineLevel="1"/>
    <col min="5" max="95" width="11.42578125" style="78" hidden="1" customWidth="1" outlineLevel="1"/>
    <col min="96" max="96" width="9.140625" style="78" collapsed="1"/>
    <col min="97" max="105" width="9.140625" style="78"/>
    <col min="106" max="106" width="36.5703125" style="78" bestFit="1" customWidth="1"/>
    <col min="107" max="107" width="24.28515625" style="78" bestFit="1" customWidth="1"/>
    <col min="108" max="108" width="31.28515625" style="78" customWidth="1"/>
    <col min="109" max="16384" width="9.140625" style="78"/>
  </cols>
  <sheetData>
    <row r="1" spans="2:108" ht="15.75" thickBot="1">
      <c r="D1" s="104">
        <v>43916</v>
      </c>
      <c r="E1" s="104">
        <v>43917</v>
      </c>
      <c r="F1" s="104">
        <v>43918</v>
      </c>
      <c r="G1" s="104">
        <v>43919</v>
      </c>
      <c r="H1" s="104">
        <v>43920</v>
      </c>
      <c r="I1" s="104">
        <v>43921</v>
      </c>
      <c r="J1" s="104">
        <v>43922</v>
      </c>
      <c r="K1" s="104">
        <v>43923</v>
      </c>
      <c r="L1" s="104">
        <v>43924</v>
      </c>
      <c r="M1" s="104">
        <v>43925</v>
      </c>
      <c r="N1" s="104">
        <v>43926</v>
      </c>
      <c r="O1" s="104">
        <v>43927</v>
      </c>
      <c r="P1" s="104">
        <v>43928</v>
      </c>
      <c r="Q1" s="104">
        <v>43929</v>
      </c>
      <c r="R1" s="104">
        <v>43930</v>
      </c>
      <c r="S1" s="104">
        <v>43931</v>
      </c>
      <c r="T1" s="104">
        <v>43932</v>
      </c>
      <c r="U1" s="104">
        <v>43933</v>
      </c>
      <c r="V1" s="104">
        <v>43934</v>
      </c>
      <c r="W1" s="104">
        <v>43935</v>
      </c>
      <c r="X1" s="104">
        <v>43936</v>
      </c>
      <c r="Y1" s="104">
        <v>43937</v>
      </c>
      <c r="Z1" s="104">
        <v>43938</v>
      </c>
      <c r="AA1" s="104">
        <v>43939</v>
      </c>
      <c r="AB1" s="104">
        <v>43940</v>
      </c>
      <c r="AC1" s="104">
        <v>43941</v>
      </c>
      <c r="AD1" s="104">
        <v>43942</v>
      </c>
      <c r="AE1" s="104">
        <v>43943</v>
      </c>
      <c r="AF1" s="104">
        <v>43944</v>
      </c>
      <c r="AG1" s="104">
        <v>43945</v>
      </c>
      <c r="AH1" s="104">
        <v>43946</v>
      </c>
      <c r="AI1" s="104">
        <v>43947</v>
      </c>
      <c r="AJ1" s="104">
        <v>43948</v>
      </c>
      <c r="AK1" s="104">
        <v>43949</v>
      </c>
      <c r="AL1" s="104">
        <v>43950</v>
      </c>
      <c r="AM1" s="104">
        <v>43951</v>
      </c>
      <c r="AN1" s="104">
        <v>43952</v>
      </c>
      <c r="AO1" s="104">
        <v>43953</v>
      </c>
      <c r="AP1" s="104">
        <v>43954</v>
      </c>
      <c r="AQ1" s="104">
        <v>43955</v>
      </c>
      <c r="AR1" s="104">
        <v>43956</v>
      </c>
      <c r="AS1" s="104">
        <v>43957</v>
      </c>
      <c r="AT1" s="104">
        <v>43958</v>
      </c>
      <c r="AU1" s="104">
        <v>43959</v>
      </c>
      <c r="AV1" s="104">
        <v>43960</v>
      </c>
      <c r="AW1" s="104">
        <v>43961</v>
      </c>
      <c r="AX1" s="104">
        <v>43962</v>
      </c>
      <c r="AY1" s="104">
        <v>43963</v>
      </c>
      <c r="AZ1" s="104">
        <v>43964</v>
      </c>
      <c r="BA1" s="104">
        <v>43965</v>
      </c>
      <c r="BB1" s="104">
        <v>43966</v>
      </c>
      <c r="BC1" s="104">
        <v>43967</v>
      </c>
      <c r="BD1" s="104">
        <v>43968</v>
      </c>
      <c r="BE1" s="104">
        <v>43969</v>
      </c>
      <c r="BF1" s="104">
        <v>43970</v>
      </c>
      <c r="BG1" s="104">
        <v>43971</v>
      </c>
      <c r="BH1" s="104">
        <v>43972</v>
      </c>
      <c r="BI1" s="104">
        <v>43973</v>
      </c>
      <c r="BJ1" s="104">
        <v>43974</v>
      </c>
      <c r="BK1" s="104">
        <v>43975</v>
      </c>
      <c r="BL1" s="104">
        <v>43976</v>
      </c>
      <c r="BM1" s="104">
        <v>43977</v>
      </c>
      <c r="BN1" s="104">
        <v>43978</v>
      </c>
      <c r="BO1" s="104">
        <v>43979</v>
      </c>
      <c r="BP1" s="104">
        <v>43980</v>
      </c>
      <c r="BQ1" s="104">
        <v>43981</v>
      </c>
      <c r="BR1" s="104">
        <v>43982</v>
      </c>
      <c r="BS1" s="104">
        <v>43983</v>
      </c>
      <c r="BT1" s="104">
        <v>43984</v>
      </c>
      <c r="BU1" s="104">
        <v>43985</v>
      </c>
      <c r="BV1" s="104">
        <v>43986</v>
      </c>
      <c r="BW1" s="104">
        <v>43987</v>
      </c>
      <c r="BX1" s="104">
        <v>43988</v>
      </c>
      <c r="BY1" s="104">
        <v>43989</v>
      </c>
      <c r="BZ1" s="104">
        <v>43990</v>
      </c>
      <c r="CA1" s="104">
        <v>43991</v>
      </c>
      <c r="CB1" s="104">
        <v>43992</v>
      </c>
      <c r="CC1" s="104">
        <v>43993</v>
      </c>
      <c r="CD1" s="104">
        <v>43994</v>
      </c>
      <c r="CE1" s="104">
        <v>43995</v>
      </c>
      <c r="CF1" s="104">
        <v>43996</v>
      </c>
      <c r="CG1" s="104">
        <v>43997</v>
      </c>
      <c r="CH1" s="104">
        <v>43998</v>
      </c>
      <c r="CI1" s="104">
        <v>43999</v>
      </c>
      <c r="CJ1" s="104">
        <v>44000</v>
      </c>
      <c r="CK1" s="104">
        <v>44001</v>
      </c>
      <c r="CL1" s="104">
        <v>44002</v>
      </c>
      <c r="CM1" s="104">
        <v>44003</v>
      </c>
      <c r="CN1" s="104">
        <v>44004</v>
      </c>
      <c r="CO1" s="104">
        <v>44005</v>
      </c>
      <c r="CP1" s="104">
        <v>44006</v>
      </c>
      <c r="CQ1" s="104">
        <v>44007</v>
      </c>
      <c r="CR1" s="104" t="s">
        <v>113</v>
      </c>
      <c r="CS1" s="78" t="s">
        <v>804</v>
      </c>
      <c r="CT1" s="78" t="s">
        <v>805</v>
      </c>
      <c r="CU1" s="78" t="s">
        <v>77</v>
      </c>
      <c r="CV1" s="78" t="s">
        <v>80</v>
      </c>
      <c r="CW1" s="78" t="s">
        <v>81</v>
      </c>
      <c r="CX1" s="78" t="s">
        <v>806</v>
      </c>
      <c r="CY1" s="78" t="s">
        <v>82</v>
      </c>
      <c r="CZ1" s="78" t="s">
        <v>118</v>
      </c>
      <c r="DA1" s="105" t="s">
        <v>77</v>
      </c>
      <c r="DB1" s="99"/>
      <c r="DC1" s="99"/>
      <c r="DD1" s="99"/>
    </row>
    <row r="2" spans="2:108" ht="15.75" thickBot="1">
      <c r="B2" s="383" t="s">
        <v>807</v>
      </c>
      <c r="C2" s="106" t="s">
        <v>607</v>
      </c>
      <c r="D2" s="107">
        <v>4</v>
      </c>
      <c r="E2" s="107">
        <v>22</v>
      </c>
      <c r="F2" s="107">
        <v>31</v>
      </c>
      <c r="G2" s="107">
        <v>50</v>
      </c>
      <c r="H2" s="107">
        <v>7</v>
      </c>
      <c r="I2" s="107">
        <v>5</v>
      </c>
      <c r="J2" s="107">
        <v>47</v>
      </c>
      <c r="K2" s="107">
        <v>0</v>
      </c>
      <c r="L2" s="107">
        <v>10</v>
      </c>
      <c r="M2" s="107">
        <v>14</v>
      </c>
      <c r="N2" s="107">
        <v>22</v>
      </c>
      <c r="O2" s="107">
        <v>24</v>
      </c>
      <c r="P2" s="107">
        <v>27</v>
      </c>
      <c r="Q2" s="107">
        <v>20</v>
      </c>
      <c r="R2" s="107">
        <v>5</v>
      </c>
      <c r="S2" s="107">
        <v>45</v>
      </c>
      <c r="T2" s="107">
        <v>8</v>
      </c>
      <c r="U2" s="107">
        <v>20</v>
      </c>
      <c r="V2" s="107">
        <v>36</v>
      </c>
      <c r="W2" s="107">
        <v>31</v>
      </c>
      <c r="X2" s="107">
        <v>19</v>
      </c>
      <c r="Y2" s="107">
        <v>30</v>
      </c>
      <c r="Z2" s="107">
        <v>35</v>
      </c>
      <c r="AA2" s="107">
        <v>32</v>
      </c>
      <c r="AB2" s="107">
        <v>21</v>
      </c>
      <c r="AC2" s="107">
        <v>19</v>
      </c>
      <c r="AD2" s="107">
        <v>18</v>
      </c>
      <c r="AE2" s="107">
        <v>24</v>
      </c>
      <c r="AF2" s="107">
        <v>44</v>
      </c>
      <c r="AG2" s="107">
        <v>1</v>
      </c>
      <c r="AH2" s="107">
        <v>46</v>
      </c>
      <c r="AI2" s="107">
        <v>48</v>
      </c>
      <c r="AJ2" s="107">
        <v>50</v>
      </c>
      <c r="AK2" s="107">
        <v>9</v>
      </c>
      <c r="AL2" s="107">
        <v>47</v>
      </c>
      <c r="AM2" s="107">
        <v>18</v>
      </c>
      <c r="AN2" s="107">
        <v>28</v>
      </c>
      <c r="AO2" s="107">
        <v>16</v>
      </c>
      <c r="AP2" s="107">
        <v>1</v>
      </c>
      <c r="AQ2" s="107">
        <v>50</v>
      </c>
      <c r="AR2" s="107">
        <v>26</v>
      </c>
      <c r="AS2" s="107">
        <v>46</v>
      </c>
      <c r="AT2" s="107">
        <v>10</v>
      </c>
      <c r="AU2" s="107">
        <v>23</v>
      </c>
      <c r="AV2" s="107">
        <v>36</v>
      </c>
      <c r="AW2" s="107">
        <v>27</v>
      </c>
      <c r="AX2" s="107">
        <v>37</v>
      </c>
      <c r="AY2" s="107">
        <v>32</v>
      </c>
      <c r="AZ2" s="107">
        <v>46</v>
      </c>
      <c r="BA2" s="107">
        <v>44</v>
      </c>
      <c r="BB2" s="107">
        <v>30</v>
      </c>
      <c r="BC2" s="107">
        <v>16</v>
      </c>
      <c r="BD2" s="107">
        <v>13</v>
      </c>
      <c r="BE2" s="107">
        <v>34</v>
      </c>
      <c r="BF2" s="107">
        <v>0</v>
      </c>
      <c r="BG2" s="107">
        <v>34</v>
      </c>
      <c r="BH2" s="107">
        <v>45</v>
      </c>
      <c r="BI2" s="107">
        <v>35</v>
      </c>
      <c r="BJ2" s="107">
        <v>39</v>
      </c>
      <c r="BK2" s="107">
        <v>23</v>
      </c>
      <c r="BL2" s="107">
        <v>0</v>
      </c>
      <c r="BM2" s="107">
        <v>48</v>
      </c>
      <c r="BN2" s="107">
        <v>50</v>
      </c>
      <c r="BO2" s="107">
        <v>11</v>
      </c>
      <c r="BP2" s="107">
        <v>28</v>
      </c>
      <c r="BQ2" s="107">
        <v>26</v>
      </c>
      <c r="BR2" s="107">
        <v>44</v>
      </c>
      <c r="BS2" s="107">
        <v>50</v>
      </c>
      <c r="BT2" s="107">
        <v>38</v>
      </c>
      <c r="BU2" s="107">
        <v>24</v>
      </c>
      <c r="BV2" s="107">
        <v>18</v>
      </c>
      <c r="BW2" s="107">
        <v>28</v>
      </c>
      <c r="BX2" s="107">
        <v>32</v>
      </c>
      <c r="BY2" s="107">
        <v>49</v>
      </c>
      <c r="BZ2" s="107">
        <v>47</v>
      </c>
      <c r="CA2" s="107">
        <v>40</v>
      </c>
      <c r="CB2" s="107">
        <v>8</v>
      </c>
      <c r="CC2" s="107">
        <v>37</v>
      </c>
      <c r="CD2" s="107">
        <v>13</v>
      </c>
      <c r="CE2" s="107">
        <v>31</v>
      </c>
      <c r="CF2" s="107">
        <v>29</v>
      </c>
      <c r="CG2" s="107">
        <v>47</v>
      </c>
      <c r="CH2" s="107">
        <v>27</v>
      </c>
      <c r="CI2" s="107">
        <v>13</v>
      </c>
      <c r="CJ2" s="107">
        <v>8</v>
      </c>
      <c r="CK2" s="107">
        <v>37</v>
      </c>
      <c r="CL2" s="107">
        <v>14</v>
      </c>
      <c r="CM2" s="107">
        <v>41</v>
      </c>
      <c r="CN2" s="107">
        <v>40</v>
      </c>
      <c r="CO2" s="107">
        <v>23</v>
      </c>
      <c r="CP2" s="107">
        <v>20</v>
      </c>
      <c r="CQ2" s="107">
        <v>28</v>
      </c>
      <c r="CR2" s="107">
        <f t="shared" ref="CR2:CR65" ca="1" si="0">HLOOKUP(TODAY(),$D$1:$CQ$98,ROW($C2),FALSE)</f>
        <v>20</v>
      </c>
      <c r="CS2" s="107">
        <f t="shared" ref="CS2:CS65" si="1">SUM(D2:AH2)</f>
        <v>717</v>
      </c>
      <c r="CT2" s="107">
        <f t="shared" ref="CT2:CT65" si="2">SUM(AI2:BL2)</f>
        <v>863</v>
      </c>
      <c r="CU2" s="108">
        <f t="shared" ref="CU2:CU65" si="3">SUM(BN2:CQ2)</f>
        <v>901</v>
      </c>
      <c r="CV2" s="108">
        <f>SUM(CS2:CU2)</f>
        <v>2481</v>
      </c>
      <c r="CW2" s="108">
        <v>0</v>
      </c>
      <c r="CX2" s="108">
        <v>0</v>
      </c>
      <c r="CY2" s="108">
        <v>0</v>
      </c>
      <c r="CZ2" s="108">
        <f>SUM(CV2:CY2)</f>
        <v>2481</v>
      </c>
      <c r="DA2" s="105">
        <f>HLOOKUP($DA$1,$CR$1:$CZ$98,ROW(C2),FALSE)</f>
        <v>901</v>
      </c>
      <c r="DB2" s="99" t="s">
        <v>607</v>
      </c>
      <c r="DC2" s="99">
        <f>RANK(DA2,$DA$2:$DA$98,0)</f>
        <v>8</v>
      </c>
      <c r="DD2" s="99" t="str">
        <f>B2</f>
        <v>Preform Infeed Losses</v>
      </c>
    </row>
    <row r="3" spans="2:108" ht="15.75" thickBot="1">
      <c r="B3" s="383"/>
      <c r="C3" s="106" t="s">
        <v>608</v>
      </c>
      <c r="D3" s="109">
        <v>33</v>
      </c>
      <c r="E3" s="109">
        <v>19</v>
      </c>
      <c r="F3" s="109">
        <v>31</v>
      </c>
      <c r="G3" s="109">
        <v>27</v>
      </c>
      <c r="H3" s="109">
        <v>11</v>
      </c>
      <c r="I3" s="109">
        <v>29</v>
      </c>
      <c r="J3" s="109">
        <v>17</v>
      </c>
      <c r="K3" s="109">
        <v>48</v>
      </c>
      <c r="L3" s="109">
        <v>15</v>
      </c>
      <c r="M3" s="109">
        <v>17</v>
      </c>
      <c r="N3" s="109">
        <v>35</v>
      </c>
      <c r="O3" s="109">
        <v>46</v>
      </c>
      <c r="P3" s="109">
        <v>12</v>
      </c>
      <c r="Q3" s="109">
        <v>10</v>
      </c>
      <c r="R3" s="109">
        <v>38</v>
      </c>
      <c r="S3" s="109">
        <v>3</v>
      </c>
      <c r="T3" s="109">
        <v>6</v>
      </c>
      <c r="U3" s="109">
        <v>42</v>
      </c>
      <c r="V3" s="109">
        <v>24</v>
      </c>
      <c r="W3" s="109">
        <v>28</v>
      </c>
      <c r="X3" s="109">
        <v>3</v>
      </c>
      <c r="Y3" s="109">
        <v>25</v>
      </c>
      <c r="Z3" s="109">
        <v>41</v>
      </c>
      <c r="AA3" s="109">
        <v>13</v>
      </c>
      <c r="AB3" s="109">
        <v>19</v>
      </c>
      <c r="AC3" s="109">
        <v>2</v>
      </c>
      <c r="AD3" s="109">
        <v>26</v>
      </c>
      <c r="AE3" s="109">
        <v>0</v>
      </c>
      <c r="AF3" s="109">
        <v>48</v>
      </c>
      <c r="AG3" s="109">
        <v>26</v>
      </c>
      <c r="AH3" s="109">
        <v>44</v>
      </c>
      <c r="AI3" s="109">
        <v>41</v>
      </c>
      <c r="AJ3" s="109">
        <v>46</v>
      </c>
      <c r="AK3" s="109">
        <v>3</v>
      </c>
      <c r="AL3" s="109">
        <v>12</v>
      </c>
      <c r="AM3" s="109">
        <v>49</v>
      </c>
      <c r="AN3" s="109">
        <v>40</v>
      </c>
      <c r="AO3" s="109">
        <v>20</v>
      </c>
      <c r="AP3" s="109">
        <v>38</v>
      </c>
      <c r="AQ3" s="109">
        <v>3</v>
      </c>
      <c r="AR3" s="109">
        <v>6</v>
      </c>
      <c r="AS3" s="109">
        <v>23</v>
      </c>
      <c r="AT3" s="109">
        <v>1</v>
      </c>
      <c r="AU3" s="109">
        <v>34</v>
      </c>
      <c r="AV3" s="109">
        <v>30</v>
      </c>
      <c r="AW3" s="109">
        <v>35</v>
      </c>
      <c r="AX3" s="109">
        <v>26</v>
      </c>
      <c r="AY3" s="109">
        <v>12</v>
      </c>
      <c r="AZ3" s="109">
        <v>11</v>
      </c>
      <c r="BA3" s="109">
        <v>40</v>
      </c>
      <c r="BB3" s="109">
        <v>41</v>
      </c>
      <c r="BC3" s="109">
        <v>18</v>
      </c>
      <c r="BD3" s="109">
        <v>29</v>
      </c>
      <c r="BE3" s="109">
        <v>36</v>
      </c>
      <c r="BF3" s="109">
        <v>49</v>
      </c>
      <c r="BG3" s="109">
        <v>33</v>
      </c>
      <c r="BH3" s="109">
        <v>32</v>
      </c>
      <c r="BI3" s="109">
        <v>44</v>
      </c>
      <c r="BJ3" s="109">
        <v>16</v>
      </c>
      <c r="BK3" s="109">
        <v>46</v>
      </c>
      <c r="BL3" s="109">
        <v>14</v>
      </c>
      <c r="BM3" s="109">
        <v>50</v>
      </c>
      <c r="BN3" s="109">
        <v>43</v>
      </c>
      <c r="BO3" s="109">
        <v>44</v>
      </c>
      <c r="BP3" s="109">
        <v>15</v>
      </c>
      <c r="BQ3" s="109">
        <v>12</v>
      </c>
      <c r="BR3" s="109">
        <v>21</v>
      </c>
      <c r="BS3" s="109">
        <v>28</v>
      </c>
      <c r="BT3" s="109">
        <v>22</v>
      </c>
      <c r="BU3" s="109">
        <v>4</v>
      </c>
      <c r="BV3" s="109">
        <v>31</v>
      </c>
      <c r="BW3" s="109">
        <v>11</v>
      </c>
      <c r="BX3" s="109">
        <v>19</v>
      </c>
      <c r="BY3" s="109">
        <v>46</v>
      </c>
      <c r="BZ3" s="109">
        <v>14</v>
      </c>
      <c r="CA3" s="109">
        <v>46</v>
      </c>
      <c r="CB3" s="109">
        <v>21</v>
      </c>
      <c r="CC3" s="109">
        <v>12</v>
      </c>
      <c r="CD3" s="109">
        <v>35</v>
      </c>
      <c r="CE3" s="109">
        <v>43</v>
      </c>
      <c r="CF3" s="109">
        <v>24</v>
      </c>
      <c r="CG3" s="109">
        <v>22</v>
      </c>
      <c r="CH3" s="109">
        <v>15</v>
      </c>
      <c r="CI3" s="109">
        <v>20</v>
      </c>
      <c r="CJ3" s="109">
        <v>21</v>
      </c>
      <c r="CK3" s="109">
        <v>12</v>
      </c>
      <c r="CL3" s="109">
        <v>48</v>
      </c>
      <c r="CM3" s="109">
        <v>8</v>
      </c>
      <c r="CN3" s="109">
        <v>17</v>
      </c>
      <c r="CO3" s="109">
        <v>14</v>
      </c>
      <c r="CP3" s="109">
        <v>12</v>
      </c>
      <c r="CQ3" s="109">
        <v>10</v>
      </c>
      <c r="CR3" s="109">
        <f t="shared" ca="1" si="0"/>
        <v>12</v>
      </c>
      <c r="CS3" s="109">
        <f t="shared" si="1"/>
        <v>738</v>
      </c>
      <c r="CT3" s="109">
        <f t="shared" si="2"/>
        <v>828</v>
      </c>
      <c r="CU3" s="99">
        <f t="shared" si="3"/>
        <v>690</v>
      </c>
      <c r="CV3" s="99">
        <f t="shared" ref="CV3:CV66" si="4">SUM(CS3:CU3)</f>
        <v>2256</v>
      </c>
      <c r="CW3" s="99">
        <v>0</v>
      </c>
      <c r="CX3" s="99">
        <v>0</v>
      </c>
      <c r="CY3" s="99">
        <v>0</v>
      </c>
      <c r="CZ3" s="99">
        <f t="shared" ref="CZ3:CZ66" si="5">SUM(CV3:CY3)</f>
        <v>2256</v>
      </c>
      <c r="DA3" s="110">
        <f t="shared" ref="DA3:DA66" si="6">HLOOKUP($DA$1,$CR$1:$CZ$98,ROW(C3),FALSE)</f>
        <v>690</v>
      </c>
      <c r="DB3" s="99" t="s">
        <v>608</v>
      </c>
      <c r="DC3" s="99">
        <f t="shared" ref="DC3:DC66" si="7">RANK(DA3,$DA$2:$DA$98,0)</f>
        <v>80</v>
      </c>
      <c r="DD3" s="99" t="s">
        <v>807</v>
      </c>
    </row>
    <row r="4" spans="2:108" ht="15.75" thickBot="1">
      <c r="B4" s="383"/>
      <c r="C4" s="106" t="s">
        <v>609</v>
      </c>
      <c r="D4" s="109">
        <v>22</v>
      </c>
      <c r="E4" s="109">
        <v>13</v>
      </c>
      <c r="F4" s="109">
        <v>8</v>
      </c>
      <c r="G4" s="109">
        <v>36</v>
      </c>
      <c r="H4" s="109">
        <v>21</v>
      </c>
      <c r="I4" s="109">
        <v>40</v>
      </c>
      <c r="J4" s="109">
        <v>13</v>
      </c>
      <c r="K4" s="109">
        <v>32</v>
      </c>
      <c r="L4" s="109">
        <v>29</v>
      </c>
      <c r="M4" s="109">
        <v>19</v>
      </c>
      <c r="N4" s="109">
        <v>19</v>
      </c>
      <c r="O4" s="109">
        <v>11</v>
      </c>
      <c r="P4" s="109">
        <v>46</v>
      </c>
      <c r="Q4" s="109">
        <v>32</v>
      </c>
      <c r="R4" s="109">
        <v>42</v>
      </c>
      <c r="S4" s="109">
        <v>38</v>
      </c>
      <c r="T4" s="109">
        <v>50</v>
      </c>
      <c r="U4" s="109">
        <v>4</v>
      </c>
      <c r="V4" s="109">
        <v>50</v>
      </c>
      <c r="W4" s="109">
        <v>8</v>
      </c>
      <c r="X4" s="109">
        <v>28</v>
      </c>
      <c r="Y4" s="109">
        <v>34</v>
      </c>
      <c r="Z4" s="109">
        <v>34</v>
      </c>
      <c r="AA4" s="109">
        <v>14</v>
      </c>
      <c r="AB4" s="109">
        <v>44</v>
      </c>
      <c r="AC4" s="109">
        <v>11</v>
      </c>
      <c r="AD4" s="109">
        <v>15</v>
      </c>
      <c r="AE4" s="109">
        <v>14</v>
      </c>
      <c r="AF4" s="109">
        <v>15</v>
      </c>
      <c r="AG4" s="109">
        <v>21</v>
      </c>
      <c r="AH4" s="109">
        <v>44</v>
      </c>
      <c r="AI4" s="109">
        <v>46</v>
      </c>
      <c r="AJ4" s="109">
        <v>9</v>
      </c>
      <c r="AK4" s="109">
        <v>19</v>
      </c>
      <c r="AL4" s="109">
        <v>15</v>
      </c>
      <c r="AM4" s="109">
        <v>49</v>
      </c>
      <c r="AN4" s="109">
        <v>10</v>
      </c>
      <c r="AO4" s="109">
        <v>42</v>
      </c>
      <c r="AP4" s="109">
        <v>19</v>
      </c>
      <c r="AQ4" s="109">
        <v>47</v>
      </c>
      <c r="AR4" s="109">
        <v>26</v>
      </c>
      <c r="AS4" s="109">
        <v>35</v>
      </c>
      <c r="AT4" s="109">
        <v>38</v>
      </c>
      <c r="AU4" s="109">
        <v>26</v>
      </c>
      <c r="AV4" s="109">
        <v>28</v>
      </c>
      <c r="AW4" s="109">
        <v>36</v>
      </c>
      <c r="AX4" s="109">
        <v>1</v>
      </c>
      <c r="AY4" s="109">
        <v>48</v>
      </c>
      <c r="AZ4" s="109">
        <v>49</v>
      </c>
      <c r="BA4" s="109">
        <v>19</v>
      </c>
      <c r="BB4" s="109">
        <v>45</v>
      </c>
      <c r="BC4" s="109">
        <v>36</v>
      </c>
      <c r="BD4" s="109">
        <v>13</v>
      </c>
      <c r="BE4" s="109">
        <v>5</v>
      </c>
      <c r="BF4" s="109">
        <v>43</v>
      </c>
      <c r="BG4" s="109">
        <v>30</v>
      </c>
      <c r="BH4" s="109">
        <v>15</v>
      </c>
      <c r="BI4" s="109">
        <v>16</v>
      </c>
      <c r="BJ4" s="109">
        <v>16</v>
      </c>
      <c r="BK4" s="109">
        <v>21</v>
      </c>
      <c r="BL4" s="109">
        <v>42</v>
      </c>
      <c r="BM4" s="109">
        <v>11</v>
      </c>
      <c r="BN4" s="109">
        <v>45</v>
      </c>
      <c r="BO4" s="109">
        <v>2</v>
      </c>
      <c r="BP4" s="109">
        <v>14</v>
      </c>
      <c r="BQ4" s="109">
        <v>40</v>
      </c>
      <c r="BR4" s="109">
        <v>32</v>
      </c>
      <c r="BS4" s="109">
        <v>29</v>
      </c>
      <c r="BT4" s="109">
        <v>47</v>
      </c>
      <c r="BU4" s="109">
        <v>31</v>
      </c>
      <c r="BV4" s="109">
        <v>4</v>
      </c>
      <c r="BW4" s="109">
        <v>26</v>
      </c>
      <c r="BX4" s="109">
        <v>47</v>
      </c>
      <c r="BY4" s="109">
        <v>38</v>
      </c>
      <c r="BZ4" s="109">
        <v>40</v>
      </c>
      <c r="CA4" s="109">
        <v>40</v>
      </c>
      <c r="CB4" s="109">
        <v>16</v>
      </c>
      <c r="CC4" s="109">
        <v>42</v>
      </c>
      <c r="CD4" s="109">
        <v>1</v>
      </c>
      <c r="CE4" s="109">
        <v>48</v>
      </c>
      <c r="CF4" s="109">
        <v>35</v>
      </c>
      <c r="CG4" s="109">
        <v>35</v>
      </c>
      <c r="CH4" s="109">
        <v>50</v>
      </c>
      <c r="CI4" s="109">
        <v>45</v>
      </c>
      <c r="CJ4" s="109">
        <v>9</v>
      </c>
      <c r="CK4" s="109">
        <v>6</v>
      </c>
      <c r="CL4" s="109">
        <v>30</v>
      </c>
      <c r="CM4" s="109">
        <v>11</v>
      </c>
      <c r="CN4" s="109">
        <v>34</v>
      </c>
      <c r="CO4" s="109">
        <v>30</v>
      </c>
      <c r="CP4" s="109">
        <v>32</v>
      </c>
      <c r="CQ4" s="109">
        <v>45</v>
      </c>
      <c r="CR4" s="109">
        <f t="shared" ca="1" si="0"/>
        <v>32</v>
      </c>
      <c r="CS4" s="109">
        <f t="shared" si="1"/>
        <v>807</v>
      </c>
      <c r="CT4" s="109">
        <f t="shared" si="2"/>
        <v>844</v>
      </c>
      <c r="CU4" s="99">
        <f t="shared" si="3"/>
        <v>904</v>
      </c>
      <c r="CV4" s="99">
        <f t="shared" si="4"/>
        <v>2555</v>
      </c>
      <c r="CW4" s="99">
        <v>0</v>
      </c>
      <c r="CX4" s="99">
        <v>0</v>
      </c>
      <c r="CY4" s="99">
        <v>0</v>
      </c>
      <c r="CZ4" s="99">
        <f t="shared" si="5"/>
        <v>2555</v>
      </c>
      <c r="DA4" s="110">
        <f t="shared" si="6"/>
        <v>904</v>
      </c>
      <c r="DB4" s="99" t="s">
        <v>609</v>
      </c>
      <c r="DC4" s="99">
        <f t="shared" si="7"/>
        <v>5</v>
      </c>
      <c r="DD4" s="99" t="s">
        <v>807</v>
      </c>
    </row>
    <row r="5" spans="2:108" ht="15.75" thickBot="1">
      <c r="B5" s="383"/>
      <c r="C5" s="106" t="s">
        <v>610</v>
      </c>
      <c r="D5" s="109">
        <v>0</v>
      </c>
      <c r="E5" s="109">
        <v>44</v>
      </c>
      <c r="F5" s="109">
        <v>47</v>
      </c>
      <c r="G5" s="109">
        <v>42</v>
      </c>
      <c r="H5" s="109">
        <v>47</v>
      </c>
      <c r="I5" s="109">
        <v>1</v>
      </c>
      <c r="J5" s="109">
        <v>44</v>
      </c>
      <c r="K5" s="109">
        <v>16</v>
      </c>
      <c r="L5" s="109">
        <v>18</v>
      </c>
      <c r="M5" s="109">
        <v>17</v>
      </c>
      <c r="N5" s="109">
        <v>44</v>
      </c>
      <c r="O5" s="109">
        <v>24</v>
      </c>
      <c r="P5" s="109">
        <v>48</v>
      </c>
      <c r="Q5" s="109">
        <v>25</v>
      </c>
      <c r="R5" s="109">
        <v>27</v>
      </c>
      <c r="S5" s="109">
        <v>50</v>
      </c>
      <c r="T5" s="109">
        <v>31</v>
      </c>
      <c r="U5" s="109">
        <v>35</v>
      </c>
      <c r="V5" s="109">
        <v>36</v>
      </c>
      <c r="W5" s="109">
        <v>13</v>
      </c>
      <c r="X5" s="109">
        <v>35</v>
      </c>
      <c r="Y5" s="109">
        <v>20</v>
      </c>
      <c r="Z5" s="109">
        <v>22</v>
      </c>
      <c r="AA5" s="109">
        <v>34</v>
      </c>
      <c r="AB5" s="109">
        <v>12</v>
      </c>
      <c r="AC5" s="109">
        <v>39</v>
      </c>
      <c r="AD5" s="109">
        <v>46</v>
      </c>
      <c r="AE5" s="109">
        <v>36</v>
      </c>
      <c r="AF5" s="109">
        <v>23</v>
      </c>
      <c r="AG5" s="109">
        <v>41</v>
      </c>
      <c r="AH5" s="109">
        <v>19</v>
      </c>
      <c r="AI5" s="109">
        <v>24</v>
      </c>
      <c r="AJ5" s="109">
        <v>8</v>
      </c>
      <c r="AK5" s="109">
        <v>39</v>
      </c>
      <c r="AL5" s="109">
        <v>46</v>
      </c>
      <c r="AM5" s="109">
        <v>19</v>
      </c>
      <c r="AN5" s="109">
        <v>27</v>
      </c>
      <c r="AO5" s="109">
        <v>6</v>
      </c>
      <c r="AP5" s="109">
        <v>42</v>
      </c>
      <c r="AQ5" s="109">
        <v>48</v>
      </c>
      <c r="AR5" s="109">
        <v>48</v>
      </c>
      <c r="AS5" s="109">
        <v>14</v>
      </c>
      <c r="AT5" s="109">
        <v>41</v>
      </c>
      <c r="AU5" s="109">
        <v>20</v>
      </c>
      <c r="AV5" s="109">
        <v>49</v>
      </c>
      <c r="AW5" s="109">
        <v>29</v>
      </c>
      <c r="AX5" s="109">
        <v>22</v>
      </c>
      <c r="AY5" s="109">
        <v>26</v>
      </c>
      <c r="AZ5" s="109">
        <v>40</v>
      </c>
      <c r="BA5" s="109">
        <v>47</v>
      </c>
      <c r="BB5" s="109">
        <v>43</v>
      </c>
      <c r="BC5" s="109">
        <v>39</v>
      </c>
      <c r="BD5" s="109">
        <v>7</v>
      </c>
      <c r="BE5" s="109">
        <v>45</v>
      </c>
      <c r="BF5" s="109">
        <v>27</v>
      </c>
      <c r="BG5" s="109">
        <v>47</v>
      </c>
      <c r="BH5" s="109">
        <v>34</v>
      </c>
      <c r="BI5" s="109">
        <v>47</v>
      </c>
      <c r="BJ5" s="109">
        <v>23</v>
      </c>
      <c r="BK5" s="109">
        <v>30</v>
      </c>
      <c r="BL5" s="109">
        <v>50</v>
      </c>
      <c r="BM5" s="109">
        <v>35</v>
      </c>
      <c r="BN5" s="109">
        <v>6</v>
      </c>
      <c r="BO5" s="109">
        <v>43</v>
      </c>
      <c r="BP5" s="109">
        <v>36</v>
      </c>
      <c r="BQ5" s="109">
        <v>21</v>
      </c>
      <c r="BR5" s="109">
        <v>15</v>
      </c>
      <c r="BS5" s="109">
        <v>30</v>
      </c>
      <c r="BT5" s="109">
        <v>16</v>
      </c>
      <c r="BU5" s="109">
        <v>1</v>
      </c>
      <c r="BV5" s="109">
        <v>0</v>
      </c>
      <c r="BW5" s="109">
        <v>41</v>
      </c>
      <c r="BX5" s="109">
        <v>32</v>
      </c>
      <c r="BY5" s="109">
        <v>9</v>
      </c>
      <c r="BZ5" s="109">
        <v>6</v>
      </c>
      <c r="CA5" s="109">
        <v>5</v>
      </c>
      <c r="CB5" s="109">
        <v>31</v>
      </c>
      <c r="CC5" s="109">
        <v>49</v>
      </c>
      <c r="CD5" s="109">
        <v>38</v>
      </c>
      <c r="CE5" s="109">
        <v>38</v>
      </c>
      <c r="CF5" s="109">
        <v>44</v>
      </c>
      <c r="CG5" s="109">
        <v>9</v>
      </c>
      <c r="CH5" s="109">
        <v>17</v>
      </c>
      <c r="CI5" s="109">
        <v>33</v>
      </c>
      <c r="CJ5" s="109">
        <v>20</v>
      </c>
      <c r="CK5" s="109">
        <v>1</v>
      </c>
      <c r="CL5" s="109">
        <v>36</v>
      </c>
      <c r="CM5" s="109">
        <v>36</v>
      </c>
      <c r="CN5" s="109">
        <v>36</v>
      </c>
      <c r="CO5" s="109">
        <v>12</v>
      </c>
      <c r="CP5" s="109">
        <v>35</v>
      </c>
      <c r="CQ5" s="109">
        <v>40</v>
      </c>
      <c r="CR5" s="109">
        <f t="shared" ca="1" si="0"/>
        <v>35</v>
      </c>
      <c r="CS5" s="109">
        <f t="shared" si="1"/>
        <v>936</v>
      </c>
      <c r="CT5" s="109">
        <f t="shared" si="2"/>
        <v>987</v>
      </c>
      <c r="CU5" s="99">
        <f t="shared" si="3"/>
        <v>736</v>
      </c>
      <c r="CV5" s="99">
        <f t="shared" si="4"/>
        <v>2659</v>
      </c>
      <c r="CW5" s="99">
        <v>0</v>
      </c>
      <c r="CX5" s="99">
        <v>0</v>
      </c>
      <c r="CY5" s="99">
        <v>0</v>
      </c>
      <c r="CZ5" s="99">
        <f t="shared" si="5"/>
        <v>2659</v>
      </c>
      <c r="DA5" s="110">
        <f t="shared" si="6"/>
        <v>736</v>
      </c>
      <c r="DB5" s="99" t="s">
        <v>610</v>
      </c>
      <c r="DC5" s="99">
        <f t="shared" si="7"/>
        <v>58</v>
      </c>
      <c r="DD5" s="99" t="s">
        <v>807</v>
      </c>
    </row>
    <row r="6" spans="2:108" ht="15.75" thickBot="1">
      <c r="B6" s="383"/>
      <c r="C6" s="106" t="s">
        <v>611</v>
      </c>
      <c r="D6" s="109">
        <v>17</v>
      </c>
      <c r="E6" s="109">
        <v>44</v>
      </c>
      <c r="F6" s="109">
        <v>18</v>
      </c>
      <c r="G6" s="109">
        <v>31</v>
      </c>
      <c r="H6" s="109">
        <v>16</v>
      </c>
      <c r="I6" s="109">
        <v>3</v>
      </c>
      <c r="J6" s="109">
        <v>10</v>
      </c>
      <c r="K6" s="109">
        <v>41</v>
      </c>
      <c r="L6" s="109">
        <v>26</v>
      </c>
      <c r="M6" s="109">
        <v>37</v>
      </c>
      <c r="N6" s="109">
        <v>20</v>
      </c>
      <c r="O6" s="109">
        <v>5</v>
      </c>
      <c r="P6" s="109">
        <v>11</v>
      </c>
      <c r="Q6" s="109">
        <v>3</v>
      </c>
      <c r="R6" s="109">
        <v>4</v>
      </c>
      <c r="S6" s="109">
        <v>32</v>
      </c>
      <c r="T6" s="109">
        <v>38</v>
      </c>
      <c r="U6" s="109">
        <v>10</v>
      </c>
      <c r="V6" s="109">
        <v>22</v>
      </c>
      <c r="W6" s="109">
        <v>25</v>
      </c>
      <c r="X6" s="109">
        <v>29</v>
      </c>
      <c r="Y6" s="109">
        <v>1</v>
      </c>
      <c r="Z6" s="109">
        <v>37</v>
      </c>
      <c r="AA6" s="109">
        <v>14</v>
      </c>
      <c r="AB6" s="109">
        <v>5</v>
      </c>
      <c r="AC6" s="109">
        <v>12</v>
      </c>
      <c r="AD6" s="109">
        <v>10</v>
      </c>
      <c r="AE6" s="109">
        <v>41</v>
      </c>
      <c r="AF6" s="109">
        <v>23</v>
      </c>
      <c r="AG6" s="109">
        <v>25</v>
      </c>
      <c r="AH6" s="109">
        <v>23</v>
      </c>
      <c r="AI6" s="109">
        <v>28</v>
      </c>
      <c r="AJ6" s="109">
        <v>24</v>
      </c>
      <c r="AK6" s="109">
        <v>16</v>
      </c>
      <c r="AL6" s="109">
        <v>38</v>
      </c>
      <c r="AM6" s="109">
        <v>40</v>
      </c>
      <c r="AN6" s="109">
        <v>30</v>
      </c>
      <c r="AO6" s="109">
        <v>1</v>
      </c>
      <c r="AP6" s="109">
        <v>24</v>
      </c>
      <c r="AQ6" s="109">
        <v>16</v>
      </c>
      <c r="AR6" s="109">
        <v>13</v>
      </c>
      <c r="AS6" s="109">
        <v>44</v>
      </c>
      <c r="AT6" s="109">
        <v>6</v>
      </c>
      <c r="AU6" s="109">
        <v>47</v>
      </c>
      <c r="AV6" s="109">
        <v>3</v>
      </c>
      <c r="AW6" s="109">
        <v>40</v>
      </c>
      <c r="AX6" s="109">
        <v>27</v>
      </c>
      <c r="AY6" s="109">
        <v>38</v>
      </c>
      <c r="AZ6" s="109">
        <v>15</v>
      </c>
      <c r="BA6" s="109">
        <v>42</v>
      </c>
      <c r="BB6" s="109">
        <v>7</v>
      </c>
      <c r="BC6" s="109">
        <v>3</v>
      </c>
      <c r="BD6" s="109">
        <v>28</v>
      </c>
      <c r="BE6" s="109">
        <v>28</v>
      </c>
      <c r="BF6" s="109">
        <v>34</v>
      </c>
      <c r="BG6" s="109">
        <v>33</v>
      </c>
      <c r="BH6" s="109">
        <v>22</v>
      </c>
      <c r="BI6" s="109">
        <v>12</v>
      </c>
      <c r="BJ6" s="109">
        <v>39</v>
      </c>
      <c r="BK6" s="109">
        <v>38</v>
      </c>
      <c r="BL6" s="109">
        <v>11</v>
      </c>
      <c r="BM6" s="109">
        <v>40</v>
      </c>
      <c r="BN6" s="109">
        <v>38</v>
      </c>
      <c r="BO6" s="109">
        <v>16</v>
      </c>
      <c r="BP6" s="109">
        <v>14</v>
      </c>
      <c r="BQ6" s="109">
        <v>32</v>
      </c>
      <c r="BR6" s="109">
        <v>3</v>
      </c>
      <c r="BS6" s="109">
        <v>12</v>
      </c>
      <c r="BT6" s="109">
        <v>38</v>
      </c>
      <c r="BU6" s="109">
        <v>23</v>
      </c>
      <c r="BV6" s="109">
        <v>1</v>
      </c>
      <c r="BW6" s="109">
        <v>0</v>
      </c>
      <c r="BX6" s="109">
        <v>23</v>
      </c>
      <c r="BY6" s="109">
        <v>39</v>
      </c>
      <c r="BZ6" s="109">
        <v>26</v>
      </c>
      <c r="CA6" s="109">
        <v>10</v>
      </c>
      <c r="CB6" s="109">
        <v>32</v>
      </c>
      <c r="CC6" s="109">
        <v>50</v>
      </c>
      <c r="CD6" s="109">
        <v>8</v>
      </c>
      <c r="CE6" s="109">
        <v>38</v>
      </c>
      <c r="CF6" s="109">
        <v>29</v>
      </c>
      <c r="CG6" s="109">
        <v>44</v>
      </c>
      <c r="CH6" s="109">
        <v>20</v>
      </c>
      <c r="CI6" s="109">
        <v>25</v>
      </c>
      <c r="CJ6" s="109">
        <v>7</v>
      </c>
      <c r="CK6" s="109">
        <v>31</v>
      </c>
      <c r="CL6" s="109">
        <v>14</v>
      </c>
      <c r="CM6" s="109">
        <v>13</v>
      </c>
      <c r="CN6" s="109">
        <v>27</v>
      </c>
      <c r="CO6" s="109">
        <v>14</v>
      </c>
      <c r="CP6" s="109">
        <v>8</v>
      </c>
      <c r="CQ6" s="109">
        <v>48</v>
      </c>
      <c r="CR6" s="109">
        <f t="shared" ca="1" si="0"/>
        <v>8</v>
      </c>
      <c r="CS6" s="109">
        <f t="shared" si="1"/>
        <v>633</v>
      </c>
      <c r="CT6" s="109">
        <f t="shared" si="2"/>
        <v>747</v>
      </c>
      <c r="CU6" s="99">
        <f t="shared" si="3"/>
        <v>683</v>
      </c>
      <c r="CV6" s="99">
        <f t="shared" si="4"/>
        <v>2063</v>
      </c>
      <c r="CW6" s="99">
        <v>0</v>
      </c>
      <c r="CX6" s="99">
        <v>0</v>
      </c>
      <c r="CY6" s="99">
        <v>0</v>
      </c>
      <c r="CZ6" s="99">
        <f t="shared" si="5"/>
        <v>2063</v>
      </c>
      <c r="DA6" s="110">
        <f t="shared" si="6"/>
        <v>683</v>
      </c>
      <c r="DB6" s="99" t="s">
        <v>611</v>
      </c>
      <c r="DC6" s="99">
        <f t="shared" si="7"/>
        <v>83</v>
      </c>
      <c r="DD6" s="99" t="s">
        <v>807</v>
      </c>
    </row>
    <row r="7" spans="2:108" ht="15.75" thickBot="1">
      <c r="B7" s="383"/>
      <c r="C7" s="106" t="s">
        <v>612</v>
      </c>
      <c r="D7" s="109">
        <v>16</v>
      </c>
      <c r="E7" s="109">
        <v>49</v>
      </c>
      <c r="F7" s="109">
        <v>43</v>
      </c>
      <c r="G7" s="109">
        <v>20</v>
      </c>
      <c r="H7" s="109">
        <v>30</v>
      </c>
      <c r="I7" s="109">
        <v>25</v>
      </c>
      <c r="J7" s="109">
        <v>10</v>
      </c>
      <c r="K7" s="109">
        <v>6</v>
      </c>
      <c r="L7" s="109">
        <v>38</v>
      </c>
      <c r="M7" s="109">
        <v>49</v>
      </c>
      <c r="N7" s="109">
        <v>40</v>
      </c>
      <c r="O7" s="109">
        <v>28</v>
      </c>
      <c r="P7" s="109">
        <v>7</v>
      </c>
      <c r="Q7" s="109">
        <v>22</v>
      </c>
      <c r="R7" s="109">
        <v>30</v>
      </c>
      <c r="S7" s="109">
        <v>7</v>
      </c>
      <c r="T7" s="109">
        <v>15</v>
      </c>
      <c r="U7" s="109">
        <v>12</v>
      </c>
      <c r="V7" s="109">
        <v>28</v>
      </c>
      <c r="W7" s="109">
        <v>41</v>
      </c>
      <c r="X7" s="109">
        <v>14</v>
      </c>
      <c r="Y7" s="109">
        <v>39</v>
      </c>
      <c r="Z7" s="109">
        <v>8</v>
      </c>
      <c r="AA7" s="109">
        <v>22</v>
      </c>
      <c r="AB7" s="109">
        <v>18</v>
      </c>
      <c r="AC7" s="109">
        <v>40</v>
      </c>
      <c r="AD7" s="109">
        <v>0</v>
      </c>
      <c r="AE7" s="109">
        <v>35</v>
      </c>
      <c r="AF7" s="109">
        <v>9</v>
      </c>
      <c r="AG7" s="109">
        <v>43</v>
      </c>
      <c r="AH7" s="109">
        <v>16</v>
      </c>
      <c r="AI7" s="109">
        <v>31</v>
      </c>
      <c r="AJ7" s="109">
        <v>11</v>
      </c>
      <c r="AK7" s="109">
        <v>3</v>
      </c>
      <c r="AL7" s="109">
        <v>4</v>
      </c>
      <c r="AM7" s="109">
        <v>8</v>
      </c>
      <c r="AN7" s="109">
        <v>19</v>
      </c>
      <c r="AO7" s="109">
        <v>27</v>
      </c>
      <c r="AP7" s="109">
        <v>34</v>
      </c>
      <c r="AQ7" s="109">
        <v>12</v>
      </c>
      <c r="AR7" s="109">
        <v>49</v>
      </c>
      <c r="AS7" s="109">
        <v>10</v>
      </c>
      <c r="AT7" s="109">
        <v>30</v>
      </c>
      <c r="AU7" s="109">
        <v>8</v>
      </c>
      <c r="AV7" s="109">
        <v>3</v>
      </c>
      <c r="AW7" s="109">
        <v>50</v>
      </c>
      <c r="AX7" s="109">
        <v>25</v>
      </c>
      <c r="AY7" s="109">
        <v>14</v>
      </c>
      <c r="AZ7" s="109">
        <v>46</v>
      </c>
      <c r="BA7" s="109">
        <v>27</v>
      </c>
      <c r="BB7" s="109">
        <v>4</v>
      </c>
      <c r="BC7" s="109">
        <v>41</v>
      </c>
      <c r="BD7" s="109">
        <v>31</v>
      </c>
      <c r="BE7" s="109">
        <v>22</v>
      </c>
      <c r="BF7" s="109">
        <v>35</v>
      </c>
      <c r="BG7" s="109">
        <v>25</v>
      </c>
      <c r="BH7" s="109">
        <v>6</v>
      </c>
      <c r="BI7" s="109">
        <v>33</v>
      </c>
      <c r="BJ7" s="109">
        <v>4</v>
      </c>
      <c r="BK7" s="109">
        <v>1</v>
      </c>
      <c r="BL7" s="109">
        <v>35</v>
      </c>
      <c r="BM7" s="109">
        <v>26</v>
      </c>
      <c r="BN7" s="109">
        <v>41</v>
      </c>
      <c r="BO7" s="109">
        <v>4</v>
      </c>
      <c r="BP7" s="109">
        <v>42</v>
      </c>
      <c r="BQ7" s="109">
        <v>27</v>
      </c>
      <c r="BR7" s="109">
        <v>35</v>
      </c>
      <c r="BS7" s="109">
        <v>42</v>
      </c>
      <c r="BT7" s="109">
        <v>7</v>
      </c>
      <c r="BU7" s="109">
        <v>22</v>
      </c>
      <c r="BV7" s="109">
        <v>23</v>
      </c>
      <c r="BW7" s="109">
        <v>34</v>
      </c>
      <c r="BX7" s="109">
        <v>36</v>
      </c>
      <c r="BY7" s="109">
        <v>42</v>
      </c>
      <c r="BZ7" s="109">
        <v>23</v>
      </c>
      <c r="CA7" s="109">
        <v>36</v>
      </c>
      <c r="CB7" s="109">
        <v>14</v>
      </c>
      <c r="CC7" s="109">
        <v>34</v>
      </c>
      <c r="CD7" s="109">
        <v>21</v>
      </c>
      <c r="CE7" s="109">
        <v>3</v>
      </c>
      <c r="CF7" s="109">
        <v>50</v>
      </c>
      <c r="CG7" s="109">
        <v>29</v>
      </c>
      <c r="CH7" s="109">
        <v>4</v>
      </c>
      <c r="CI7" s="109">
        <v>15</v>
      </c>
      <c r="CJ7" s="109">
        <v>17</v>
      </c>
      <c r="CK7" s="109">
        <v>11</v>
      </c>
      <c r="CL7" s="109">
        <v>12</v>
      </c>
      <c r="CM7" s="109">
        <v>46</v>
      </c>
      <c r="CN7" s="109">
        <v>5</v>
      </c>
      <c r="CO7" s="109">
        <v>16</v>
      </c>
      <c r="CP7" s="109">
        <v>45</v>
      </c>
      <c r="CQ7" s="109">
        <v>48</v>
      </c>
      <c r="CR7" s="109">
        <f t="shared" ca="1" si="0"/>
        <v>45</v>
      </c>
      <c r="CS7" s="109">
        <f t="shared" si="1"/>
        <v>760</v>
      </c>
      <c r="CT7" s="109">
        <f t="shared" si="2"/>
        <v>648</v>
      </c>
      <c r="CU7" s="99">
        <f t="shared" si="3"/>
        <v>784</v>
      </c>
      <c r="CV7" s="99">
        <f t="shared" si="4"/>
        <v>2192</v>
      </c>
      <c r="CW7" s="99">
        <v>0</v>
      </c>
      <c r="CX7" s="99">
        <v>0</v>
      </c>
      <c r="CY7" s="99">
        <v>0</v>
      </c>
      <c r="CZ7" s="99">
        <f t="shared" si="5"/>
        <v>2192</v>
      </c>
      <c r="DA7" s="110">
        <f t="shared" si="6"/>
        <v>784</v>
      </c>
      <c r="DB7" s="99" t="s">
        <v>612</v>
      </c>
      <c r="DC7" s="99">
        <f t="shared" si="7"/>
        <v>33</v>
      </c>
      <c r="DD7" s="99" t="s">
        <v>807</v>
      </c>
    </row>
    <row r="8" spans="2:108" ht="15.75" thickBot="1">
      <c r="B8" s="383"/>
      <c r="C8" s="106" t="s">
        <v>613</v>
      </c>
      <c r="D8" s="109">
        <v>37</v>
      </c>
      <c r="E8" s="109">
        <v>1</v>
      </c>
      <c r="F8" s="109">
        <v>21</v>
      </c>
      <c r="G8" s="109">
        <v>34</v>
      </c>
      <c r="H8" s="109">
        <v>39</v>
      </c>
      <c r="I8" s="109">
        <v>37</v>
      </c>
      <c r="J8" s="109">
        <v>12</v>
      </c>
      <c r="K8" s="109">
        <v>8</v>
      </c>
      <c r="L8" s="109">
        <v>13</v>
      </c>
      <c r="M8" s="109">
        <v>28</v>
      </c>
      <c r="N8" s="109">
        <v>4</v>
      </c>
      <c r="O8" s="109">
        <v>5</v>
      </c>
      <c r="P8" s="109">
        <v>45</v>
      </c>
      <c r="Q8" s="109">
        <v>35</v>
      </c>
      <c r="R8" s="109">
        <v>18</v>
      </c>
      <c r="S8" s="109">
        <v>11</v>
      </c>
      <c r="T8" s="109">
        <v>39</v>
      </c>
      <c r="U8" s="109">
        <v>39</v>
      </c>
      <c r="V8" s="109">
        <v>36</v>
      </c>
      <c r="W8" s="109">
        <v>29</v>
      </c>
      <c r="X8" s="109">
        <v>2</v>
      </c>
      <c r="Y8" s="109">
        <v>31</v>
      </c>
      <c r="Z8" s="109">
        <v>33</v>
      </c>
      <c r="AA8" s="109">
        <v>1</v>
      </c>
      <c r="AB8" s="109">
        <v>47</v>
      </c>
      <c r="AC8" s="109">
        <v>41</v>
      </c>
      <c r="AD8" s="109">
        <v>44</v>
      </c>
      <c r="AE8" s="109">
        <v>19</v>
      </c>
      <c r="AF8" s="109">
        <v>15</v>
      </c>
      <c r="AG8" s="109">
        <v>7</v>
      </c>
      <c r="AH8" s="109">
        <v>47</v>
      </c>
      <c r="AI8" s="109">
        <v>22</v>
      </c>
      <c r="AJ8" s="109">
        <v>5</v>
      </c>
      <c r="AK8" s="109">
        <v>30</v>
      </c>
      <c r="AL8" s="109">
        <v>15</v>
      </c>
      <c r="AM8" s="109">
        <v>26</v>
      </c>
      <c r="AN8" s="109">
        <v>41</v>
      </c>
      <c r="AO8" s="109">
        <v>0</v>
      </c>
      <c r="AP8" s="109">
        <v>41</v>
      </c>
      <c r="AQ8" s="109">
        <v>41</v>
      </c>
      <c r="AR8" s="109">
        <v>8</v>
      </c>
      <c r="AS8" s="109">
        <v>41</v>
      </c>
      <c r="AT8" s="109">
        <v>29</v>
      </c>
      <c r="AU8" s="109">
        <v>46</v>
      </c>
      <c r="AV8" s="109">
        <v>16</v>
      </c>
      <c r="AW8" s="109">
        <v>14</v>
      </c>
      <c r="AX8" s="109">
        <v>27</v>
      </c>
      <c r="AY8" s="109">
        <v>32</v>
      </c>
      <c r="AZ8" s="109">
        <v>5</v>
      </c>
      <c r="BA8" s="109">
        <v>8</v>
      </c>
      <c r="BB8" s="109">
        <v>34</v>
      </c>
      <c r="BC8" s="109">
        <v>32</v>
      </c>
      <c r="BD8" s="109">
        <v>5</v>
      </c>
      <c r="BE8" s="109">
        <v>9</v>
      </c>
      <c r="BF8" s="109">
        <v>28</v>
      </c>
      <c r="BG8" s="109">
        <v>36</v>
      </c>
      <c r="BH8" s="109">
        <v>24</v>
      </c>
      <c r="BI8" s="109">
        <v>27</v>
      </c>
      <c r="BJ8" s="109">
        <v>2</v>
      </c>
      <c r="BK8" s="109">
        <v>7</v>
      </c>
      <c r="BL8" s="109">
        <v>41</v>
      </c>
      <c r="BM8" s="109">
        <v>17</v>
      </c>
      <c r="BN8" s="109">
        <v>17</v>
      </c>
      <c r="BO8" s="109">
        <v>14</v>
      </c>
      <c r="BP8" s="109">
        <v>3</v>
      </c>
      <c r="BQ8" s="109">
        <v>46</v>
      </c>
      <c r="BR8" s="109">
        <v>44</v>
      </c>
      <c r="BS8" s="109">
        <v>43</v>
      </c>
      <c r="BT8" s="109">
        <v>20</v>
      </c>
      <c r="BU8" s="109">
        <v>10</v>
      </c>
      <c r="BV8" s="109">
        <v>29</v>
      </c>
      <c r="BW8" s="109">
        <v>20</v>
      </c>
      <c r="BX8" s="109">
        <v>17</v>
      </c>
      <c r="BY8" s="109">
        <v>4</v>
      </c>
      <c r="BZ8" s="109">
        <v>27</v>
      </c>
      <c r="CA8" s="109">
        <v>12</v>
      </c>
      <c r="CB8" s="109">
        <v>29</v>
      </c>
      <c r="CC8" s="109">
        <v>34</v>
      </c>
      <c r="CD8" s="109">
        <v>6</v>
      </c>
      <c r="CE8" s="109">
        <v>8</v>
      </c>
      <c r="CF8" s="109">
        <v>42</v>
      </c>
      <c r="CG8" s="109">
        <v>28</v>
      </c>
      <c r="CH8" s="109">
        <v>10</v>
      </c>
      <c r="CI8" s="109">
        <v>11</v>
      </c>
      <c r="CJ8" s="109">
        <v>20</v>
      </c>
      <c r="CK8" s="109">
        <v>13</v>
      </c>
      <c r="CL8" s="109">
        <v>3</v>
      </c>
      <c r="CM8" s="109">
        <v>6</v>
      </c>
      <c r="CN8" s="109">
        <v>42</v>
      </c>
      <c r="CO8" s="109">
        <v>25</v>
      </c>
      <c r="CP8" s="109">
        <v>42</v>
      </c>
      <c r="CQ8" s="109">
        <v>12</v>
      </c>
      <c r="CR8" s="109">
        <f t="shared" ca="1" si="0"/>
        <v>42</v>
      </c>
      <c r="CS8" s="109">
        <f t="shared" si="1"/>
        <v>778</v>
      </c>
      <c r="CT8" s="109">
        <f t="shared" si="2"/>
        <v>692</v>
      </c>
      <c r="CU8" s="99">
        <f t="shared" si="3"/>
        <v>637</v>
      </c>
      <c r="CV8" s="99">
        <f t="shared" si="4"/>
        <v>2107</v>
      </c>
      <c r="CW8" s="99">
        <v>0</v>
      </c>
      <c r="CX8" s="99">
        <v>0</v>
      </c>
      <c r="CY8" s="99">
        <v>0</v>
      </c>
      <c r="CZ8" s="99">
        <f t="shared" si="5"/>
        <v>2107</v>
      </c>
      <c r="DA8" s="110">
        <f t="shared" si="6"/>
        <v>637</v>
      </c>
      <c r="DB8" s="99" t="s">
        <v>613</v>
      </c>
      <c r="DC8" s="99">
        <f t="shared" si="7"/>
        <v>93</v>
      </c>
      <c r="DD8" s="99" t="s">
        <v>807</v>
      </c>
    </row>
    <row r="9" spans="2:108" ht="15.75" thickBot="1">
      <c r="B9" s="383"/>
      <c r="C9" s="106" t="s">
        <v>614</v>
      </c>
      <c r="D9" s="109">
        <v>23</v>
      </c>
      <c r="E9" s="109">
        <v>35</v>
      </c>
      <c r="F9" s="109">
        <v>33</v>
      </c>
      <c r="G9" s="109">
        <v>6</v>
      </c>
      <c r="H9" s="109">
        <v>33</v>
      </c>
      <c r="I9" s="109">
        <v>13</v>
      </c>
      <c r="J9" s="109">
        <v>37</v>
      </c>
      <c r="K9" s="109">
        <v>1</v>
      </c>
      <c r="L9" s="109">
        <v>35</v>
      </c>
      <c r="M9" s="109">
        <v>23</v>
      </c>
      <c r="N9" s="109">
        <v>2</v>
      </c>
      <c r="O9" s="109">
        <v>33</v>
      </c>
      <c r="P9" s="109">
        <v>4</v>
      </c>
      <c r="Q9" s="109">
        <v>35</v>
      </c>
      <c r="R9" s="109">
        <v>28</v>
      </c>
      <c r="S9" s="109">
        <v>46</v>
      </c>
      <c r="T9" s="109">
        <v>44</v>
      </c>
      <c r="U9" s="109">
        <v>29</v>
      </c>
      <c r="V9" s="109">
        <v>30</v>
      </c>
      <c r="W9" s="109">
        <v>29</v>
      </c>
      <c r="X9" s="109">
        <v>34</v>
      </c>
      <c r="Y9" s="109">
        <v>15</v>
      </c>
      <c r="Z9" s="109">
        <v>46</v>
      </c>
      <c r="AA9" s="109">
        <v>10</v>
      </c>
      <c r="AB9" s="109">
        <v>5</v>
      </c>
      <c r="AC9" s="109">
        <v>40</v>
      </c>
      <c r="AD9" s="109">
        <v>16</v>
      </c>
      <c r="AE9" s="109">
        <v>28</v>
      </c>
      <c r="AF9" s="109">
        <v>17</v>
      </c>
      <c r="AG9" s="109">
        <v>8</v>
      </c>
      <c r="AH9" s="109">
        <v>11</v>
      </c>
      <c r="AI9" s="109">
        <v>22</v>
      </c>
      <c r="AJ9" s="109">
        <v>46</v>
      </c>
      <c r="AK9" s="109">
        <v>19</v>
      </c>
      <c r="AL9" s="109">
        <v>44</v>
      </c>
      <c r="AM9" s="109">
        <v>45</v>
      </c>
      <c r="AN9" s="109">
        <v>13</v>
      </c>
      <c r="AO9" s="109">
        <v>6</v>
      </c>
      <c r="AP9" s="109">
        <v>18</v>
      </c>
      <c r="AQ9" s="109">
        <v>47</v>
      </c>
      <c r="AR9" s="109">
        <v>48</v>
      </c>
      <c r="AS9" s="109">
        <v>29</v>
      </c>
      <c r="AT9" s="109">
        <v>44</v>
      </c>
      <c r="AU9" s="109">
        <v>37</v>
      </c>
      <c r="AV9" s="109">
        <v>11</v>
      </c>
      <c r="AW9" s="109">
        <v>23</v>
      </c>
      <c r="AX9" s="109">
        <v>41</v>
      </c>
      <c r="AY9" s="109">
        <v>32</v>
      </c>
      <c r="AZ9" s="109">
        <v>30</v>
      </c>
      <c r="BA9" s="109">
        <v>17</v>
      </c>
      <c r="BB9" s="109">
        <v>22</v>
      </c>
      <c r="BC9" s="109">
        <v>5</v>
      </c>
      <c r="BD9" s="109">
        <v>12</v>
      </c>
      <c r="BE9" s="109">
        <v>36</v>
      </c>
      <c r="BF9" s="109">
        <v>38</v>
      </c>
      <c r="BG9" s="109">
        <v>10</v>
      </c>
      <c r="BH9" s="109">
        <v>50</v>
      </c>
      <c r="BI9" s="109">
        <v>32</v>
      </c>
      <c r="BJ9" s="109">
        <v>0</v>
      </c>
      <c r="BK9" s="109">
        <v>23</v>
      </c>
      <c r="BL9" s="109">
        <v>25</v>
      </c>
      <c r="BM9" s="109">
        <v>32</v>
      </c>
      <c r="BN9" s="109">
        <v>36</v>
      </c>
      <c r="BO9" s="109">
        <v>11</v>
      </c>
      <c r="BP9" s="109">
        <v>17</v>
      </c>
      <c r="BQ9" s="109">
        <v>6</v>
      </c>
      <c r="BR9" s="109">
        <v>26</v>
      </c>
      <c r="BS9" s="109">
        <v>3</v>
      </c>
      <c r="BT9" s="109">
        <v>3</v>
      </c>
      <c r="BU9" s="109">
        <v>24</v>
      </c>
      <c r="BV9" s="109">
        <v>37</v>
      </c>
      <c r="BW9" s="109">
        <v>7</v>
      </c>
      <c r="BX9" s="109">
        <v>35</v>
      </c>
      <c r="BY9" s="109">
        <v>15</v>
      </c>
      <c r="BZ9" s="109">
        <v>0</v>
      </c>
      <c r="CA9" s="109">
        <v>29</v>
      </c>
      <c r="CB9" s="109">
        <v>41</v>
      </c>
      <c r="CC9" s="109">
        <v>14</v>
      </c>
      <c r="CD9" s="109">
        <v>20</v>
      </c>
      <c r="CE9" s="109">
        <v>30</v>
      </c>
      <c r="CF9" s="109">
        <v>10</v>
      </c>
      <c r="CG9" s="109">
        <v>34</v>
      </c>
      <c r="CH9" s="109">
        <v>10</v>
      </c>
      <c r="CI9" s="109">
        <v>35</v>
      </c>
      <c r="CJ9" s="109">
        <v>44</v>
      </c>
      <c r="CK9" s="109">
        <v>28</v>
      </c>
      <c r="CL9" s="109">
        <v>39</v>
      </c>
      <c r="CM9" s="109">
        <v>50</v>
      </c>
      <c r="CN9" s="109">
        <v>16</v>
      </c>
      <c r="CO9" s="109">
        <v>24</v>
      </c>
      <c r="CP9" s="109">
        <v>0</v>
      </c>
      <c r="CQ9" s="109">
        <v>38</v>
      </c>
      <c r="CR9" s="109">
        <f t="shared" ca="1" si="0"/>
        <v>0</v>
      </c>
      <c r="CS9" s="109">
        <f t="shared" si="1"/>
        <v>749</v>
      </c>
      <c r="CT9" s="109">
        <f t="shared" si="2"/>
        <v>825</v>
      </c>
      <c r="CU9" s="99">
        <f t="shared" si="3"/>
        <v>682</v>
      </c>
      <c r="CV9" s="99">
        <f t="shared" si="4"/>
        <v>2256</v>
      </c>
      <c r="CW9" s="99">
        <v>0</v>
      </c>
      <c r="CX9" s="99">
        <v>0</v>
      </c>
      <c r="CY9" s="99">
        <v>0</v>
      </c>
      <c r="CZ9" s="99">
        <f t="shared" si="5"/>
        <v>2256</v>
      </c>
      <c r="DA9" s="110">
        <f t="shared" si="6"/>
        <v>682</v>
      </c>
      <c r="DB9" s="99" t="s">
        <v>614</v>
      </c>
      <c r="DC9" s="99">
        <f t="shared" si="7"/>
        <v>84</v>
      </c>
      <c r="DD9" s="99" t="s">
        <v>807</v>
      </c>
    </row>
    <row r="10" spans="2:108" ht="15.75" thickBot="1">
      <c r="B10" s="384"/>
      <c r="C10" s="111" t="s">
        <v>615</v>
      </c>
      <c r="D10" s="112">
        <v>1</v>
      </c>
      <c r="E10" s="112">
        <v>7</v>
      </c>
      <c r="F10" s="112">
        <v>15</v>
      </c>
      <c r="G10" s="112">
        <v>10</v>
      </c>
      <c r="H10" s="112">
        <v>32</v>
      </c>
      <c r="I10" s="112">
        <v>10</v>
      </c>
      <c r="J10" s="112">
        <v>17</v>
      </c>
      <c r="K10" s="112">
        <v>10</v>
      </c>
      <c r="L10" s="112">
        <v>34</v>
      </c>
      <c r="M10" s="112">
        <v>17</v>
      </c>
      <c r="N10" s="112">
        <v>39</v>
      </c>
      <c r="O10" s="112">
        <v>11</v>
      </c>
      <c r="P10" s="112">
        <v>4</v>
      </c>
      <c r="Q10" s="112">
        <v>1</v>
      </c>
      <c r="R10" s="112">
        <v>18</v>
      </c>
      <c r="S10" s="112">
        <v>15</v>
      </c>
      <c r="T10" s="112">
        <v>0</v>
      </c>
      <c r="U10" s="112">
        <v>2</v>
      </c>
      <c r="V10" s="112">
        <v>46</v>
      </c>
      <c r="W10" s="112">
        <v>50</v>
      </c>
      <c r="X10" s="112">
        <v>49</v>
      </c>
      <c r="Y10" s="112">
        <v>35</v>
      </c>
      <c r="Z10" s="112">
        <v>20</v>
      </c>
      <c r="AA10" s="112">
        <v>24</v>
      </c>
      <c r="AB10" s="112">
        <v>13</v>
      </c>
      <c r="AC10" s="112">
        <v>8</v>
      </c>
      <c r="AD10" s="112">
        <v>36</v>
      </c>
      <c r="AE10" s="112">
        <v>31</v>
      </c>
      <c r="AF10" s="112">
        <v>4</v>
      </c>
      <c r="AG10" s="112">
        <v>32</v>
      </c>
      <c r="AH10" s="112">
        <v>9</v>
      </c>
      <c r="AI10" s="112">
        <v>47</v>
      </c>
      <c r="AJ10" s="112">
        <v>7</v>
      </c>
      <c r="AK10" s="112">
        <v>25</v>
      </c>
      <c r="AL10" s="112">
        <v>1</v>
      </c>
      <c r="AM10" s="112">
        <v>19</v>
      </c>
      <c r="AN10" s="112">
        <v>31</v>
      </c>
      <c r="AO10" s="112">
        <v>15</v>
      </c>
      <c r="AP10" s="112">
        <v>9</v>
      </c>
      <c r="AQ10" s="112">
        <v>10</v>
      </c>
      <c r="AR10" s="112">
        <v>18</v>
      </c>
      <c r="AS10" s="112">
        <v>25</v>
      </c>
      <c r="AT10" s="112">
        <v>15</v>
      </c>
      <c r="AU10" s="112">
        <v>35</v>
      </c>
      <c r="AV10" s="112">
        <v>29</v>
      </c>
      <c r="AW10" s="112">
        <v>21</v>
      </c>
      <c r="AX10" s="112">
        <v>21</v>
      </c>
      <c r="AY10" s="112">
        <v>46</v>
      </c>
      <c r="AZ10" s="112">
        <v>34</v>
      </c>
      <c r="BA10" s="112">
        <v>8</v>
      </c>
      <c r="BB10" s="112">
        <v>10</v>
      </c>
      <c r="BC10" s="112">
        <v>30</v>
      </c>
      <c r="BD10" s="112">
        <v>46</v>
      </c>
      <c r="BE10" s="112">
        <v>39</v>
      </c>
      <c r="BF10" s="112">
        <v>4</v>
      </c>
      <c r="BG10" s="112">
        <v>5</v>
      </c>
      <c r="BH10" s="112">
        <v>40</v>
      </c>
      <c r="BI10" s="112">
        <v>15</v>
      </c>
      <c r="BJ10" s="112">
        <v>6</v>
      </c>
      <c r="BK10" s="112">
        <v>27</v>
      </c>
      <c r="BL10" s="112">
        <v>33</v>
      </c>
      <c r="BM10" s="112">
        <v>31</v>
      </c>
      <c r="BN10" s="112">
        <v>25</v>
      </c>
      <c r="BO10" s="112">
        <v>16</v>
      </c>
      <c r="BP10" s="112">
        <v>14</v>
      </c>
      <c r="BQ10" s="112">
        <v>33</v>
      </c>
      <c r="BR10" s="112">
        <v>10</v>
      </c>
      <c r="BS10" s="112">
        <v>37</v>
      </c>
      <c r="BT10" s="112">
        <v>33</v>
      </c>
      <c r="BU10" s="112">
        <v>41</v>
      </c>
      <c r="BV10" s="112">
        <v>31</v>
      </c>
      <c r="BW10" s="112">
        <v>17</v>
      </c>
      <c r="BX10" s="112">
        <v>22</v>
      </c>
      <c r="BY10" s="112">
        <v>14</v>
      </c>
      <c r="BZ10" s="112">
        <v>38</v>
      </c>
      <c r="CA10" s="112">
        <v>20</v>
      </c>
      <c r="CB10" s="112">
        <v>40</v>
      </c>
      <c r="CC10" s="112">
        <v>7</v>
      </c>
      <c r="CD10" s="112">
        <v>9</v>
      </c>
      <c r="CE10" s="112">
        <v>30</v>
      </c>
      <c r="CF10" s="112">
        <v>24</v>
      </c>
      <c r="CG10" s="112">
        <v>3</v>
      </c>
      <c r="CH10" s="112">
        <v>35</v>
      </c>
      <c r="CI10" s="112">
        <v>11</v>
      </c>
      <c r="CJ10" s="112">
        <v>13</v>
      </c>
      <c r="CK10" s="112">
        <v>50</v>
      </c>
      <c r="CL10" s="112">
        <v>44</v>
      </c>
      <c r="CM10" s="112">
        <v>32</v>
      </c>
      <c r="CN10" s="112">
        <v>6</v>
      </c>
      <c r="CO10" s="112">
        <v>30</v>
      </c>
      <c r="CP10" s="112">
        <v>7</v>
      </c>
      <c r="CQ10" s="112">
        <v>47</v>
      </c>
      <c r="CR10" s="112">
        <f t="shared" ca="1" si="0"/>
        <v>7</v>
      </c>
      <c r="CS10" s="112">
        <f t="shared" si="1"/>
        <v>600</v>
      </c>
      <c r="CT10" s="112">
        <f t="shared" si="2"/>
        <v>671</v>
      </c>
      <c r="CU10" s="113">
        <f t="shared" si="3"/>
        <v>739</v>
      </c>
      <c r="CV10" s="113">
        <f t="shared" si="4"/>
        <v>2010</v>
      </c>
      <c r="CW10" s="113">
        <v>0</v>
      </c>
      <c r="CX10" s="113">
        <v>0</v>
      </c>
      <c r="CY10" s="113">
        <v>0</v>
      </c>
      <c r="CZ10" s="113">
        <f t="shared" si="5"/>
        <v>2010</v>
      </c>
      <c r="DA10" s="114">
        <f t="shared" si="6"/>
        <v>739</v>
      </c>
      <c r="DB10" s="99" t="s">
        <v>615</v>
      </c>
      <c r="DC10" s="99">
        <f t="shared" si="7"/>
        <v>56</v>
      </c>
      <c r="DD10" s="99" t="s">
        <v>807</v>
      </c>
    </row>
    <row r="11" spans="2:108" ht="15.75" thickBot="1">
      <c r="B11" s="383" t="s">
        <v>6</v>
      </c>
      <c r="C11" s="106" t="s">
        <v>626</v>
      </c>
      <c r="D11" s="107">
        <v>22</v>
      </c>
      <c r="E11" s="107">
        <v>45</v>
      </c>
      <c r="F11" s="107">
        <v>19</v>
      </c>
      <c r="G11" s="107">
        <v>40</v>
      </c>
      <c r="H11" s="107">
        <v>22</v>
      </c>
      <c r="I11" s="107">
        <v>40</v>
      </c>
      <c r="J11" s="107">
        <v>29</v>
      </c>
      <c r="K11" s="107">
        <v>7</v>
      </c>
      <c r="L11" s="107">
        <v>33</v>
      </c>
      <c r="M11" s="107">
        <v>17</v>
      </c>
      <c r="N11" s="107">
        <v>27</v>
      </c>
      <c r="O11" s="107">
        <v>5</v>
      </c>
      <c r="P11" s="107">
        <v>24</v>
      </c>
      <c r="Q11" s="107">
        <v>38</v>
      </c>
      <c r="R11" s="107">
        <v>45</v>
      </c>
      <c r="S11" s="107">
        <v>17</v>
      </c>
      <c r="T11" s="107">
        <v>30</v>
      </c>
      <c r="U11" s="107">
        <v>5</v>
      </c>
      <c r="V11" s="107">
        <v>9</v>
      </c>
      <c r="W11" s="107">
        <v>35</v>
      </c>
      <c r="X11" s="107">
        <v>40</v>
      </c>
      <c r="Y11" s="107">
        <v>33</v>
      </c>
      <c r="Z11" s="107">
        <v>33</v>
      </c>
      <c r="AA11" s="107">
        <v>17</v>
      </c>
      <c r="AB11" s="107">
        <v>40</v>
      </c>
      <c r="AC11" s="107">
        <v>30</v>
      </c>
      <c r="AD11" s="107">
        <v>4</v>
      </c>
      <c r="AE11" s="107">
        <v>45</v>
      </c>
      <c r="AF11" s="107">
        <v>21</v>
      </c>
      <c r="AG11" s="107">
        <v>3</v>
      </c>
      <c r="AH11" s="107">
        <v>18</v>
      </c>
      <c r="AI11" s="107">
        <v>45</v>
      </c>
      <c r="AJ11" s="107">
        <v>0</v>
      </c>
      <c r="AK11" s="107">
        <v>33</v>
      </c>
      <c r="AL11" s="107">
        <v>19</v>
      </c>
      <c r="AM11" s="107">
        <v>44</v>
      </c>
      <c r="AN11" s="107">
        <v>46</v>
      </c>
      <c r="AO11" s="107">
        <v>37</v>
      </c>
      <c r="AP11" s="107">
        <v>0</v>
      </c>
      <c r="AQ11" s="107">
        <v>26</v>
      </c>
      <c r="AR11" s="107">
        <v>30</v>
      </c>
      <c r="AS11" s="107">
        <v>21</v>
      </c>
      <c r="AT11" s="107">
        <v>41</v>
      </c>
      <c r="AU11" s="107">
        <v>45</v>
      </c>
      <c r="AV11" s="107">
        <v>25</v>
      </c>
      <c r="AW11" s="107">
        <v>40</v>
      </c>
      <c r="AX11" s="107">
        <v>44</v>
      </c>
      <c r="AY11" s="107">
        <v>16</v>
      </c>
      <c r="AZ11" s="107">
        <v>13</v>
      </c>
      <c r="BA11" s="107">
        <v>9</v>
      </c>
      <c r="BB11" s="107">
        <v>38</v>
      </c>
      <c r="BC11" s="107">
        <v>38</v>
      </c>
      <c r="BD11" s="107">
        <v>48</v>
      </c>
      <c r="BE11" s="107">
        <v>8</v>
      </c>
      <c r="BF11" s="107">
        <v>15</v>
      </c>
      <c r="BG11" s="107">
        <v>28</v>
      </c>
      <c r="BH11" s="107">
        <v>40</v>
      </c>
      <c r="BI11" s="107">
        <v>7</v>
      </c>
      <c r="BJ11" s="107">
        <v>3</v>
      </c>
      <c r="BK11" s="107">
        <v>26</v>
      </c>
      <c r="BL11" s="107">
        <v>17</v>
      </c>
      <c r="BM11" s="107">
        <v>40</v>
      </c>
      <c r="BN11" s="107">
        <v>8</v>
      </c>
      <c r="BO11" s="107">
        <v>33</v>
      </c>
      <c r="BP11" s="107">
        <v>42</v>
      </c>
      <c r="BQ11" s="107">
        <v>9</v>
      </c>
      <c r="BR11" s="107">
        <v>27</v>
      </c>
      <c r="BS11" s="107">
        <v>38</v>
      </c>
      <c r="BT11" s="107">
        <v>24</v>
      </c>
      <c r="BU11" s="107">
        <v>9</v>
      </c>
      <c r="BV11" s="107">
        <v>9</v>
      </c>
      <c r="BW11" s="107">
        <v>43</v>
      </c>
      <c r="BX11" s="107">
        <v>24</v>
      </c>
      <c r="BY11" s="107">
        <v>36</v>
      </c>
      <c r="BZ11" s="107">
        <v>7</v>
      </c>
      <c r="CA11" s="107">
        <v>20</v>
      </c>
      <c r="CB11" s="107">
        <v>1</v>
      </c>
      <c r="CC11" s="107">
        <v>35</v>
      </c>
      <c r="CD11" s="107">
        <v>39</v>
      </c>
      <c r="CE11" s="107">
        <v>43</v>
      </c>
      <c r="CF11" s="107">
        <v>29</v>
      </c>
      <c r="CG11" s="107">
        <v>46</v>
      </c>
      <c r="CH11" s="107">
        <v>34</v>
      </c>
      <c r="CI11" s="107">
        <v>19</v>
      </c>
      <c r="CJ11" s="107">
        <v>33</v>
      </c>
      <c r="CK11" s="107">
        <v>33</v>
      </c>
      <c r="CL11" s="107">
        <v>47</v>
      </c>
      <c r="CM11" s="107">
        <v>16</v>
      </c>
      <c r="CN11" s="107">
        <v>50</v>
      </c>
      <c r="CO11" s="107">
        <v>9</v>
      </c>
      <c r="CP11" s="107">
        <v>2</v>
      </c>
      <c r="CQ11" s="107">
        <v>11</v>
      </c>
      <c r="CR11" s="107">
        <f t="shared" ca="1" si="0"/>
        <v>2</v>
      </c>
      <c r="CS11" s="107">
        <f t="shared" si="1"/>
        <v>793</v>
      </c>
      <c r="CT11" s="107">
        <f t="shared" si="2"/>
        <v>802</v>
      </c>
      <c r="CU11" s="108">
        <f t="shared" si="3"/>
        <v>776</v>
      </c>
      <c r="CV11" s="108">
        <f t="shared" si="4"/>
        <v>2371</v>
      </c>
      <c r="CW11" s="108">
        <v>0</v>
      </c>
      <c r="CX11" s="108">
        <v>0</v>
      </c>
      <c r="CY11" s="108">
        <v>0</v>
      </c>
      <c r="CZ11" s="108">
        <f t="shared" si="5"/>
        <v>2371</v>
      </c>
      <c r="DA11" s="105">
        <f t="shared" si="6"/>
        <v>776</v>
      </c>
      <c r="DB11" s="99" t="s">
        <v>626</v>
      </c>
      <c r="DC11" s="99">
        <f t="shared" si="7"/>
        <v>38</v>
      </c>
      <c r="DD11" s="99" t="str">
        <f t="shared" ref="DD11:DD57" si="8">B11</f>
        <v>Blow Moulder</v>
      </c>
    </row>
    <row r="12" spans="2:108" ht="15.75" thickBot="1">
      <c r="B12" s="383"/>
      <c r="C12" s="106" t="s">
        <v>627</v>
      </c>
      <c r="D12" s="109">
        <v>16</v>
      </c>
      <c r="E12" s="109">
        <v>47</v>
      </c>
      <c r="F12" s="109">
        <v>21</v>
      </c>
      <c r="G12" s="109">
        <v>41</v>
      </c>
      <c r="H12" s="109">
        <v>42</v>
      </c>
      <c r="I12" s="109">
        <v>47</v>
      </c>
      <c r="J12" s="109">
        <v>29</v>
      </c>
      <c r="K12" s="109">
        <v>42</v>
      </c>
      <c r="L12" s="109">
        <v>47</v>
      </c>
      <c r="M12" s="109">
        <v>1</v>
      </c>
      <c r="N12" s="109">
        <v>47</v>
      </c>
      <c r="O12" s="109">
        <v>12</v>
      </c>
      <c r="P12" s="109">
        <v>18</v>
      </c>
      <c r="Q12" s="109">
        <v>40</v>
      </c>
      <c r="R12" s="109">
        <v>29</v>
      </c>
      <c r="S12" s="109">
        <v>33</v>
      </c>
      <c r="T12" s="109">
        <v>4</v>
      </c>
      <c r="U12" s="109">
        <v>5</v>
      </c>
      <c r="V12" s="109">
        <v>34</v>
      </c>
      <c r="W12" s="109">
        <v>27</v>
      </c>
      <c r="X12" s="109">
        <v>23</v>
      </c>
      <c r="Y12" s="109">
        <v>41</v>
      </c>
      <c r="Z12" s="109">
        <v>25</v>
      </c>
      <c r="AA12" s="109">
        <v>18</v>
      </c>
      <c r="AB12" s="109">
        <v>5</v>
      </c>
      <c r="AC12" s="109">
        <v>37</v>
      </c>
      <c r="AD12" s="109">
        <v>7</v>
      </c>
      <c r="AE12" s="109">
        <v>2</v>
      </c>
      <c r="AF12" s="109">
        <v>39</v>
      </c>
      <c r="AG12" s="109">
        <v>22</v>
      </c>
      <c r="AH12" s="109">
        <v>46</v>
      </c>
      <c r="AI12" s="109">
        <v>47</v>
      </c>
      <c r="AJ12" s="109">
        <v>0</v>
      </c>
      <c r="AK12" s="109">
        <v>29</v>
      </c>
      <c r="AL12" s="109">
        <v>16</v>
      </c>
      <c r="AM12" s="109">
        <v>42</v>
      </c>
      <c r="AN12" s="109">
        <v>2</v>
      </c>
      <c r="AO12" s="109">
        <v>44</v>
      </c>
      <c r="AP12" s="109">
        <v>3</v>
      </c>
      <c r="AQ12" s="109">
        <v>24</v>
      </c>
      <c r="AR12" s="109">
        <v>35</v>
      </c>
      <c r="AS12" s="109">
        <v>11</v>
      </c>
      <c r="AT12" s="109">
        <v>27</v>
      </c>
      <c r="AU12" s="109">
        <v>34</v>
      </c>
      <c r="AV12" s="109">
        <v>43</v>
      </c>
      <c r="AW12" s="109">
        <v>49</v>
      </c>
      <c r="AX12" s="109">
        <v>3</v>
      </c>
      <c r="AY12" s="109">
        <v>40</v>
      </c>
      <c r="AZ12" s="109">
        <v>1</v>
      </c>
      <c r="BA12" s="109">
        <v>50</v>
      </c>
      <c r="BB12" s="109">
        <v>7</v>
      </c>
      <c r="BC12" s="109">
        <v>28</v>
      </c>
      <c r="BD12" s="109">
        <v>20</v>
      </c>
      <c r="BE12" s="109">
        <v>23</v>
      </c>
      <c r="BF12" s="109">
        <v>2</v>
      </c>
      <c r="BG12" s="109">
        <v>18</v>
      </c>
      <c r="BH12" s="109">
        <v>4</v>
      </c>
      <c r="BI12" s="109">
        <v>14</v>
      </c>
      <c r="BJ12" s="109">
        <v>13</v>
      </c>
      <c r="BK12" s="109">
        <v>12</v>
      </c>
      <c r="BL12" s="109">
        <v>37</v>
      </c>
      <c r="BM12" s="109">
        <v>4</v>
      </c>
      <c r="BN12" s="109">
        <v>19</v>
      </c>
      <c r="BO12" s="109">
        <v>6</v>
      </c>
      <c r="BP12" s="109">
        <v>15</v>
      </c>
      <c r="BQ12" s="109">
        <v>6</v>
      </c>
      <c r="BR12" s="109">
        <v>35</v>
      </c>
      <c r="BS12" s="109">
        <v>38</v>
      </c>
      <c r="BT12" s="109">
        <v>28</v>
      </c>
      <c r="BU12" s="109">
        <v>7</v>
      </c>
      <c r="BV12" s="109">
        <v>22</v>
      </c>
      <c r="BW12" s="109">
        <v>20</v>
      </c>
      <c r="BX12" s="109">
        <v>32</v>
      </c>
      <c r="BY12" s="109">
        <v>0</v>
      </c>
      <c r="BZ12" s="109">
        <v>37</v>
      </c>
      <c r="CA12" s="109">
        <v>29</v>
      </c>
      <c r="CB12" s="109">
        <v>45</v>
      </c>
      <c r="CC12" s="109">
        <v>34</v>
      </c>
      <c r="CD12" s="109">
        <v>49</v>
      </c>
      <c r="CE12" s="109">
        <v>26</v>
      </c>
      <c r="CF12" s="109">
        <v>6</v>
      </c>
      <c r="CG12" s="109">
        <v>0</v>
      </c>
      <c r="CH12" s="109">
        <v>48</v>
      </c>
      <c r="CI12" s="109">
        <v>5</v>
      </c>
      <c r="CJ12" s="109">
        <v>50</v>
      </c>
      <c r="CK12" s="109">
        <v>27</v>
      </c>
      <c r="CL12" s="109">
        <v>15</v>
      </c>
      <c r="CM12" s="109">
        <v>24</v>
      </c>
      <c r="CN12" s="109">
        <v>48</v>
      </c>
      <c r="CO12" s="109">
        <v>36</v>
      </c>
      <c r="CP12" s="109">
        <v>16</v>
      </c>
      <c r="CQ12" s="109">
        <v>3</v>
      </c>
      <c r="CR12" s="109">
        <f t="shared" ca="1" si="0"/>
        <v>16</v>
      </c>
      <c r="CS12" s="109">
        <f t="shared" si="1"/>
        <v>847</v>
      </c>
      <c r="CT12" s="109">
        <f t="shared" si="2"/>
        <v>678</v>
      </c>
      <c r="CU12" s="99">
        <f t="shared" si="3"/>
        <v>726</v>
      </c>
      <c r="CV12" s="99">
        <f t="shared" si="4"/>
        <v>2251</v>
      </c>
      <c r="CW12" s="99">
        <v>0</v>
      </c>
      <c r="CX12" s="99">
        <v>0</v>
      </c>
      <c r="CY12" s="99">
        <v>0</v>
      </c>
      <c r="CZ12" s="99">
        <f t="shared" si="5"/>
        <v>2251</v>
      </c>
      <c r="DA12" s="110">
        <f t="shared" si="6"/>
        <v>726</v>
      </c>
      <c r="DB12" s="99" t="s">
        <v>627</v>
      </c>
      <c r="DC12" s="99">
        <f t="shared" si="7"/>
        <v>65</v>
      </c>
      <c r="DD12" s="99" t="s">
        <v>6</v>
      </c>
    </row>
    <row r="13" spans="2:108" ht="15.75" thickBot="1">
      <c r="B13" s="383"/>
      <c r="C13" s="106" t="s">
        <v>628</v>
      </c>
      <c r="D13" s="109">
        <v>21</v>
      </c>
      <c r="E13" s="109">
        <v>30</v>
      </c>
      <c r="F13" s="109">
        <v>36</v>
      </c>
      <c r="G13" s="109">
        <v>37</v>
      </c>
      <c r="H13" s="109">
        <v>49</v>
      </c>
      <c r="I13" s="109">
        <v>28</v>
      </c>
      <c r="J13" s="109">
        <v>25</v>
      </c>
      <c r="K13" s="109">
        <v>33</v>
      </c>
      <c r="L13" s="109">
        <v>4</v>
      </c>
      <c r="M13" s="109">
        <v>9</v>
      </c>
      <c r="N13" s="109">
        <v>30</v>
      </c>
      <c r="O13" s="109">
        <v>10</v>
      </c>
      <c r="P13" s="109">
        <v>43</v>
      </c>
      <c r="Q13" s="109">
        <v>32</v>
      </c>
      <c r="R13" s="109">
        <v>26</v>
      </c>
      <c r="S13" s="109">
        <v>29</v>
      </c>
      <c r="T13" s="109">
        <v>6</v>
      </c>
      <c r="U13" s="109">
        <v>29</v>
      </c>
      <c r="V13" s="109">
        <v>43</v>
      </c>
      <c r="W13" s="109">
        <v>50</v>
      </c>
      <c r="X13" s="109">
        <v>45</v>
      </c>
      <c r="Y13" s="109">
        <v>1</v>
      </c>
      <c r="Z13" s="109">
        <v>32</v>
      </c>
      <c r="AA13" s="109">
        <v>23</v>
      </c>
      <c r="AB13" s="109">
        <v>39</v>
      </c>
      <c r="AC13" s="109">
        <v>36</v>
      </c>
      <c r="AD13" s="109">
        <v>39</v>
      </c>
      <c r="AE13" s="109">
        <v>22</v>
      </c>
      <c r="AF13" s="109">
        <v>43</v>
      </c>
      <c r="AG13" s="109">
        <v>20</v>
      </c>
      <c r="AH13" s="109">
        <v>28</v>
      </c>
      <c r="AI13" s="109">
        <v>26</v>
      </c>
      <c r="AJ13" s="109">
        <v>19</v>
      </c>
      <c r="AK13" s="109">
        <v>40</v>
      </c>
      <c r="AL13" s="109">
        <v>12</v>
      </c>
      <c r="AM13" s="109">
        <v>19</v>
      </c>
      <c r="AN13" s="109">
        <v>45</v>
      </c>
      <c r="AO13" s="109">
        <v>9</v>
      </c>
      <c r="AP13" s="109">
        <v>49</v>
      </c>
      <c r="AQ13" s="109">
        <v>50</v>
      </c>
      <c r="AR13" s="109">
        <v>45</v>
      </c>
      <c r="AS13" s="109">
        <v>24</v>
      </c>
      <c r="AT13" s="109">
        <v>24</v>
      </c>
      <c r="AU13" s="109">
        <v>46</v>
      </c>
      <c r="AV13" s="109">
        <v>3</v>
      </c>
      <c r="AW13" s="109">
        <v>33</v>
      </c>
      <c r="AX13" s="109">
        <v>38</v>
      </c>
      <c r="AY13" s="109">
        <v>13</v>
      </c>
      <c r="AZ13" s="109">
        <v>49</v>
      </c>
      <c r="BA13" s="109">
        <v>24</v>
      </c>
      <c r="BB13" s="109">
        <v>13</v>
      </c>
      <c r="BC13" s="109">
        <v>29</v>
      </c>
      <c r="BD13" s="109">
        <v>15</v>
      </c>
      <c r="BE13" s="109">
        <v>35</v>
      </c>
      <c r="BF13" s="109">
        <v>30</v>
      </c>
      <c r="BG13" s="109">
        <v>15</v>
      </c>
      <c r="BH13" s="109">
        <v>50</v>
      </c>
      <c r="BI13" s="109">
        <v>16</v>
      </c>
      <c r="BJ13" s="109">
        <v>8</v>
      </c>
      <c r="BK13" s="109">
        <v>13</v>
      </c>
      <c r="BL13" s="109">
        <v>0</v>
      </c>
      <c r="BM13" s="109">
        <v>38</v>
      </c>
      <c r="BN13" s="109">
        <v>18</v>
      </c>
      <c r="BO13" s="109">
        <v>29</v>
      </c>
      <c r="BP13" s="109">
        <v>19</v>
      </c>
      <c r="BQ13" s="109">
        <v>36</v>
      </c>
      <c r="BR13" s="109">
        <v>44</v>
      </c>
      <c r="BS13" s="109">
        <v>35</v>
      </c>
      <c r="BT13" s="109">
        <v>46</v>
      </c>
      <c r="BU13" s="109">
        <v>43</v>
      </c>
      <c r="BV13" s="109">
        <v>3</v>
      </c>
      <c r="BW13" s="109">
        <v>7</v>
      </c>
      <c r="BX13" s="109">
        <v>24</v>
      </c>
      <c r="BY13" s="109">
        <v>29</v>
      </c>
      <c r="BZ13" s="109">
        <v>37</v>
      </c>
      <c r="CA13" s="109">
        <v>45</v>
      </c>
      <c r="CB13" s="109">
        <v>1</v>
      </c>
      <c r="CC13" s="109">
        <v>45</v>
      </c>
      <c r="CD13" s="109">
        <v>29</v>
      </c>
      <c r="CE13" s="109">
        <v>24</v>
      </c>
      <c r="CF13" s="109">
        <v>22</v>
      </c>
      <c r="CG13" s="109">
        <v>0</v>
      </c>
      <c r="CH13" s="109">
        <v>39</v>
      </c>
      <c r="CI13" s="109">
        <v>17</v>
      </c>
      <c r="CJ13" s="109">
        <v>42</v>
      </c>
      <c r="CK13" s="109">
        <v>46</v>
      </c>
      <c r="CL13" s="109">
        <v>2</v>
      </c>
      <c r="CM13" s="109">
        <v>47</v>
      </c>
      <c r="CN13" s="109">
        <v>32</v>
      </c>
      <c r="CO13" s="109">
        <v>1</v>
      </c>
      <c r="CP13" s="109">
        <v>15</v>
      </c>
      <c r="CQ13" s="109">
        <v>43</v>
      </c>
      <c r="CR13" s="109">
        <f t="shared" ca="1" si="0"/>
        <v>15</v>
      </c>
      <c r="CS13" s="109">
        <f t="shared" si="1"/>
        <v>898</v>
      </c>
      <c r="CT13" s="109">
        <f t="shared" si="2"/>
        <v>792</v>
      </c>
      <c r="CU13" s="99">
        <f t="shared" si="3"/>
        <v>820</v>
      </c>
      <c r="CV13" s="99">
        <f t="shared" si="4"/>
        <v>2510</v>
      </c>
      <c r="CW13" s="99">
        <v>0</v>
      </c>
      <c r="CX13" s="99">
        <v>0</v>
      </c>
      <c r="CY13" s="99">
        <v>0</v>
      </c>
      <c r="CZ13" s="99">
        <f t="shared" si="5"/>
        <v>2510</v>
      </c>
      <c r="DA13" s="110">
        <f t="shared" si="6"/>
        <v>820</v>
      </c>
      <c r="DB13" s="99" t="s">
        <v>628</v>
      </c>
      <c r="DC13" s="99">
        <f t="shared" si="7"/>
        <v>21</v>
      </c>
      <c r="DD13" s="99" t="s">
        <v>6</v>
      </c>
    </row>
    <row r="14" spans="2:108" ht="15.75" thickBot="1">
      <c r="B14" s="383"/>
      <c r="C14" s="106" t="s">
        <v>629</v>
      </c>
      <c r="D14" s="109">
        <v>49</v>
      </c>
      <c r="E14" s="109">
        <v>15</v>
      </c>
      <c r="F14" s="109">
        <v>31</v>
      </c>
      <c r="G14" s="109">
        <v>10</v>
      </c>
      <c r="H14" s="109">
        <v>22</v>
      </c>
      <c r="I14" s="109">
        <v>23</v>
      </c>
      <c r="J14" s="109">
        <v>6</v>
      </c>
      <c r="K14" s="109">
        <v>37</v>
      </c>
      <c r="L14" s="109">
        <v>15</v>
      </c>
      <c r="M14" s="109">
        <v>32</v>
      </c>
      <c r="N14" s="109">
        <v>10</v>
      </c>
      <c r="O14" s="109">
        <v>31</v>
      </c>
      <c r="P14" s="109">
        <v>44</v>
      </c>
      <c r="Q14" s="109">
        <v>11</v>
      </c>
      <c r="R14" s="109">
        <v>20</v>
      </c>
      <c r="S14" s="109">
        <v>48</v>
      </c>
      <c r="T14" s="109">
        <v>10</v>
      </c>
      <c r="U14" s="109">
        <v>10</v>
      </c>
      <c r="V14" s="109">
        <v>5</v>
      </c>
      <c r="W14" s="109">
        <v>33</v>
      </c>
      <c r="X14" s="109">
        <v>0</v>
      </c>
      <c r="Y14" s="109">
        <v>10</v>
      </c>
      <c r="Z14" s="109">
        <v>16</v>
      </c>
      <c r="AA14" s="109">
        <v>23</v>
      </c>
      <c r="AB14" s="109">
        <v>30</v>
      </c>
      <c r="AC14" s="109">
        <v>48</v>
      </c>
      <c r="AD14" s="109">
        <v>44</v>
      </c>
      <c r="AE14" s="109">
        <v>15</v>
      </c>
      <c r="AF14" s="109">
        <v>32</v>
      </c>
      <c r="AG14" s="109">
        <v>25</v>
      </c>
      <c r="AH14" s="109">
        <v>50</v>
      </c>
      <c r="AI14" s="109">
        <v>13</v>
      </c>
      <c r="AJ14" s="109">
        <v>12</v>
      </c>
      <c r="AK14" s="109">
        <v>0</v>
      </c>
      <c r="AL14" s="109">
        <v>13</v>
      </c>
      <c r="AM14" s="109">
        <v>24</v>
      </c>
      <c r="AN14" s="109">
        <v>12</v>
      </c>
      <c r="AO14" s="109">
        <v>50</v>
      </c>
      <c r="AP14" s="109">
        <v>29</v>
      </c>
      <c r="AQ14" s="109">
        <v>39</v>
      </c>
      <c r="AR14" s="109">
        <v>28</v>
      </c>
      <c r="AS14" s="109">
        <v>40</v>
      </c>
      <c r="AT14" s="109">
        <v>14</v>
      </c>
      <c r="AU14" s="109">
        <v>14</v>
      </c>
      <c r="AV14" s="109">
        <v>3</v>
      </c>
      <c r="AW14" s="109">
        <v>10</v>
      </c>
      <c r="AX14" s="109">
        <v>0</v>
      </c>
      <c r="AY14" s="109">
        <v>44</v>
      </c>
      <c r="AZ14" s="109">
        <v>16</v>
      </c>
      <c r="BA14" s="109">
        <v>5</v>
      </c>
      <c r="BB14" s="109">
        <v>0</v>
      </c>
      <c r="BC14" s="109">
        <v>32</v>
      </c>
      <c r="BD14" s="109">
        <v>46</v>
      </c>
      <c r="BE14" s="109">
        <v>10</v>
      </c>
      <c r="BF14" s="109">
        <v>48</v>
      </c>
      <c r="BG14" s="109">
        <v>24</v>
      </c>
      <c r="BH14" s="109">
        <v>26</v>
      </c>
      <c r="BI14" s="109">
        <v>29</v>
      </c>
      <c r="BJ14" s="109">
        <v>20</v>
      </c>
      <c r="BK14" s="109">
        <v>36</v>
      </c>
      <c r="BL14" s="109">
        <v>44</v>
      </c>
      <c r="BM14" s="109">
        <v>47</v>
      </c>
      <c r="BN14" s="109">
        <v>38</v>
      </c>
      <c r="BO14" s="109">
        <v>34</v>
      </c>
      <c r="BP14" s="109">
        <v>38</v>
      </c>
      <c r="BQ14" s="109">
        <v>18</v>
      </c>
      <c r="BR14" s="109">
        <v>11</v>
      </c>
      <c r="BS14" s="109">
        <v>12</v>
      </c>
      <c r="BT14" s="109">
        <v>45</v>
      </c>
      <c r="BU14" s="109">
        <v>22</v>
      </c>
      <c r="BV14" s="109">
        <v>12</v>
      </c>
      <c r="BW14" s="109">
        <v>13</v>
      </c>
      <c r="BX14" s="109">
        <v>32</v>
      </c>
      <c r="BY14" s="109">
        <v>20</v>
      </c>
      <c r="BZ14" s="109">
        <v>10</v>
      </c>
      <c r="CA14" s="109">
        <v>40</v>
      </c>
      <c r="CB14" s="109">
        <v>33</v>
      </c>
      <c r="CC14" s="109">
        <v>6</v>
      </c>
      <c r="CD14" s="109">
        <v>5</v>
      </c>
      <c r="CE14" s="109">
        <v>15</v>
      </c>
      <c r="CF14" s="109">
        <v>41</v>
      </c>
      <c r="CG14" s="109">
        <v>46</v>
      </c>
      <c r="CH14" s="109">
        <v>45</v>
      </c>
      <c r="CI14" s="109">
        <v>39</v>
      </c>
      <c r="CJ14" s="109">
        <v>4</v>
      </c>
      <c r="CK14" s="109">
        <v>7</v>
      </c>
      <c r="CL14" s="109">
        <v>3</v>
      </c>
      <c r="CM14" s="109">
        <v>48</v>
      </c>
      <c r="CN14" s="109">
        <v>31</v>
      </c>
      <c r="CO14" s="109">
        <v>0</v>
      </c>
      <c r="CP14" s="109">
        <v>35</v>
      </c>
      <c r="CQ14" s="109">
        <v>14</v>
      </c>
      <c r="CR14" s="109">
        <f t="shared" ca="1" si="0"/>
        <v>35</v>
      </c>
      <c r="CS14" s="109">
        <f t="shared" si="1"/>
        <v>755</v>
      </c>
      <c r="CT14" s="109">
        <f t="shared" si="2"/>
        <v>681</v>
      </c>
      <c r="CU14" s="99">
        <f t="shared" si="3"/>
        <v>717</v>
      </c>
      <c r="CV14" s="99">
        <f t="shared" si="4"/>
        <v>2153</v>
      </c>
      <c r="CW14" s="99">
        <v>0</v>
      </c>
      <c r="CX14" s="99">
        <v>0</v>
      </c>
      <c r="CY14" s="99">
        <v>0</v>
      </c>
      <c r="CZ14" s="99">
        <f t="shared" si="5"/>
        <v>2153</v>
      </c>
      <c r="DA14" s="110">
        <f t="shared" si="6"/>
        <v>717</v>
      </c>
      <c r="DB14" s="99" t="s">
        <v>629</v>
      </c>
      <c r="DC14" s="99">
        <f t="shared" si="7"/>
        <v>69</v>
      </c>
      <c r="DD14" s="99" t="s">
        <v>6</v>
      </c>
    </row>
    <row r="15" spans="2:108" ht="15.75" thickBot="1">
      <c r="B15" s="383"/>
      <c r="C15" s="106" t="s">
        <v>631</v>
      </c>
      <c r="D15" s="109">
        <v>2</v>
      </c>
      <c r="E15" s="109">
        <v>45</v>
      </c>
      <c r="F15" s="109">
        <v>26</v>
      </c>
      <c r="G15" s="109">
        <v>11</v>
      </c>
      <c r="H15" s="109">
        <v>30</v>
      </c>
      <c r="I15" s="109">
        <v>21</v>
      </c>
      <c r="J15" s="109">
        <v>39</v>
      </c>
      <c r="K15" s="109">
        <v>33</v>
      </c>
      <c r="L15" s="109">
        <v>16</v>
      </c>
      <c r="M15" s="109">
        <v>9</v>
      </c>
      <c r="N15" s="109">
        <v>17</v>
      </c>
      <c r="O15" s="109">
        <v>20</v>
      </c>
      <c r="P15" s="109">
        <v>26</v>
      </c>
      <c r="Q15" s="109">
        <v>36</v>
      </c>
      <c r="R15" s="109">
        <v>40</v>
      </c>
      <c r="S15" s="109">
        <v>39</v>
      </c>
      <c r="T15" s="109">
        <v>26</v>
      </c>
      <c r="U15" s="109">
        <v>42</v>
      </c>
      <c r="V15" s="109">
        <v>3</v>
      </c>
      <c r="W15" s="109">
        <v>15</v>
      </c>
      <c r="X15" s="109">
        <v>17</v>
      </c>
      <c r="Y15" s="109">
        <v>39</v>
      </c>
      <c r="Z15" s="109">
        <v>16</v>
      </c>
      <c r="AA15" s="109">
        <v>26</v>
      </c>
      <c r="AB15" s="109">
        <v>36</v>
      </c>
      <c r="AC15" s="109">
        <v>45</v>
      </c>
      <c r="AD15" s="109">
        <v>36</v>
      </c>
      <c r="AE15" s="109">
        <v>48</v>
      </c>
      <c r="AF15" s="109">
        <v>5</v>
      </c>
      <c r="AG15" s="109">
        <v>17</v>
      </c>
      <c r="AH15" s="109">
        <v>36</v>
      </c>
      <c r="AI15" s="109">
        <v>40</v>
      </c>
      <c r="AJ15" s="109">
        <v>14</v>
      </c>
      <c r="AK15" s="109">
        <v>26</v>
      </c>
      <c r="AL15" s="109">
        <v>6</v>
      </c>
      <c r="AM15" s="109">
        <v>20</v>
      </c>
      <c r="AN15" s="109">
        <v>18</v>
      </c>
      <c r="AO15" s="109">
        <v>40</v>
      </c>
      <c r="AP15" s="109">
        <v>29</v>
      </c>
      <c r="AQ15" s="109">
        <v>13</v>
      </c>
      <c r="AR15" s="109">
        <v>36</v>
      </c>
      <c r="AS15" s="109">
        <v>25</v>
      </c>
      <c r="AT15" s="109">
        <v>47</v>
      </c>
      <c r="AU15" s="109">
        <v>24</v>
      </c>
      <c r="AV15" s="109">
        <v>40</v>
      </c>
      <c r="AW15" s="109">
        <v>44</v>
      </c>
      <c r="AX15" s="109">
        <v>14</v>
      </c>
      <c r="AY15" s="109">
        <v>5</v>
      </c>
      <c r="AZ15" s="109">
        <v>48</v>
      </c>
      <c r="BA15" s="109">
        <v>23</v>
      </c>
      <c r="BB15" s="109">
        <v>22</v>
      </c>
      <c r="BC15" s="109">
        <v>34</v>
      </c>
      <c r="BD15" s="109">
        <v>36</v>
      </c>
      <c r="BE15" s="109">
        <v>4</v>
      </c>
      <c r="BF15" s="109">
        <v>3</v>
      </c>
      <c r="BG15" s="109">
        <v>34</v>
      </c>
      <c r="BH15" s="109">
        <v>42</v>
      </c>
      <c r="BI15" s="109">
        <v>25</v>
      </c>
      <c r="BJ15" s="109">
        <v>23</v>
      </c>
      <c r="BK15" s="109">
        <v>15</v>
      </c>
      <c r="BL15" s="109">
        <v>33</v>
      </c>
      <c r="BM15" s="109">
        <v>35</v>
      </c>
      <c r="BN15" s="109">
        <v>48</v>
      </c>
      <c r="BO15" s="109">
        <v>16</v>
      </c>
      <c r="BP15" s="109">
        <v>21</v>
      </c>
      <c r="BQ15" s="109">
        <v>19</v>
      </c>
      <c r="BR15" s="109">
        <v>10</v>
      </c>
      <c r="BS15" s="109">
        <v>50</v>
      </c>
      <c r="BT15" s="109">
        <v>50</v>
      </c>
      <c r="BU15" s="109">
        <v>43</v>
      </c>
      <c r="BV15" s="109">
        <v>49</v>
      </c>
      <c r="BW15" s="109">
        <v>0</v>
      </c>
      <c r="BX15" s="109">
        <v>44</v>
      </c>
      <c r="BY15" s="109">
        <v>9</v>
      </c>
      <c r="BZ15" s="109">
        <v>46</v>
      </c>
      <c r="CA15" s="109">
        <v>35</v>
      </c>
      <c r="CB15" s="109">
        <v>13</v>
      </c>
      <c r="CC15" s="109">
        <v>26</v>
      </c>
      <c r="CD15" s="109">
        <v>12</v>
      </c>
      <c r="CE15" s="109">
        <v>16</v>
      </c>
      <c r="CF15" s="109">
        <v>13</v>
      </c>
      <c r="CG15" s="109">
        <v>6</v>
      </c>
      <c r="CH15" s="109">
        <v>31</v>
      </c>
      <c r="CI15" s="109">
        <v>16</v>
      </c>
      <c r="CJ15" s="109">
        <v>31</v>
      </c>
      <c r="CK15" s="109">
        <v>23</v>
      </c>
      <c r="CL15" s="109">
        <v>30</v>
      </c>
      <c r="CM15" s="109">
        <v>15</v>
      </c>
      <c r="CN15" s="109">
        <v>46</v>
      </c>
      <c r="CO15" s="109">
        <v>17</v>
      </c>
      <c r="CP15" s="109">
        <v>46</v>
      </c>
      <c r="CQ15" s="109">
        <v>35</v>
      </c>
      <c r="CR15" s="109">
        <f t="shared" ca="1" si="0"/>
        <v>46</v>
      </c>
      <c r="CS15" s="109">
        <f t="shared" si="1"/>
        <v>817</v>
      </c>
      <c r="CT15" s="109">
        <f t="shared" si="2"/>
        <v>783</v>
      </c>
      <c r="CU15" s="99">
        <f t="shared" si="3"/>
        <v>816</v>
      </c>
      <c r="CV15" s="99">
        <f t="shared" si="4"/>
        <v>2416</v>
      </c>
      <c r="CW15" s="99">
        <v>0</v>
      </c>
      <c r="CX15" s="99">
        <v>0</v>
      </c>
      <c r="CY15" s="99">
        <v>0</v>
      </c>
      <c r="CZ15" s="99">
        <f t="shared" si="5"/>
        <v>2416</v>
      </c>
      <c r="DA15" s="110">
        <f t="shared" si="6"/>
        <v>816</v>
      </c>
      <c r="DB15" s="99" t="s">
        <v>631</v>
      </c>
      <c r="DC15" s="99">
        <f t="shared" si="7"/>
        <v>23</v>
      </c>
      <c r="DD15" s="99" t="s">
        <v>6</v>
      </c>
    </row>
    <row r="16" spans="2:108" ht="15.75" thickBot="1">
      <c r="B16" s="383"/>
      <c r="C16" s="106" t="s">
        <v>633</v>
      </c>
      <c r="D16" s="109">
        <v>44</v>
      </c>
      <c r="E16" s="109">
        <v>44</v>
      </c>
      <c r="F16" s="109">
        <v>46</v>
      </c>
      <c r="G16" s="109">
        <v>12</v>
      </c>
      <c r="H16" s="109">
        <v>31</v>
      </c>
      <c r="I16" s="109">
        <v>48</v>
      </c>
      <c r="J16" s="109">
        <v>11</v>
      </c>
      <c r="K16" s="109">
        <v>8</v>
      </c>
      <c r="L16" s="109">
        <v>9</v>
      </c>
      <c r="M16" s="109">
        <v>26</v>
      </c>
      <c r="N16" s="109">
        <v>0</v>
      </c>
      <c r="O16" s="109">
        <v>0</v>
      </c>
      <c r="P16" s="109">
        <v>25</v>
      </c>
      <c r="Q16" s="109">
        <v>48</v>
      </c>
      <c r="R16" s="109">
        <v>26</v>
      </c>
      <c r="S16" s="109">
        <v>29</v>
      </c>
      <c r="T16" s="109">
        <v>0</v>
      </c>
      <c r="U16" s="109">
        <v>5</v>
      </c>
      <c r="V16" s="109">
        <v>3</v>
      </c>
      <c r="W16" s="109">
        <v>0</v>
      </c>
      <c r="X16" s="109">
        <v>3</v>
      </c>
      <c r="Y16" s="109">
        <v>34</v>
      </c>
      <c r="Z16" s="109">
        <v>44</v>
      </c>
      <c r="AA16" s="109">
        <v>47</v>
      </c>
      <c r="AB16" s="109">
        <v>13</v>
      </c>
      <c r="AC16" s="109">
        <v>33</v>
      </c>
      <c r="AD16" s="109">
        <v>24</v>
      </c>
      <c r="AE16" s="109">
        <v>47</v>
      </c>
      <c r="AF16" s="109">
        <v>47</v>
      </c>
      <c r="AG16" s="109">
        <v>18</v>
      </c>
      <c r="AH16" s="109">
        <v>16</v>
      </c>
      <c r="AI16" s="109">
        <v>38</v>
      </c>
      <c r="AJ16" s="109">
        <v>14</v>
      </c>
      <c r="AK16" s="109">
        <v>12</v>
      </c>
      <c r="AL16" s="109">
        <v>37</v>
      </c>
      <c r="AM16" s="109">
        <v>41</v>
      </c>
      <c r="AN16" s="109">
        <v>41</v>
      </c>
      <c r="AO16" s="109">
        <v>12</v>
      </c>
      <c r="AP16" s="109">
        <v>45</v>
      </c>
      <c r="AQ16" s="109">
        <v>17</v>
      </c>
      <c r="AR16" s="109">
        <v>35</v>
      </c>
      <c r="AS16" s="109">
        <v>3</v>
      </c>
      <c r="AT16" s="109">
        <v>44</v>
      </c>
      <c r="AU16" s="109">
        <v>31</v>
      </c>
      <c r="AV16" s="109">
        <v>33</v>
      </c>
      <c r="AW16" s="109">
        <v>36</v>
      </c>
      <c r="AX16" s="109">
        <v>6</v>
      </c>
      <c r="AY16" s="109">
        <v>8</v>
      </c>
      <c r="AZ16" s="109">
        <v>23</v>
      </c>
      <c r="BA16" s="109">
        <v>46</v>
      </c>
      <c r="BB16" s="109">
        <v>11</v>
      </c>
      <c r="BC16" s="109">
        <v>46</v>
      </c>
      <c r="BD16" s="109">
        <v>38</v>
      </c>
      <c r="BE16" s="109">
        <v>0</v>
      </c>
      <c r="BF16" s="109">
        <v>27</v>
      </c>
      <c r="BG16" s="109">
        <v>7</v>
      </c>
      <c r="BH16" s="109">
        <v>14</v>
      </c>
      <c r="BI16" s="109">
        <v>17</v>
      </c>
      <c r="BJ16" s="109">
        <v>5</v>
      </c>
      <c r="BK16" s="109">
        <v>46</v>
      </c>
      <c r="BL16" s="109">
        <v>14</v>
      </c>
      <c r="BM16" s="109">
        <v>48</v>
      </c>
      <c r="BN16" s="109">
        <v>41</v>
      </c>
      <c r="BO16" s="109">
        <v>35</v>
      </c>
      <c r="BP16" s="109">
        <v>17</v>
      </c>
      <c r="BQ16" s="109">
        <v>46</v>
      </c>
      <c r="BR16" s="109">
        <v>21</v>
      </c>
      <c r="BS16" s="109">
        <v>15</v>
      </c>
      <c r="BT16" s="109">
        <v>12</v>
      </c>
      <c r="BU16" s="109">
        <v>25</v>
      </c>
      <c r="BV16" s="109">
        <v>20</v>
      </c>
      <c r="BW16" s="109">
        <v>47</v>
      </c>
      <c r="BX16" s="109">
        <v>42</v>
      </c>
      <c r="BY16" s="109">
        <v>24</v>
      </c>
      <c r="BZ16" s="109">
        <v>16</v>
      </c>
      <c r="CA16" s="109">
        <v>5</v>
      </c>
      <c r="CB16" s="109">
        <v>2</v>
      </c>
      <c r="CC16" s="109">
        <v>16</v>
      </c>
      <c r="CD16" s="109">
        <v>46</v>
      </c>
      <c r="CE16" s="109">
        <v>24</v>
      </c>
      <c r="CF16" s="109">
        <v>20</v>
      </c>
      <c r="CG16" s="109">
        <v>49</v>
      </c>
      <c r="CH16" s="109">
        <v>28</v>
      </c>
      <c r="CI16" s="109">
        <v>49</v>
      </c>
      <c r="CJ16" s="109">
        <v>10</v>
      </c>
      <c r="CK16" s="109">
        <v>50</v>
      </c>
      <c r="CL16" s="109">
        <v>41</v>
      </c>
      <c r="CM16" s="109">
        <v>17</v>
      </c>
      <c r="CN16" s="109">
        <v>12</v>
      </c>
      <c r="CO16" s="109">
        <v>14</v>
      </c>
      <c r="CP16" s="109">
        <v>3</v>
      </c>
      <c r="CQ16" s="109">
        <v>30</v>
      </c>
      <c r="CR16" s="109">
        <f t="shared" ca="1" si="0"/>
        <v>3</v>
      </c>
      <c r="CS16" s="109">
        <f t="shared" si="1"/>
        <v>741</v>
      </c>
      <c r="CT16" s="109">
        <f t="shared" si="2"/>
        <v>747</v>
      </c>
      <c r="CU16" s="99">
        <f t="shared" si="3"/>
        <v>777</v>
      </c>
      <c r="CV16" s="99">
        <f t="shared" si="4"/>
        <v>2265</v>
      </c>
      <c r="CW16" s="99">
        <v>0</v>
      </c>
      <c r="CX16" s="99">
        <v>0</v>
      </c>
      <c r="CY16" s="99">
        <v>0</v>
      </c>
      <c r="CZ16" s="99">
        <f t="shared" si="5"/>
        <v>2265</v>
      </c>
      <c r="DA16" s="110">
        <f t="shared" si="6"/>
        <v>777</v>
      </c>
      <c r="DB16" s="99" t="s">
        <v>633</v>
      </c>
      <c r="DC16" s="99">
        <f t="shared" si="7"/>
        <v>37</v>
      </c>
      <c r="DD16" s="99" t="s">
        <v>6</v>
      </c>
    </row>
    <row r="17" spans="2:108" ht="15.75" thickBot="1">
      <c r="B17" s="383"/>
      <c r="C17" s="106" t="s">
        <v>635</v>
      </c>
      <c r="D17" s="109">
        <v>45</v>
      </c>
      <c r="E17" s="109">
        <v>4</v>
      </c>
      <c r="F17" s="109">
        <v>13</v>
      </c>
      <c r="G17" s="109">
        <v>6</v>
      </c>
      <c r="H17" s="109">
        <v>46</v>
      </c>
      <c r="I17" s="109">
        <v>1</v>
      </c>
      <c r="J17" s="109">
        <v>20</v>
      </c>
      <c r="K17" s="109">
        <v>17</v>
      </c>
      <c r="L17" s="109">
        <v>3</v>
      </c>
      <c r="M17" s="109">
        <v>23</v>
      </c>
      <c r="N17" s="109">
        <v>36</v>
      </c>
      <c r="O17" s="109">
        <v>18</v>
      </c>
      <c r="P17" s="109">
        <v>24</v>
      </c>
      <c r="Q17" s="109">
        <v>8</v>
      </c>
      <c r="R17" s="109">
        <v>39</v>
      </c>
      <c r="S17" s="109">
        <v>14</v>
      </c>
      <c r="T17" s="109">
        <v>7</v>
      </c>
      <c r="U17" s="109">
        <v>39</v>
      </c>
      <c r="V17" s="109">
        <v>3</v>
      </c>
      <c r="W17" s="109">
        <v>36</v>
      </c>
      <c r="X17" s="109">
        <v>31</v>
      </c>
      <c r="Y17" s="109">
        <v>14</v>
      </c>
      <c r="Z17" s="109">
        <v>15</v>
      </c>
      <c r="AA17" s="109">
        <v>24</v>
      </c>
      <c r="AB17" s="109">
        <v>47</v>
      </c>
      <c r="AC17" s="109">
        <v>7</v>
      </c>
      <c r="AD17" s="109">
        <v>36</v>
      </c>
      <c r="AE17" s="109">
        <v>47</v>
      </c>
      <c r="AF17" s="109">
        <v>29</v>
      </c>
      <c r="AG17" s="109">
        <v>17</v>
      </c>
      <c r="AH17" s="109">
        <v>41</v>
      </c>
      <c r="AI17" s="109">
        <v>40</v>
      </c>
      <c r="AJ17" s="109">
        <v>49</v>
      </c>
      <c r="AK17" s="109">
        <v>31</v>
      </c>
      <c r="AL17" s="109">
        <v>37</v>
      </c>
      <c r="AM17" s="109">
        <v>11</v>
      </c>
      <c r="AN17" s="109">
        <v>16</v>
      </c>
      <c r="AO17" s="109">
        <v>36</v>
      </c>
      <c r="AP17" s="109">
        <v>23</v>
      </c>
      <c r="AQ17" s="109">
        <v>46</v>
      </c>
      <c r="AR17" s="109">
        <v>23</v>
      </c>
      <c r="AS17" s="109">
        <v>45</v>
      </c>
      <c r="AT17" s="109">
        <v>20</v>
      </c>
      <c r="AU17" s="109">
        <v>49</v>
      </c>
      <c r="AV17" s="109">
        <v>20</v>
      </c>
      <c r="AW17" s="109">
        <v>17</v>
      </c>
      <c r="AX17" s="109">
        <v>48</v>
      </c>
      <c r="AY17" s="109">
        <v>32</v>
      </c>
      <c r="AZ17" s="109">
        <v>48</v>
      </c>
      <c r="BA17" s="109">
        <v>4</v>
      </c>
      <c r="BB17" s="109">
        <v>15</v>
      </c>
      <c r="BC17" s="109">
        <v>8</v>
      </c>
      <c r="BD17" s="109">
        <v>31</v>
      </c>
      <c r="BE17" s="109">
        <v>41</v>
      </c>
      <c r="BF17" s="109">
        <v>46</v>
      </c>
      <c r="BG17" s="109">
        <v>38</v>
      </c>
      <c r="BH17" s="109">
        <v>37</v>
      </c>
      <c r="BI17" s="109">
        <v>23</v>
      </c>
      <c r="BJ17" s="109">
        <v>49</v>
      </c>
      <c r="BK17" s="109">
        <v>27</v>
      </c>
      <c r="BL17" s="109">
        <v>35</v>
      </c>
      <c r="BM17" s="109">
        <v>37</v>
      </c>
      <c r="BN17" s="109">
        <v>42</v>
      </c>
      <c r="BO17" s="109">
        <v>0</v>
      </c>
      <c r="BP17" s="109">
        <v>44</v>
      </c>
      <c r="BQ17" s="109">
        <v>14</v>
      </c>
      <c r="BR17" s="109">
        <v>50</v>
      </c>
      <c r="BS17" s="109">
        <v>47</v>
      </c>
      <c r="BT17" s="109">
        <v>47</v>
      </c>
      <c r="BU17" s="109">
        <v>43</v>
      </c>
      <c r="BV17" s="109">
        <v>15</v>
      </c>
      <c r="BW17" s="109">
        <v>38</v>
      </c>
      <c r="BX17" s="109">
        <v>20</v>
      </c>
      <c r="BY17" s="109">
        <v>22</v>
      </c>
      <c r="BZ17" s="109">
        <v>25</v>
      </c>
      <c r="CA17" s="109">
        <v>24</v>
      </c>
      <c r="CB17" s="109">
        <v>49</v>
      </c>
      <c r="CC17" s="109">
        <v>13</v>
      </c>
      <c r="CD17" s="109">
        <v>41</v>
      </c>
      <c r="CE17" s="109">
        <v>16</v>
      </c>
      <c r="CF17" s="109">
        <v>37</v>
      </c>
      <c r="CG17" s="109">
        <v>26</v>
      </c>
      <c r="CH17" s="109">
        <v>8</v>
      </c>
      <c r="CI17" s="109">
        <v>27</v>
      </c>
      <c r="CJ17" s="109">
        <v>40</v>
      </c>
      <c r="CK17" s="109">
        <v>8</v>
      </c>
      <c r="CL17" s="109">
        <v>25</v>
      </c>
      <c r="CM17" s="109">
        <v>48</v>
      </c>
      <c r="CN17" s="109">
        <v>19</v>
      </c>
      <c r="CO17" s="109">
        <v>11</v>
      </c>
      <c r="CP17" s="109">
        <v>49</v>
      </c>
      <c r="CQ17" s="109">
        <v>48</v>
      </c>
      <c r="CR17" s="109">
        <f t="shared" ca="1" si="0"/>
        <v>49</v>
      </c>
      <c r="CS17" s="109">
        <f t="shared" si="1"/>
        <v>710</v>
      </c>
      <c r="CT17" s="109">
        <f t="shared" si="2"/>
        <v>945</v>
      </c>
      <c r="CU17" s="99">
        <f t="shared" si="3"/>
        <v>896</v>
      </c>
      <c r="CV17" s="99">
        <f t="shared" si="4"/>
        <v>2551</v>
      </c>
      <c r="CW17" s="99">
        <v>0</v>
      </c>
      <c r="CX17" s="99">
        <v>0</v>
      </c>
      <c r="CY17" s="99">
        <v>0</v>
      </c>
      <c r="CZ17" s="99">
        <f t="shared" si="5"/>
        <v>2551</v>
      </c>
      <c r="DA17" s="110">
        <f t="shared" si="6"/>
        <v>896</v>
      </c>
      <c r="DB17" s="99" t="s">
        <v>635</v>
      </c>
      <c r="DC17" s="99">
        <f t="shared" si="7"/>
        <v>9</v>
      </c>
      <c r="DD17" s="99" t="s">
        <v>6</v>
      </c>
    </row>
    <row r="18" spans="2:108" ht="15.75" thickBot="1">
      <c r="B18" s="383"/>
      <c r="C18" s="106" t="s">
        <v>637</v>
      </c>
      <c r="D18" s="109">
        <v>22</v>
      </c>
      <c r="E18" s="109">
        <v>20</v>
      </c>
      <c r="F18" s="109">
        <v>43</v>
      </c>
      <c r="G18" s="109">
        <v>21</v>
      </c>
      <c r="H18" s="109">
        <v>6</v>
      </c>
      <c r="I18" s="109">
        <v>11</v>
      </c>
      <c r="J18" s="109">
        <v>28</v>
      </c>
      <c r="K18" s="109">
        <v>21</v>
      </c>
      <c r="L18" s="109">
        <v>26</v>
      </c>
      <c r="M18" s="109">
        <v>22</v>
      </c>
      <c r="N18" s="109">
        <v>30</v>
      </c>
      <c r="O18" s="109">
        <v>22</v>
      </c>
      <c r="P18" s="109">
        <v>17</v>
      </c>
      <c r="Q18" s="109">
        <v>46</v>
      </c>
      <c r="R18" s="109">
        <v>38</v>
      </c>
      <c r="S18" s="109">
        <v>39</v>
      </c>
      <c r="T18" s="109">
        <v>37</v>
      </c>
      <c r="U18" s="109">
        <v>28</v>
      </c>
      <c r="V18" s="109">
        <v>50</v>
      </c>
      <c r="W18" s="109">
        <v>14</v>
      </c>
      <c r="X18" s="109">
        <v>40</v>
      </c>
      <c r="Y18" s="109">
        <v>10</v>
      </c>
      <c r="Z18" s="109">
        <v>10</v>
      </c>
      <c r="AA18" s="109">
        <v>50</v>
      </c>
      <c r="AB18" s="109">
        <v>35</v>
      </c>
      <c r="AC18" s="109">
        <v>48</v>
      </c>
      <c r="AD18" s="109">
        <v>3</v>
      </c>
      <c r="AE18" s="109">
        <v>30</v>
      </c>
      <c r="AF18" s="109">
        <v>28</v>
      </c>
      <c r="AG18" s="109">
        <v>18</v>
      </c>
      <c r="AH18" s="109">
        <v>32</v>
      </c>
      <c r="AI18" s="109">
        <v>44</v>
      </c>
      <c r="AJ18" s="109">
        <v>34</v>
      </c>
      <c r="AK18" s="109">
        <v>21</v>
      </c>
      <c r="AL18" s="109">
        <v>22</v>
      </c>
      <c r="AM18" s="109">
        <v>25</v>
      </c>
      <c r="AN18" s="109">
        <v>6</v>
      </c>
      <c r="AO18" s="109">
        <v>29</v>
      </c>
      <c r="AP18" s="109">
        <v>45</v>
      </c>
      <c r="AQ18" s="109">
        <v>34</v>
      </c>
      <c r="AR18" s="109">
        <v>47</v>
      </c>
      <c r="AS18" s="109">
        <v>40</v>
      </c>
      <c r="AT18" s="109">
        <v>7</v>
      </c>
      <c r="AU18" s="109">
        <v>46</v>
      </c>
      <c r="AV18" s="109">
        <v>48</v>
      </c>
      <c r="AW18" s="109">
        <v>5</v>
      </c>
      <c r="AX18" s="109">
        <v>5</v>
      </c>
      <c r="AY18" s="109">
        <v>35</v>
      </c>
      <c r="AZ18" s="109">
        <v>7</v>
      </c>
      <c r="BA18" s="109">
        <v>22</v>
      </c>
      <c r="BB18" s="109">
        <v>46</v>
      </c>
      <c r="BC18" s="109">
        <v>3</v>
      </c>
      <c r="BD18" s="109">
        <v>32</v>
      </c>
      <c r="BE18" s="109">
        <v>41</v>
      </c>
      <c r="BF18" s="109">
        <v>8</v>
      </c>
      <c r="BG18" s="109">
        <v>21</v>
      </c>
      <c r="BH18" s="109">
        <v>50</v>
      </c>
      <c r="BI18" s="109">
        <v>37</v>
      </c>
      <c r="BJ18" s="109">
        <v>10</v>
      </c>
      <c r="BK18" s="109">
        <v>39</v>
      </c>
      <c r="BL18" s="109">
        <v>10</v>
      </c>
      <c r="BM18" s="109">
        <v>39</v>
      </c>
      <c r="BN18" s="109">
        <v>49</v>
      </c>
      <c r="BO18" s="109">
        <v>35</v>
      </c>
      <c r="BP18" s="109">
        <v>25</v>
      </c>
      <c r="BQ18" s="109">
        <v>12</v>
      </c>
      <c r="BR18" s="109">
        <v>42</v>
      </c>
      <c r="BS18" s="109">
        <v>33</v>
      </c>
      <c r="BT18" s="109">
        <v>6</v>
      </c>
      <c r="BU18" s="109">
        <v>6</v>
      </c>
      <c r="BV18" s="109">
        <v>20</v>
      </c>
      <c r="BW18" s="109">
        <v>37</v>
      </c>
      <c r="BX18" s="109">
        <v>9</v>
      </c>
      <c r="BY18" s="109">
        <v>31</v>
      </c>
      <c r="BZ18" s="109">
        <v>18</v>
      </c>
      <c r="CA18" s="109">
        <v>22</v>
      </c>
      <c r="CB18" s="109">
        <v>10</v>
      </c>
      <c r="CC18" s="109">
        <v>7</v>
      </c>
      <c r="CD18" s="109">
        <v>45</v>
      </c>
      <c r="CE18" s="109">
        <v>22</v>
      </c>
      <c r="CF18" s="109">
        <v>39</v>
      </c>
      <c r="CG18" s="109">
        <v>32</v>
      </c>
      <c r="CH18" s="109">
        <v>0</v>
      </c>
      <c r="CI18" s="109">
        <v>6</v>
      </c>
      <c r="CJ18" s="109">
        <v>13</v>
      </c>
      <c r="CK18" s="109">
        <v>28</v>
      </c>
      <c r="CL18" s="109">
        <v>16</v>
      </c>
      <c r="CM18" s="109">
        <v>16</v>
      </c>
      <c r="CN18" s="109">
        <v>28</v>
      </c>
      <c r="CO18" s="109">
        <v>2</v>
      </c>
      <c r="CP18" s="109">
        <v>28</v>
      </c>
      <c r="CQ18" s="109">
        <v>26</v>
      </c>
      <c r="CR18" s="109">
        <f t="shared" ca="1" si="0"/>
        <v>28</v>
      </c>
      <c r="CS18" s="109">
        <f t="shared" si="1"/>
        <v>845</v>
      </c>
      <c r="CT18" s="109">
        <f t="shared" si="2"/>
        <v>819</v>
      </c>
      <c r="CU18" s="99">
        <f t="shared" si="3"/>
        <v>663</v>
      </c>
      <c r="CV18" s="99">
        <f t="shared" si="4"/>
        <v>2327</v>
      </c>
      <c r="CW18" s="99">
        <v>0</v>
      </c>
      <c r="CX18" s="99">
        <v>0</v>
      </c>
      <c r="CY18" s="99">
        <v>0</v>
      </c>
      <c r="CZ18" s="99">
        <f t="shared" si="5"/>
        <v>2327</v>
      </c>
      <c r="DA18" s="110">
        <f t="shared" si="6"/>
        <v>663</v>
      </c>
      <c r="DB18" s="99" t="s">
        <v>637</v>
      </c>
      <c r="DC18" s="99">
        <f t="shared" si="7"/>
        <v>89</v>
      </c>
      <c r="DD18" s="99" t="s">
        <v>6</v>
      </c>
    </row>
    <row r="19" spans="2:108" ht="15.75" thickBot="1">
      <c r="B19" s="383"/>
      <c r="C19" s="106" t="s">
        <v>639</v>
      </c>
      <c r="D19" s="109">
        <v>22</v>
      </c>
      <c r="E19" s="109">
        <v>13</v>
      </c>
      <c r="F19" s="109">
        <v>41</v>
      </c>
      <c r="G19" s="109">
        <v>17</v>
      </c>
      <c r="H19" s="109">
        <v>43</v>
      </c>
      <c r="I19" s="109">
        <v>16</v>
      </c>
      <c r="J19" s="109">
        <v>48</v>
      </c>
      <c r="K19" s="109">
        <v>17</v>
      </c>
      <c r="L19" s="109">
        <v>3</v>
      </c>
      <c r="M19" s="109">
        <v>37</v>
      </c>
      <c r="N19" s="109">
        <v>42</v>
      </c>
      <c r="O19" s="109">
        <v>17</v>
      </c>
      <c r="P19" s="109">
        <v>31</v>
      </c>
      <c r="Q19" s="109">
        <v>36</v>
      </c>
      <c r="R19" s="109">
        <v>34</v>
      </c>
      <c r="S19" s="109">
        <v>29</v>
      </c>
      <c r="T19" s="109">
        <v>33</v>
      </c>
      <c r="U19" s="109">
        <v>9</v>
      </c>
      <c r="V19" s="109">
        <v>21</v>
      </c>
      <c r="W19" s="109">
        <v>20</v>
      </c>
      <c r="X19" s="109">
        <v>33</v>
      </c>
      <c r="Y19" s="109">
        <v>4</v>
      </c>
      <c r="Z19" s="109">
        <v>7</v>
      </c>
      <c r="AA19" s="109">
        <v>36</v>
      </c>
      <c r="AB19" s="109">
        <v>45</v>
      </c>
      <c r="AC19" s="109">
        <v>5</v>
      </c>
      <c r="AD19" s="109">
        <v>38</v>
      </c>
      <c r="AE19" s="109">
        <v>32</v>
      </c>
      <c r="AF19" s="109">
        <v>4</v>
      </c>
      <c r="AG19" s="109">
        <v>14</v>
      </c>
      <c r="AH19" s="109">
        <v>14</v>
      </c>
      <c r="AI19" s="109">
        <v>33</v>
      </c>
      <c r="AJ19" s="109">
        <v>47</v>
      </c>
      <c r="AK19" s="109">
        <v>46</v>
      </c>
      <c r="AL19" s="109">
        <v>17</v>
      </c>
      <c r="AM19" s="109">
        <v>5</v>
      </c>
      <c r="AN19" s="109">
        <v>38</v>
      </c>
      <c r="AO19" s="109">
        <v>35</v>
      </c>
      <c r="AP19" s="109">
        <v>35</v>
      </c>
      <c r="AQ19" s="109">
        <v>4</v>
      </c>
      <c r="AR19" s="109">
        <v>11</v>
      </c>
      <c r="AS19" s="109">
        <v>41</v>
      </c>
      <c r="AT19" s="109">
        <v>37</v>
      </c>
      <c r="AU19" s="109">
        <v>4</v>
      </c>
      <c r="AV19" s="109">
        <v>41</v>
      </c>
      <c r="AW19" s="109">
        <v>21</v>
      </c>
      <c r="AX19" s="109">
        <v>36</v>
      </c>
      <c r="AY19" s="109">
        <v>43</v>
      </c>
      <c r="AZ19" s="109">
        <v>46</v>
      </c>
      <c r="BA19" s="109">
        <v>20</v>
      </c>
      <c r="BB19" s="109">
        <v>24</v>
      </c>
      <c r="BC19" s="109">
        <v>23</v>
      </c>
      <c r="BD19" s="109">
        <v>44</v>
      </c>
      <c r="BE19" s="109">
        <v>2</v>
      </c>
      <c r="BF19" s="109">
        <v>32</v>
      </c>
      <c r="BG19" s="109">
        <v>46</v>
      </c>
      <c r="BH19" s="109">
        <v>27</v>
      </c>
      <c r="BI19" s="109">
        <v>10</v>
      </c>
      <c r="BJ19" s="109">
        <v>47</v>
      </c>
      <c r="BK19" s="109">
        <v>25</v>
      </c>
      <c r="BL19" s="109">
        <v>26</v>
      </c>
      <c r="BM19" s="109">
        <v>9</v>
      </c>
      <c r="BN19" s="109">
        <v>33</v>
      </c>
      <c r="BO19" s="109">
        <v>32</v>
      </c>
      <c r="BP19" s="109">
        <v>13</v>
      </c>
      <c r="BQ19" s="109">
        <v>31</v>
      </c>
      <c r="BR19" s="109">
        <v>44</v>
      </c>
      <c r="BS19" s="109">
        <v>45</v>
      </c>
      <c r="BT19" s="109">
        <v>31</v>
      </c>
      <c r="BU19" s="109">
        <v>23</v>
      </c>
      <c r="BV19" s="109">
        <v>33</v>
      </c>
      <c r="BW19" s="109">
        <v>8</v>
      </c>
      <c r="BX19" s="109">
        <v>32</v>
      </c>
      <c r="BY19" s="109">
        <v>41</v>
      </c>
      <c r="BZ19" s="109">
        <v>48</v>
      </c>
      <c r="CA19" s="109">
        <v>40</v>
      </c>
      <c r="CB19" s="109">
        <v>6</v>
      </c>
      <c r="CC19" s="109">
        <v>35</v>
      </c>
      <c r="CD19" s="109">
        <v>20</v>
      </c>
      <c r="CE19" s="109">
        <v>33</v>
      </c>
      <c r="CF19" s="109">
        <v>8</v>
      </c>
      <c r="CG19" s="109">
        <v>38</v>
      </c>
      <c r="CH19" s="109">
        <v>6</v>
      </c>
      <c r="CI19" s="109">
        <v>21</v>
      </c>
      <c r="CJ19" s="109">
        <v>16</v>
      </c>
      <c r="CK19" s="109">
        <v>32</v>
      </c>
      <c r="CL19" s="109">
        <v>31</v>
      </c>
      <c r="CM19" s="109">
        <v>46</v>
      </c>
      <c r="CN19" s="109">
        <v>13</v>
      </c>
      <c r="CO19" s="109">
        <v>3</v>
      </c>
      <c r="CP19" s="109">
        <v>3</v>
      </c>
      <c r="CQ19" s="109">
        <v>36</v>
      </c>
      <c r="CR19" s="109">
        <f t="shared" ca="1" si="0"/>
        <v>3</v>
      </c>
      <c r="CS19" s="109">
        <f t="shared" si="1"/>
        <v>761</v>
      </c>
      <c r="CT19" s="109">
        <f t="shared" si="2"/>
        <v>866</v>
      </c>
      <c r="CU19" s="99">
        <f t="shared" si="3"/>
        <v>801</v>
      </c>
      <c r="CV19" s="99">
        <f t="shared" si="4"/>
        <v>2428</v>
      </c>
      <c r="CW19" s="99">
        <v>0</v>
      </c>
      <c r="CX19" s="99">
        <v>0</v>
      </c>
      <c r="CY19" s="99">
        <v>0</v>
      </c>
      <c r="CZ19" s="99">
        <f t="shared" si="5"/>
        <v>2428</v>
      </c>
      <c r="DA19" s="110">
        <f t="shared" si="6"/>
        <v>801</v>
      </c>
      <c r="DB19" s="99" t="s">
        <v>639</v>
      </c>
      <c r="DC19" s="99">
        <f t="shared" si="7"/>
        <v>28</v>
      </c>
      <c r="DD19" s="99" t="s">
        <v>6</v>
      </c>
    </row>
    <row r="20" spans="2:108" ht="15.75" thickBot="1">
      <c r="B20" s="383"/>
      <c r="C20" s="106" t="s">
        <v>641</v>
      </c>
      <c r="D20" s="109">
        <v>2</v>
      </c>
      <c r="E20" s="109">
        <v>36</v>
      </c>
      <c r="F20" s="109">
        <v>46</v>
      </c>
      <c r="G20" s="109">
        <v>45</v>
      </c>
      <c r="H20" s="109">
        <v>24</v>
      </c>
      <c r="I20" s="109">
        <v>3</v>
      </c>
      <c r="J20" s="109">
        <v>25</v>
      </c>
      <c r="K20" s="109">
        <v>6</v>
      </c>
      <c r="L20" s="109">
        <v>13</v>
      </c>
      <c r="M20" s="109">
        <v>37</v>
      </c>
      <c r="N20" s="109">
        <v>28</v>
      </c>
      <c r="O20" s="109">
        <v>18</v>
      </c>
      <c r="P20" s="109">
        <v>42</v>
      </c>
      <c r="Q20" s="109">
        <v>14</v>
      </c>
      <c r="R20" s="109">
        <v>24</v>
      </c>
      <c r="S20" s="109">
        <v>28</v>
      </c>
      <c r="T20" s="109">
        <v>2</v>
      </c>
      <c r="U20" s="109">
        <v>28</v>
      </c>
      <c r="V20" s="109">
        <v>47</v>
      </c>
      <c r="W20" s="109">
        <v>23</v>
      </c>
      <c r="X20" s="109">
        <v>20</v>
      </c>
      <c r="Y20" s="109">
        <v>46</v>
      </c>
      <c r="Z20" s="109">
        <v>34</v>
      </c>
      <c r="AA20" s="109">
        <v>28</v>
      </c>
      <c r="AB20" s="109">
        <v>42</v>
      </c>
      <c r="AC20" s="109">
        <v>28</v>
      </c>
      <c r="AD20" s="109">
        <v>21</v>
      </c>
      <c r="AE20" s="109">
        <v>6</v>
      </c>
      <c r="AF20" s="109">
        <v>45</v>
      </c>
      <c r="AG20" s="109">
        <v>29</v>
      </c>
      <c r="AH20" s="109">
        <v>11</v>
      </c>
      <c r="AI20" s="109">
        <v>25</v>
      </c>
      <c r="AJ20" s="109">
        <v>10</v>
      </c>
      <c r="AK20" s="109">
        <v>33</v>
      </c>
      <c r="AL20" s="109">
        <v>39</v>
      </c>
      <c r="AM20" s="109">
        <v>30</v>
      </c>
      <c r="AN20" s="109">
        <v>3</v>
      </c>
      <c r="AO20" s="109">
        <v>20</v>
      </c>
      <c r="AP20" s="109">
        <v>42</v>
      </c>
      <c r="AQ20" s="109">
        <v>42</v>
      </c>
      <c r="AR20" s="109">
        <v>2</v>
      </c>
      <c r="AS20" s="109">
        <v>6</v>
      </c>
      <c r="AT20" s="109">
        <v>45</v>
      </c>
      <c r="AU20" s="109">
        <v>29</v>
      </c>
      <c r="AV20" s="109">
        <v>37</v>
      </c>
      <c r="AW20" s="109">
        <v>47</v>
      </c>
      <c r="AX20" s="109">
        <v>39</v>
      </c>
      <c r="AY20" s="109">
        <v>39</v>
      </c>
      <c r="AZ20" s="109">
        <v>1</v>
      </c>
      <c r="BA20" s="109">
        <v>16</v>
      </c>
      <c r="BB20" s="109">
        <v>3</v>
      </c>
      <c r="BC20" s="109">
        <v>33</v>
      </c>
      <c r="BD20" s="109">
        <v>0</v>
      </c>
      <c r="BE20" s="109">
        <v>33</v>
      </c>
      <c r="BF20" s="109">
        <v>35</v>
      </c>
      <c r="BG20" s="109">
        <v>11</v>
      </c>
      <c r="BH20" s="109">
        <v>28</v>
      </c>
      <c r="BI20" s="109">
        <v>4</v>
      </c>
      <c r="BJ20" s="109">
        <v>46</v>
      </c>
      <c r="BK20" s="109">
        <v>12</v>
      </c>
      <c r="BL20" s="109">
        <v>19</v>
      </c>
      <c r="BM20" s="109">
        <v>4</v>
      </c>
      <c r="BN20" s="109">
        <v>48</v>
      </c>
      <c r="BO20" s="109">
        <v>31</v>
      </c>
      <c r="BP20" s="109">
        <v>6</v>
      </c>
      <c r="BQ20" s="109">
        <v>29</v>
      </c>
      <c r="BR20" s="109">
        <v>50</v>
      </c>
      <c r="BS20" s="109">
        <v>17</v>
      </c>
      <c r="BT20" s="109">
        <v>22</v>
      </c>
      <c r="BU20" s="109">
        <v>46</v>
      </c>
      <c r="BV20" s="109">
        <v>14</v>
      </c>
      <c r="BW20" s="109">
        <v>44</v>
      </c>
      <c r="BX20" s="109">
        <v>37</v>
      </c>
      <c r="BY20" s="109">
        <v>42</v>
      </c>
      <c r="BZ20" s="109">
        <v>12</v>
      </c>
      <c r="CA20" s="109">
        <v>11</v>
      </c>
      <c r="CB20" s="109">
        <v>29</v>
      </c>
      <c r="CC20" s="109">
        <v>22</v>
      </c>
      <c r="CD20" s="109">
        <v>41</v>
      </c>
      <c r="CE20" s="109">
        <v>3</v>
      </c>
      <c r="CF20" s="109">
        <v>26</v>
      </c>
      <c r="CG20" s="109">
        <v>12</v>
      </c>
      <c r="CH20" s="109">
        <v>18</v>
      </c>
      <c r="CI20" s="109">
        <v>22</v>
      </c>
      <c r="CJ20" s="109">
        <v>11</v>
      </c>
      <c r="CK20" s="109">
        <v>41</v>
      </c>
      <c r="CL20" s="109">
        <v>8</v>
      </c>
      <c r="CM20" s="109">
        <v>19</v>
      </c>
      <c r="CN20" s="109">
        <v>29</v>
      </c>
      <c r="CO20" s="109">
        <v>43</v>
      </c>
      <c r="CP20" s="109">
        <v>49</v>
      </c>
      <c r="CQ20" s="109">
        <v>48</v>
      </c>
      <c r="CR20" s="109">
        <f t="shared" ca="1" si="0"/>
        <v>49</v>
      </c>
      <c r="CS20" s="109">
        <f t="shared" si="1"/>
        <v>801</v>
      </c>
      <c r="CT20" s="109">
        <f t="shared" si="2"/>
        <v>729</v>
      </c>
      <c r="CU20" s="99">
        <f t="shared" si="3"/>
        <v>830</v>
      </c>
      <c r="CV20" s="99">
        <f t="shared" si="4"/>
        <v>2360</v>
      </c>
      <c r="CW20" s="99">
        <v>0</v>
      </c>
      <c r="CX20" s="99">
        <v>0</v>
      </c>
      <c r="CY20" s="99">
        <v>0</v>
      </c>
      <c r="CZ20" s="99">
        <f t="shared" si="5"/>
        <v>2360</v>
      </c>
      <c r="DA20" s="110">
        <f t="shared" si="6"/>
        <v>830</v>
      </c>
      <c r="DB20" s="99" t="s">
        <v>641</v>
      </c>
      <c r="DC20" s="99">
        <f t="shared" si="7"/>
        <v>15</v>
      </c>
      <c r="DD20" s="99" t="s">
        <v>6</v>
      </c>
    </row>
    <row r="21" spans="2:108" ht="15.75" thickBot="1">
      <c r="B21" s="383"/>
      <c r="C21" s="106" t="s">
        <v>643</v>
      </c>
      <c r="D21" s="109">
        <v>33</v>
      </c>
      <c r="E21" s="109">
        <v>31</v>
      </c>
      <c r="F21" s="109">
        <v>29</v>
      </c>
      <c r="G21" s="109">
        <v>46</v>
      </c>
      <c r="H21" s="109">
        <v>16</v>
      </c>
      <c r="I21" s="109">
        <v>10</v>
      </c>
      <c r="J21" s="109">
        <v>46</v>
      </c>
      <c r="K21" s="109">
        <v>13</v>
      </c>
      <c r="L21" s="109">
        <v>0</v>
      </c>
      <c r="M21" s="109">
        <v>43</v>
      </c>
      <c r="N21" s="109">
        <v>0</v>
      </c>
      <c r="O21" s="109">
        <v>15</v>
      </c>
      <c r="P21" s="109">
        <v>2</v>
      </c>
      <c r="Q21" s="109">
        <v>40</v>
      </c>
      <c r="R21" s="109">
        <v>13</v>
      </c>
      <c r="S21" s="109">
        <v>18</v>
      </c>
      <c r="T21" s="109">
        <v>42</v>
      </c>
      <c r="U21" s="109">
        <v>9</v>
      </c>
      <c r="V21" s="109">
        <v>8</v>
      </c>
      <c r="W21" s="109">
        <v>14</v>
      </c>
      <c r="X21" s="109">
        <v>16</v>
      </c>
      <c r="Y21" s="109">
        <v>45</v>
      </c>
      <c r="Z21" s="109">
        <v>31</v>
      </c>
      <c r="AA21" s="109">
        <v>46</v>
      </c>
      <c r="AB21" s="109">
        <v>49</v>
      </c>
      <c r="AC21" s="109">
        <v>15</v>
      </c>
      <c r="AD21" s="109">
        <v>39</v>
      </c>
      <c r="AE21" s="109">
        <v>45</v>
      </c>
      <c r="AF21" s="109">
        <v>27</v>
      </c>
      <c r="AG21" s="109">
        <v>28</v>
      </c>
      <c r="AH21" s="109">
        <v>7</v>
      </c>
      <c r="AI21" s="109">
        <v>40</v>
      </c>
      <c r="AJ21" s="109">
        <v>47</v>
      </c>
      <c r="AK21" s="109">
        <v>16</v>
      </c>
      <c r="AL21" s="109">
        <v>2</v>
      </c>
      <c r="AM21" s="109">
        <v>18</v>
      </c>
      <c r="AN21" s="109">
        <v>5</v>
      </c>
      <c r="AO21" s="109">
        <v>16</v>
      </c>
      <c r="AP21" s="109">
        <v>48</v>
      </c>
      <c r="AQ21" s="109">
        <v>17</v>
      </c>
      <c r="AR21" s="109">
        <v>31</v>
      </c>
      <c r="AS21" s="109">
        <v>35</v>
      </c>
      <c r="AT21" s="109">
        <v>19</v>
      </c>
      <c r="AU21" s="109">
        <v>44</v>
      </c>
      <c r="AV21" s="109">
        <v>18</v>
      </c>
      <c r="AW21" s="109">
        <v>38</v>
      </c>
      <c r="AX21" s="109">
        <v>16</v>
      </c>
      <c r="AY21" s="109">
        <v>29</v>
      </c>
      <c r="AZ21" s="109">
        <v>4</v>
      </c>
      <c r="BA21" s="109">
        <v>43</v>
      </c>
      <c r="BB21" s="109">
        <v>30</v>
      </c>
      <c r="BC21" s="109">
        <v>34</v>
      </c>
      <c r="BD21" s="109">
        <v>21</v>
      </c>
      <c r="BE21" s="109">
        <v>15</v>
      </c>
      <c r="BF21" s="109">
        <v>49</v>
      </c>
      <c r="BG21" s="109">
        <v>17</v>
      </c>
      <c r="BH21" s="109">
        <v>47</v>
      </c>
      <c r="BI21" s="109">
        <v>10</v>
      </c>
      <c r="BJ21" s="109">
        <v>48</v>
      </c>
      <c r="BK21" s="109">
        <v>43</v>
      </c>
      <c r="BL21" s="109">
        <v>29</v>
      </c>
      <c r="BM21" s="109">
        <v>9</v>
      </c>
      <c r="BN21" s="109">
        <v>1</v>
      </c>
      <c r="BO21" s="109">
        <v>6</v>
      </c>
      <c r="BP21" s="109">
        <v>45</v>
      </c>
      <c r="BQ21" s="109">
        <v>33</v>
      </c>
      <c r="BR21" s="109">
        <v>4</v>
      </c>
      <c r="BS21" s="109">
        <v>31</v>
      </c>
      <c r="BT21" s="109">
        <v>42</v>
      </c>
      <c r="BU21" s="109">
        <v>8</v>
      </c>
      <c r="BV21" s="109">
        <v>42</v>
      </c>
      <c r="BW21" s="109">
        <v>23</v>
      </c>
      <c r="BX21" s="109">
        <v>6</v>
      </c>
      <c r="BY21" s="109">
        <v>26</v>
      </c>
      <c r="BZ21" s="109">
        <v>50</v>
      </c>
      <c r="CA21" s="109">
        <v>26</v>
      </c>
      <c r="CB21" s="109">
        <v>41</v>
      </c>
      <c r="CC21" s="109">
        <v>7</v>
      </c>
      <c r="CD21" s="109">
        <v>22</v>
      </c>
      <c r="CE21" s="109">
        <v>47</v>
      </c>
      <c r="CF21" s="109">
        <v>23</v>
      </c>
      <c r="CG21" s="109">
        <v>6</v>
      </c>
      <c r="CH21" s="109">
        <v>43</v>
      </c>
      <c r="CI21" s="109">
        <v>16</v>
      </c>
      <c r="CJ21" s="109">
        <v>18</v>
      </c>
      <c r="CK21" s="109">
        <v>23</v>
      </c>
      <c r="CL21" s="109">
        <v>11</v>
      </c>
      <c r="CM21" s="109">
        <v>25</v>
      </c>
      <c r="CN21" s="109">
        <v>46</v>
      </c>
      <c r="CO21" s="109">
        <v>39</v>
      </c>
      <c r="CP21" s="109">
        <v>33</v>
      </c>
      <c r="CQ21" s="109">
        <v>11</v>
      </c>
      <c r="CR21" s="109">
        <f t="shared" ca="1" si="0"/>
        <v>33</v>
      </c>
      <c r="CS21" s="109">
        <f t="shared" si="1"/>
        <v>776</v>
      </c>
      <c r="CT21" s="109">
        <f t="shared" si="2"/>
        <v>829</v>
      </c>
      <c r="CU21" s="99">
        <f t="shared" si="3"/>
        <v>754</v>
      </c>
      <c r="CV21" s="99">
        <f t="shared" si="4"/>
        <v>2359</v>
      </c>
      <c r="CW21" s="99">
        <v>0</v>
      </c>
      <c r="CX21" s="99">
        <v>0</v>
      </c>
      <c r="CY21" s="99">
        <v>0</v>
      </c>
      <c r="CZ21" s="99">
        <f t="shared" si="5"/>
        <v>2359</v>
      </c>
      <c r="DA21" s="110">
        <f t="shared" si="6"/>
        <v>754</v>
      </c>
      <c r="DB21" s="99" t="s">
        <v>643</v>
      </c>
      <c r="DC21" s="99">
        <f t="shared" si="7"/>
        <v>46</v>
      </c>
      <c r="DD21" s="99" t="s">
        <v>6</v>
      </c>
    </row>
    <row r="22" spans="2:108" ht="15.75" thickBot="1">
      <c r="B22" s="383"/>
      <c r="C22" s="106" t="s">
        <v>645</v>
      </c>
      <c r="D22" s="109">
        <v>24</v>
      </c>
      <c r="E22" s="109">
        <v>23</v>
      </c>
      <c r="F22" s="109">
        <v>28</v>
      </c>
      <c r="G22" s="109">
        <v>20</v>
      </c>
      <c r="H22" s="109">
        <v>50</v>
      </c>
      <c r="I22" s="109">
        <v>26</v>
      </c>
      <c r="J22" s="109">
        <v>30</v>
      </c>
      <c r="K22" s="109">
        <v>33</v>
      </c>
      <c r="L22" s="109">
        <v>33</v>
      </c>
      <c r="M22" s="109">
        <v>24</v>
      </c>
      <c r="N22" s="109">
        <v>14</v>
      </c>
      <c r="O22" s="109">
        <v>46</v>
      </c>
      <c r="P22" s="109">
        <v>5</v>
      </c>
      <c r="Q22" s="109">
        <v>9</v>
      </c>
      <c r="R22" s="109">
        <v>50</v>
      </c>
      <c r="S22" s="109">
        <v>7</v>
      </c>
      <c r="T22" s="109">
        <v>39</v>
      </c>
      <c r="U22" s="109">
        <v>16</v>
      </c>
      <c r="V22" s="109">
        <v>16</v>
      </c>
      <c r="W22" s="109">
        <v>47</v>
      </c>
      <c r="X22" s="109">
        <v>36</v>
      </c>
      <c r="Y22" s="109">
        <v>0</v>
      </c>
      <c r="Z22" s="109">
        <v>40</v>
      </c>
      <c r="AA22" s="109">
        <v>48</v>
      </c>
      <c r="AB22" s="109">
        <v>1</v>
      </c>
      <c r="AC22" s="109">
        <v>33</v>
      </c>
      <c r="AD22" s="109">
        <v>40</v>
      </c>
      <c r="AE22" s="109">
        <v>2</v>
      </c>
      <c r="AF22" s="109">
        <v>32</v>
      </c>
      <c r="AG22" s="109">
        <v>14</v>
      </c>
      <c r="AH22" s="109">
        <v>15</v>
      </c>
      <c r="AI22" s="109">
        <v>21</v>
      </c>
      <c r="AJ22" s="109">
        <v>2</v>
      </c>
      <c r="AK22" s="109">
        <v>38</v>
      </c>
      <c r="AL22" s="109">
        <v>40</v>
      </c>
      <c r="AM22" s="109">
        <v>3</v>
      </c>
      <c r="AN22" s="109">
        <v>19</v>
      </c>
      <c r="AO22" s="109">
        <v>7</v>
      </c>
      <c r="AP22" s="109">
        <v>15</v>
      </c>
      <c r="AQ22" s="109">
        <v>31</v>
      </c>
      <c r="AR22" s="109">
        <v>28</v>
      </c>
      <c r="AS22" s="109">
        <v>14</v>
      </c>
      <c r="AT22" s="109">
        <v>38</v>
      </c>
      <c r="AU22" s="109">
        <v>9</v>
      </c>
      <c r="AV22" s="109">
        <v>5</v>
      </c>
      <c r="AW22" s="109">
        <v>45</v>
      </c>
      <c r="AX22" s="109">
        <v>7</v>
      </c>
      <c r="AY22" s="109">
        <v>35</v>
      </c>
      <c r="AZ22" s="109">
        <v>3</v>
      </c>
      <c r="BA22" s="109">
        <v>29</v>
      </c>
      <c r="BB22" s="109">
        <v>31</v>
      </c>
      <c r="BC22" s="109">
        <v>30</v>
      </c>
      <c r="BD22" s="109">
        <v>16</v>
      </c>
      <c r="BE22" s="109">
        <v>24</v>
      </c>
      <c r="BF22" s="109">
        <v>24</v>
      </c>
      <c r="BG22" s="109">
        <v>36</v>
      </c>
      <c r="BH22" s="109">
        <v>32</v>
      </c>
      <c r="BI22" s="109">
        <v>30</v>
      </c>
      <c r="BJ22" s="109">
        <v>39</v>
      </c>
      <c r="BK22" s="109">
        <v>41</v>
      </c>
      <c r="BL22" s="109">
        <v>40</v>
      </c>
      <c r="BM22" s="109">
        <v>48</v>
      </c>
      <c r="BN22" s="109">
        <v>10</v>
      </c>
      <c r="BO22" s="109">
        <v>49</v>
      </c>
      <c r="BP22" s="109">
        <v>19</v>
      </c>
      <c r="BQ22" s="109">
        <v>38</v>
      </c>
      <c r="BR22" s="109">
        <v>3</v>
      </c>
      <c r="BS22" s="109">
        <v>7</v>
      </c>
      <c r="BT22" s="109">
        <v>41</v>
      </c>
      <c r="BU22" s="109">
        <v>16</v>
      </c>
      <c r="BV22" s="109">
        <v>14</v>
      </c>
      <c r="BW22" s="109">
        <v>16</v>
      </c>
      <c r="BX22" s="109">
        <v>29</v>
      </c>
      <c r="BY22" s="109">
        <v>19</v>
      </c>
      <c r="BZ22" s="109">
        <v>41</v>
      </c>
      <c r="CA22" s="109">
        <v>43</v>
      </c>
      <c r="CB22" s="109">
        <v>20</v>
      </c>
      <c r="CC22" s="109">
        <v>46</v>
      </c>
      <c r="CD22" s="109">
        <v>30</v>
      </c>
      <c r="CE22" s="109">
        <v>38</v>
      </c>
      <c r="CF22" s="109">
        <v>36</v>
      </c>
      <c r="CG22" s="109">
        <v>9</v>
      </c>
      <c r="CH22" s="109">
        <v>27</v>
      </c>
      <c r="CI22" s="109">
        <v>31</v>
      </c>
      <c r="CJ22" s="109">
        <v>16</v>
      </c>
      <c r="CK22" s="109">
        <v>38</v>
      </c>
      <c r="CL22" s="109">
        <v>33</v>
      </c>
      <c r="CM22" s="109">
        <v>17</v>
      </c>
      <c r="CN22" s="109">
        <v>12</v>
      </c>
      <c r="CO22" s="109">
        <v>35</v>
      </c>
      <c r="CP22" s="109">
        <v>50</v>
      </c>
      <c r="CQ22" s="109">
        <v>35</v>
      </c>
      <c r="CR22" s="109">
        <f t="shared" ca="1" si="0"/>
        <v>50</v>
      </c>
      <c r="CS22" s="109">
        <f t="shared" si="1"/>
        <v>801</v>
      </c>
      <c r="CT22" s="109">
        <f t="shared" si="2"/>
        <v>732</v>
      </c>
      <c r="CU22" s="99">
        <f t="shared" si="3"/>
        <v>818</v>
      </c>
      <c r="CV22" s="99">
        <f t="shared" si="4"/>
        <v>2351</v>
      </c>
      <c r="CW22" s="99">
        <v>0</v>
      </c>
      <c r="CX22" s="99">
        <v>0</v>
      </c>
      <c r="CY22" s="99">
        <v>0</v>
      </c>
      <c r="CZ22" s="99">
        <f t="shared" si="5"/>
        <v>2351</v>
      </c>
      <c r="DA22" s="110">
        <f t="shared" si="6"/>
        <v>818</v>
      </c>
      <c r="DB22" s="99" t="s">
        <v>645</v>
      </c>
      <c r="DC22" s="99">
        <f t="shared" si="7"/>
        <v>22</v>
      </c>
      <c r="DD22" s="99" t="s">
        <v>6</v>
      </c>
    </row>
    <row r="23" spans="2:108" ht="15.75" thickBot="1">
      <c r="B23" s="383"/>
      <c r="C23" s="106" t="s">
        <v>9</v>
      </c>
      <c r="D23" s="109">
        <v>49</v>
      </c>
      <c r="E23" s="109">
        <v>21</v>
      </c>
      <c r="F23" s="109">
        <v>15</v>
      </c>
      <c r="G23" s="109">
        <v>35</v>
      </c>
      <c r="H23" s="109">
        <v>35</v>
      </c>
      <c r="I23" s="109">
        <v>36</v>
      </c>
      <c r="J23" s="109">
        <v>27</v>
      </c>
      <c r="K23" s="109">
        <v>41</v>
      </c>
      <c r="L23" s="109">
        <v>5</v>
      </c>
      <c r="M23" s="109">
        <v>39</v>
      </c>
      <c r="N23" s="109">
        <v>5</v>
      </c>
      <c r="O23" s="109">
        <v>34</v>
      </c>
      <c r="P23" s="109">
        <v>26</v>
      </c>
      <c r="Q23" s="109">
        <v>32</v>
      </c>
      <c r="R23" s="109">
        <v>19</v>
      </c>
      <c r="S23" s="109">
        <v>37</v>
      </c>
      <c r="T23" s="109">
        <v>24</v>
      </c>
      <c r="U23" s="109">
        <v>9</v>
      </c>
      <c r="V23" s="109">
        <v>1</v>
      </c>
      <c r="W23" s="109">
        <v>15</v>
      </c>
      <c r="X23" s="109">
        <v>15</v>
      </c>
      <c r="Y23" s="109">
        <v>30</v>
      </c>
      <c r="Z23" s="109">
        <v>41</v>
      </c>
      <c r="AA23" s="109">
        <v>40</v>
      </c>
      <c r="AB23" s="109">
        <v>24</v>
      </c>
      <c r="AC23" s="109">
        <v>10</v>
      </c>
      <c r="AD23" s="109">
        <v>45</v>
      </c>
      <c r="AE23" s="109">
        <v>23</v>
      </c>
      <c r="AF23" s="109">
        <v>21</v>
      </c>
      <c r="AG23" s="109">
        <v>2</v>
      </c>
      <c r="AH23" s="109">
        <v>25</v>
      </c>
      <c r="AI23" s="109">
        <v>29</v>
      </c>
      <c r="AJ23" s="109">
        <v>31</v>
      </c>
      <c r="AK23" s="109">
        <v>29</v>
      </c>
      <c r="AL23" s="109">
        <v>6</v>
      </c>
      <c r="AM23" s="109">
        <v>36</v>
      </c>
      <c r="AN23" s="109">
        <v>14</v>
      </c>
      <c r="AO23" s="109">
        <v>2</v>
      </c>
      <c r="AP23" s="109">
        <v>8</v>
      </c>
      <c r="AQ23" s="109">
        <v>12</v>
      </c>
      <c r="AR23" s="109">
        <v>5</v>
      </c>
      <c r="AS23" s="109">
        <v>15</v>
      </c>
      <c r="AT23" s="109">
        <v>8</v>
      </c>
      <c r="AU23" s="109">
        <v>35</v>
      </c>
      <c r="AV23" s="109">
        <v>16</v>
      </c>
      <c r="AW23" s="109">
        <v>9</v>
      </c>
      <c r="AX23" s="109">
        <v>20</v>
      </c>
      <c r="AY23" s="109">
        <v>25</v>
      </c>
      <c r="AZ23" s="109">
        <v>47</v>
      </c>
      <c r="BA23" s="109">
        <v>26</v>
      </c>
      <c r="BB23" s="109">
        <v>5</v>
      </c>
      <c r="BC23" s="109">
        <v>15</v>
      </c>
      <c r="BD23" s="109">
        <v>36</v>
      </c>
      <c r="BE23" s="109">
        <v>33</v>
      </c>
      <c r="BF23" s="109">
        <v>7</v>
      </c>
      <c r="BG23" s="109">
        <v>30</v>
      </c>
      <c r="BH23" s="109">
        <v>30</v>
      </c>
      <c r="BI23" s="109">
        <v>15</v>
      </c>
      <c r="BJ23" s="109">
        <v>20</v>
      </c>
      <c r="BK23" s="109">
        <v>18</v>
      </c>
      <c r="BL23" s="109">
        <v>28</v>
      </c>
      <c r="BM23" s="109">
        <v>32</v>
      </c>
      <c r="BN23" s="109">
        <v>0</v>
      </c>
      <c r="BO23" s="109">
        <v>36</v>
      </c>
      <c r="BP23" s="109">
        <v>30</v>
      </c>
      <c r="BQ23" s="109">
        <v>29</v>
      </c>
      <c r="BR23" s="109">
        <v>48</v>
      </c>
      <c r="BS23" s="109">
        <v>39</v>
      </c>
      <c r="BT23" s="109">
        <v>25</v>
      </c>
      <c r="BU23" s="109">
        <v>17</v>
      </c>
      <c r="BV23" s="109">
        <v>22</v>
      </c>
      <c r="BW23" s="109">
        <v>29</v>
      </c>
      <c r="BX23" s="109">
        <v>29</v>
      </c>
      <c r="BY23" s="109">
        <v>46</v>
      </c>
      <c r="BZ23" s="109">
        <v>43</v>
      </c>
      <c r="CA23" s="109">
        <v>3</v>
      </c>
      <c r="CB23" s="109">
        <v>35</v>
      </c>
      <c r="CC23" s="109">
        <v>13</v>
      </c>
      <c r="CD23" s="109">
        <v>20</v>
      </c>
      <c r="CE23" s="109">
        <v>39</v>
      </c>
      <c r="CF23" s="109">
        <v>20</v>
      </c>
      <c r="CG23" s="109">
        <v>42</v>
      </c>
      <c r="CH23" s="109">
        <v>34</v>
      </c>
      <c r="CI23" s="109">
        <v>14</v>
      </c>
      <c r="CJ23" s="109">
        <v>11</v>
      </c>
      <c r="CK23" s="109">
        <v>9</v>
      </c>
      <c r="CL23" s="109">
        <v>24</v>
      </c>
      <c r="CM23" s="109">
        <v>10</v>
      </c>
      <c r="CN23" s="109">
        <v>25</v>
      </c>
      <c r="CO23" s="109">
        <v>45</v>
      </c>
      <c r="CP23" s="109">
        <v>26</v>
      </c>
      <c r="CQ23" s="109">
        <v>44</v>
      </c>
      <c r="CR23" s="109">
        <f t="shared" ca="1" si="0"/>
        <v>26</v>
      </c>
      <c r="CS23" s="109">
        <f t="shared" si="1"/>
        <v>781</v>
      </c>
      <c r="CT23" s="109">
        <f t="shared" si="2"/>
        <v>610</v>
      </c>
      <c r="CU23" s="99">
        <f t="shared" si="3"/>
        <v>807</v>
      </c>
      <c r="CV23" s="99">
        <f t="shared" si="4"/>
        <v>2198</v>
      </c>
      <c r="CW23" s="99">
        <v>0</v>
      </c>
      <c r="CX23" s="99">
        <v>0</v>
      </c>
      <c r="CY23" s="99">
        <v>0</v>
      </c>
      <c r="CZ23" s="99">
        <f t="shared" si="5"/>
        <v>2198</v>
      </c>
      <c r="DA23" s="110">
        <f t="shared" si="6"/>
        <v>807</v>
      </c>
      <c r="DB23" s="99" t="s">
        <v>9</v>
      </c>
      <c r="DC23" s="99">
        <f t="shared" si="7"/>
        <v>24</v>
      </c>
      <c r="DD23" s="99" t="s">
        <v>6</v>
      </c>
    </row>
    <row r="24" spans="2:108" ht="15.75" thickBot="1">
      <c r="B24" s="383"/>
      <c r="C24" s="106" t="s">
        <v>648</v>
      </c>
      <c r="D24" s="109">
        <v>33</v>
      </c>
      <c r="E24" s="109">
        <v>22</v>
      </c>
      <c r="F24" s="109">
        <v>2</v>
      </c>
      <c r="G24" s="109">
        <v>21</v>
      </c>
      <c r="H24" s="109">
        <v>15</v>
      </c>
      <c r="I24" s="109">
        <v>28</v>
      </c>
      <c r="J24" s="109">
        <v>21</v>
      </c>
      <c r="K24" s="109">
        <v>49</v>
      </c>
      <c r="L24" s="109">
        <v>0</v>
      </c>
      <c r="M24" s="109">
        <v>7</v>
      </c>
      <c r="N24" s="109">
        <v>37</v>
      </c>
      <c r="O24" s="109">
        <v>6</v>
      </c>
      <c r="P24" s="109">
        <v>4</v>
      </c>
      <c r="Q24" s="109">
        <v>26</v>
      </c>
      <c r="R24" s="109">
        <v>29</v>
      </c>
      <c r="S24" s="109">
        <v>10</v>
      </c>
      <c r="T24" s="109">
        <v>1</v>
      </c>
      <c r="U24" s="109">
        <v>7</v>
      </c>
      <c r="V24" s="109">
        <v>15</v>
      </c>
      <c r="W24" s="109">
        <v>29</v>
      </c>
      <c r="X24" s="109">
        <v>29</v>
      </c>
      <c r="Y24" s="109">
        <v>29</v>
      </c>
      <c r="Z24" s="109">
        <v>47</v>
      </c>
      <c r="AA24" s="109">
        <v>13</v>
      </c>
      <c r="AB24" s="109">
        <v>36</v>
      </c>
      <c r="AC24" s="109">
        <v>48</v>
      </c>
      <c r="AD24" s="109">
        <v>5</v>
      </c>
      <c r="AE24" s="109">
        <v>50</v>
      </c>
      <c r="AF24" s="109">
        <v>11</v>
      </c>
      <c r="AG24" s="109">
        <v>0</v>
      </c>
      <c r="AH24" s="109">
        <v>10</v>
      </c>
      <c r="AI24" s="109">
        <v>3</v>
      </c>
      <c r="AJ24" s="109">
        <v>30</v>
      </c>
      <c r="AK24" s="109">
        <v>36</v>
      </c>
      <c r="AL24" s="109">
        <v>34</v>
      </c>
      <c r="AM24" s="109">
        <v>35</v>
      </c>
      <c r="AN24" s="109">
        <v>15</v>
      </c>
      <c r="AO24" s="109">
        <v>17</v>
      </c>
      <c r="AP24" s="109">
        <v>13</v>
      </c>
      <c r="AQ24" s="109">
        <v>2</v>
      </c>
      <c r="AR24" s="109">
        <v>7</v>
      </c>
      <c r="AS24" s="109">
        <v>44</v>
      </c>
      <c r="AT24" s="109">
        <v>22</v>
      </c>
      <c r="AU24" s="109">
        <v>26</v>
      </c>
      <c r="AV24" s="109">
        <v>3</v>
      </c>
      <c r="AW24" s="109">
        <v>46</v>
      </c>
      <c r="AX24" s="109">
        <v>3</v>
      </c>
      <c r="AY24" s="109">
        <v>22</v>
      </c>
      <c r="AZ24" s="109">
        <v>38</v>
      </c>
      <c r="BA24" s="109">
        <v>25</v>
      </c>
      <c r="BB24" s="109">
        <v>7</v>
      </c>
      <c r="BC24" s="109">
        <v>23</v>
      </c>
      <c r="BD24" s="109">
        <v>2</v>
      </c>
      <c r="BE24" s="109">
        <v>14</v>
      </c>
      <c r="BF24" s="109">
        <v>45</v>
      </c>
      <c r="BG24" s="109">
        <v>27</v>
      </c>
      <c r="BH24" s="109">
        <v>47</v>
      </c>
      <c r="BI24" s="109">
        <v>13</v>
      </c>
      <c r="BJ24" s="109">
        <v>8</v>
      </c>
      <c r="BK24" s="109">
        <v>39</v>
      </c>
      <c r="BL24" s="109">
        <v>11</v>
      </c>
      <c r="BM24" s="109">
        <v>5</v>
      </c>
      <c r="BN24" s="109">
        <v>36</v>
      </c>
      <c r="BO24" s="109">
        <v>49</v>
      </c>
      <c r="BP24" s="109">
        <v>38</v>
      </c>
      <c r="BQ24" s="109">
        <v>15</v>
      </c>
      <c r="BR24" s="109">
        <v>43</v>
      </c>
      <c r="BS24" s="109">
        <v>40</v>
      </c>
      <c r="BT24" s="109">
        <v>39</v>
      </c>
      <c r="BU24" s="109">
        <v>16</v>
      </c>
      <c r="BV24" s="109">
        <v>6</v>
      </c>
      <c r="BW24" s="109">
        <v>39</v>
      </c>
      <c r="BX24" s="109">
        <v>15</v>
      </c>
      <c r="BY24" s="109">
        <v>18</v>
      </c>
      <c r="BZ24" s="109">
        <v>40</v>
      </c>
      <c r="CA24" s="109">
        <v>46</v>
      </c>
      <c r="CB24" s="109">
        <v>39</v>
      </c>
      <c r="CC24" s="109">
        <v>29</v>
      </c>
      <c r="CD24" s="109">
        <v>36</v>
      </c>
      <c r="CE24" s="109">
        <v>3</v>
      </c>
      <c r="CF24" s="109">
        <v>36</v>
      </c>
      <c r="CG24" s="109">
        <v>5</v>
      </c>
      <c r="CH24" s="109">
        <v>42</v>
      </c>
      <c r="CI24" s="109">
        <v>14</v>
      </c>
      <c r="CJ24" s="109">
        <v>18</v>
      </c>
      <c r="CK24" s="109">
        <v>34</v>
      </c>
      <c r="CL24" s="109">
        <v>38</v>
      </c>
      <c r="CM24" s="109">
        <v>41</v>
      </c>
      <c r="CN24" s="109">
        <v>25</v>
      </c>
      <c r="CO24" s="109">
        <v>45</v>
      </c>
      <c r="CP24" s="109">
        <v>3</v>
      </c>
      <c r="CQ24" s="109">
        <v>48</v>
      </c>
      <c r="CR24" s="109">
        <f t="shared" ca="1" si="0"/>
        <v>3</v>
      </c>
      <c r="CS24" s="109">
        <f t="shared" si="1"/>
        <v>640</v>
      </c>
      <c r="CT24" s="109">
        <f t="shared" si="2"/>
        <v>657</v>
      </c>
      <c r="CU24" s="99">
        <f t="shared" si="3"/>
        <v>896</v>
      </c>
      <c r="CV24" s="99">
        <f t="shared" si="4"/>
        <v>2193</v>
      </c>
      <c r="CW24" s="99">
        <v>0</v>
      </c>
      <c r="CX24" s="99">
        <v>0</v>
      </c>
      <c r="CY24" s="99">
        <v>0</v>
      </c>
      <c r="CZ24" s="99">
        <f t="shared" si="5"/>
        <v>2193</v>
      </c>
      <c r="DA24" s="110">
        <f t="shared" si="6"/>
        <v>896</v>
      </c>
      <c r="DB24" s="99" t="s">
        <v>648</v>
      </c>
      <c r="DC24" s="99">
        <f t="shared" si="7"/>
        <v>9</v>
      </c>
      <c r="DD24" s="99" t="s">
        <v>6</v>
      </c>
    </row>
    <row r="25" spans="2:108" ht="15.75" thickBot="1">
      <c r="B25" s="383"/>
      <c r="C25" s="106" t="s">
        <v>650</v>
      </c>
      <c r="D25" s="109">
        <v>46</v>
      </c>
      <c r="E25" s="109">
        <v>18</v>
      </c>
      <c r="F25" s="109">
        <v>42</v>
      </c>
      <c r="G25" s="109">
        <v>14</v>
      </c>
      <c r="H25" s="109">
        <v>14</v>
      </c>
      <c r="I25" s="109">
        <v>17</v>
      </c>
      <c r="J25" s="109">
        <v>47</v>
      </c>
      <c r="K25" s="109">
        <v>3</v>
      </c>
      <c r="L25" s="109">
        <v>13</v>
      </c>
      <c r="M25" s="109">
        <v>42</v>
      </c>
      <c r="N25" s="109">
        <v>14</v>
      </c>
      <c r="O25" s="109">
        <v>6</v>
      </c>
      <c r="P25" s="109">
        <v>37</v>
      </c>
      <c r="Q25" s="109">
        <v>42</v>
      </c>
      <c r="R25" s="109">
        <v>5</v>
      </c>
      <c r="S25" s="109">
        <v>2</v>
      </c>
      <c r="T25" s="109">
        <v>6</v>
      </c>
      <c r="U25" s="109">
        <v>42</v>
      </c>
      <c r="V25" s="109">
        <v>26</v>
      </c>
      <c r="W25" s="109">
        <v>22</v>
      </c>
      <c r="X25" s="109">
        <v>46</v>
      </c>
      <c r="Y25" s="109">
        <v>47</v>
      </c>
      <c r="Z25" s="109">
        <v>31</v>
      </c>
      <c r="AA25" s="109">
        <v>4</v>
      </c>
      <c r="AB25" s="109">
        <v>39</v>
      </c>
      <c r="AC25" s="109">
        <v>21</v>
      </c>
      <c r="AD25" s="109">
        <v>23</v>
      </c>
      <c r="AE25" s="109">
        <v>50</v>
      </c>
      <c r="AF25" s="109">
        <v>27</v>
      </c>
      <c r="AG25" s="109">
        <v>15</v>
      </c>
      <c r="AH25" s="109">
        <v>50</v>
      </c>
      <c r="AI25" s="109">
        <v>21</v>
      </c>
      <c r="AJ25" s="109">
        <v>44</v>
      </c>
      <c r="AK25" s="109">
        <v>5</v>
      </c>
      <c r="AL25" s="109">
        <v>27</v>
      </c>
      <c r="AM25" s="109">
        <v>6</v>
      </c>
      <c r="AN25" s="109">
        <v>2</v>
      </c>
      <c r="AO25" s="109">
        <v>26</v>
      </c>
      <c r="AP25" s="109">
        <v>13</v>
      </c>
      <c r="AQ25" s="109">
        <v>21</v>
      </c>
      <c r="AR25" s="109">
        <v>10</v>
      </c>
      <c r="AS25" s="109">
        <v>27</v>
      </c>
      <c r="AT25" s="109">
        <v>48</v>
      </c>
      <c r="AU25" s="109">
        <v>34</v>
      </c>
      <c r="AV25" s="109">
        <v>45</v>
      </c>
      <c r="AW25" s="109">
        <v>18</v>
      </c>
      <c r="AX25" s="109">
        <v>21</v>
      </c>
      <c r="AY25" s="109">
        <v>50</v>
      </c>
      <c r="AZ25" s="109">
        <v>0</v>
      </c>
      <c r="BA25" s="109">
        <v>24</v>
      </c>
      <c r="BB25" s="109">
        <v>45</v>
      </c>
      <c r="BC25" s="109">
        <v>26</v>
      </c>
      <c r="BD25" s="109">
        <v>7</v>
      </c>
      <c r="BE25" s="109">
        <v>30</v>
      </c>
      <c r="BF25" s="109">
        <v>8</v>
      </c>
      <c r="BG25" s="109">
        <v>3</v>
      </c>
      <c r="BH25" s="109">
        <v>46</v>
      </c>
      <c r="BI25" s="109">
        <v>0</v>
      </c>
      <c r="BJ25" s="109">
        <v>31</v>
      </c>
      <c r="BK25" s="109">
        <v>50</v>
      </c>
      <c r="BL25" s="109">
        <v>1</v>
      </c>
      <c r="BM25" s="109">
        <v>12</v>
      </c>
      <c r="BN25" s="109">
        <v>28</v>
      </c>
      <c r="BO25" s="109">
        <v>34</v>
      </c>
      <c r="BP25" s="109">
        <v>23</v>
      </c>
      <c r="BQ25" s="109">
        <v>14</v>
      </c>
      <c r="BR25" s="109">
        <v>7</v>
      </c>
      <c r="BS25" s="109">
        <v>24</v>
      </c>
      <c r="BT25" s="109">
        <v>37</v>
      </c>
      <c r="BU25" s="109">
        <v>11</v>
      </c>
      <c r="BV25" s="109">
        <v>15</v>
      </c>
      <c r="BW25" s="109">
        <v>19</v>
      </c>
      <c r="BX25" s="109">
        <v>20</v>
      </c>
      <c r="BY25" s="109">
        <v>3</v>
      </c>
      <c r="BZ25" s="109">
        <v>23</v>
      </c>
      <c r="CA25" s="109">
        <v>33</v>
      </c>
      <c r="CB25" s="109">
        <v>2</v>
      </c>
      <c r="CC25" s="109">
        <v>16</v>
      </c>
      <c r="CD25" s="109">
        <v>5</v>
      </c>
      <c r="CE25" s="109">
        <v>30</v>
      </c>
      <c r="CF25" s="109">
        <v>31</v>
      </c>
      <c r="CG25" s="109">
        <v>27</v>
      </c>
      <c r="CH25" s="109">
        <v>8</v>
      </c>
      <c r="CI25" s="109">
        <v>7</v>
      </c>
      <c r="CJ25" s="109">
        <v>35</v>
      </c>
      <c r="CK25" s="109">
        <v>22</v>
      </c>
      <c r="CL25" s="109">
        <v>45</v>
      </c>
      <c r="CM25" s="109">
        <v>20</v>
      </c>
      <c r="CN25" s="109">
        <v>17</v>
      </c>
      <c r="CO25" s="109">
        <v>26</v>
      </c>
      <c r="CP25" s="109">
        <v>10</v>
      </c>
      <c r="CQ25" s="109">
        <v>41</v>
      </c>
      <c r="CR25" s="109">
        <f t="shared" ca="1" si="0"/>
        <v>10</v>
      </c>
      <c r="CS25" s="109">
        <f t="shared" si="1"/>
        <v>811</v>
      </c>
      <c r="CT25" s="109">
        <f t="shared" si="2"/>
        <v>689</v>
      </c>
      <c r="CU25" s="99">
        <f t="shared" si="3"/>
        <v>633</v>
      </c>
      <c r="CV25" s="99">
        <f t="shared" si="4"/>
        <v>2133</v>
      </c>
      <c r="CW25" s="99">
        <v>0</v>
      </c>
      <c r="CX25" s="99">
        <v>0</v>
      </c>
      <c r="CY25" s="99">
        <v>0</v>
      </c>
      <c r="CZ25" s="99">
        <f t="shared" si="5"/>
        <v>2133</v>
      </c>
      <c r="DA25" s="110">
        <f t="shared" si="6"/>
        <v>633</v>
      </c>
      <c r="DB25" s="99" t="s">
        <v>650</v>
      </c>
      <c r="DC25" s="99">
        <f t="shared" si="7"/>
        <v>94</v>
      </c>
      <c r="DD25" s="99" t="s">
        <v>6</v>
      </c>
    </row>
    <row r="26" spans="2:108" ht="15.75" thickBot="1">
      <c r="B26" s="383"/>
      <c r="C26" s="106" t="s">
        <v>651</v>
      </c>
      <c r="D26" s="109">
        <v>18</v>
      </c>
      <c r="E26" s="109">
        <v>22</v>
      </c>
      <c r="F26" s="109">
        <v>23</v>
      </c>
      <c r="G26" s="109">
        <v>19</v>
      </c>
      <c r="H26" s="109">
        <v>32</v>
      </c>
      <c r="I26" s="109">
        <v>21</v>
      </c>
      <c r="J26" s="109">
        <v>21</v>
      </c>
      <c r="K26" s="109">
        <v>16</v>
      </c>
      <c r="L26" s="109">
        <v>28</v>
      </c>
      <c r="M26" s="109">
        <v>45</v>
      </c>
      <c r="N26" s="109">
        <v>43</v>
      </c>
      <c r="O26" s="109">
        <v>0</v>
      </c>
      <c r="P26" s="109">
        <v>1</v>
      </c>
      <c r="Q26" s="109">
        <v>49</v>
      </c>
      <c r="R26" s="109">
        <v>38</v>
      </c>
      <c r="S26" s="109">
        <v>38</v>
      </c>
      <c r="T26" s="109">
        <v>16</v>
      </c>
      <c r="U26" s="109">
        <v>34</v>
      </c>
      <c r="V26" s="109">
        <v>16</v>
      </c>
      <c r="W26" s="109">
        <v>11</v>
      </c>
      <c r="X26" s="109">
        <v>29</v>
      </c>
      <c r="Y26" s="109">
        <v>0</v>
      </c>
      <c r="Z26" s="109">
        <v>5</v>
      </c>
      <c r="AA26" s="109">
        <v>23</v>
      </c>
      <c r="AB26" s="109">
        <v>47</v>
      </c>
      <c r="AC26" s="109">
        <v>10</v>
      </c>
      <c r="AD26" s="109">
        <v>1</v>
      </c>
      <c r="AE26" s="109">
        <v>3</v>
      </c>
      <c r="AF26" s="109">
        <v>50</v>
      </c>
      <c r="AG26" s="109">
        <v>19</v>
      </c>
      <c r="AH26" s="109">
        <v>17</v>
      </c>
      <c r="AI26" s="109">
        <v>42</v>
      </c>
      <c r="AJ26" s="109">
        <v>14</v>
      </c>
      <c r="AK26" s="109">
        <v>11</v>
      </c>
      <c r="AL26" s="109">
        <v>36</v>
      </c>
      <c r="AM26" s="109">
        <v>21</v>
      </c>
      <c r="AN26" s="109">
        <v>19</v>
      </c>
      <c r="AO26" s="109">
        <v>28</v>
      </c>
      <c r="AP26" s="109">
        <v>20</v>
      </c>
      <c r="AQ26" s="109">
        <v>18</v>
      </c>
      <c r="AR26" s="109">
        <v>6</v>
      </c>
      <c r="AS26" s="109">
        <v>9</v>
      </c>
      <c r="AT26" s="109">
        <v>22</v>
      </c>
      <c r="AU26" s="109">
        <v>45</v>
      </c>
      <c r="AV26" s="109">
        <v>38</v>
      </c>
      <c r="AW26" s="109">
        <v>23</v>
      </c>
      <c r="AX26" s="109">
        <v>7</v>
      </c>
      <c r="AY26" s="109">
        <v>39</v>
      </c>
      <c r="AZ26" s="109">
        <v>35</v>
      </c>
      <c r="BA26" s="109">
        <v>2</v>
      </c>
      <c r="BB26" s="109">
        <v>17</v>
      </c>
      <c r="BC26" s="109">
        <v>20</v>
      </c>
      <c r="BD26" s="109">
        <v>13</v>
      </c>
      <c r="BE26" s="109">
        <v>37</v>
      </c>
      <c r="BF26" s="109">
        <v>31</v>
      </c>
      <c r="BG26" s="109">
        <v>35</v>
      </c>
      <c r="BH26" s="109">
        <v>29</v>
      </c>
      <c r="BI26" s="109">
        <v>35</v>
      </c>
      <c r="BJ26" s="109">
        <v>29</v>
      </c>
      <c r="BK26" s="109">
        <v>3</v>
      </c>
      <c r="BL26" s="109">
        <v>48</v>
      </c>
      <c r="BM26" s="109">
        <v>4</v>
      </c>
      <c r="BN26" s="109">
        <v>43</v>
      </c>
      <c r="BO26" s="109">
        <v>11</v>
      </c>
      <c r="BP26" s="109">
        <v>42</v>
      </c>
      <c r="BQ26" s="109">
        <v>47</v>
      </c>
      <c r="BR26" s="109">
        <v>21</v>
      </c>
      <c r="BS26" s="109">
        <v>48</v>
      </c>
      <c r="BT26" s="109">
        <v>5</v>
      </c>
      <c r="BU26" s="109">
        <v>7</v>
      </c>
      <c r="BV26" s="109">
        <v>31</v>
      </c>
      <c r="BW26" s="109">
        <v>49</v>
      </c>
      <c r="BX26" s="109">
        <v>18</v>
      </c>
      <c r="BY26" s="109">
        <v>35</v>
      </c>
      <c r="BZ26" s="109">
        <v>48</v>
      </c>
      <c r="CA26" s="109">
        <v>35</v>
      </c>
      <c r="CB26" s="109">
        <v>24</v>
      </c>
      <c r="CC26" s="109">
        <v>37</v>
      </c>
      <c r="CD26" s="109">
        <v>41</v>
      </c>
      <c r="CE26" s="109">
        <v>16</v>
      </c>
      <c r="CF26" s="109">
        <v>11</v>
      </c>
      <c r="CG26" s="109">
        <v>50</v>
      </c>
      <c r="CH26" s="109">
        <v>9</v>
      </c>
      <c r="CI26" s="109">
        <v>11</v>
      </c>
      <c r="CJ26" s="109">
        <v>40</v>
      </c>
      <c r="CK26" s="109">
        <v>43</v>
      </c>
      <c r="CL26" s="109">
        <v>32</v>
      </c>
      <c r="CM26" s="109">
        <v>46</v>
      </c>
      <c r="CN26" s="109">
        <v>28</v>
      </c>
      <c r="CO26" s="109">
        <v>32</v>
      </c>
      <c r="CP26" s="109">
        <v>35</v>
      </c>
      <c r="CQ26" s="109">
        <v>19</v>
      </c>
      <c r="CR26" s="109">
        <f t="shared" ca="1" si="0"/>
        <v>35</v>
      </c>
      <c r="CS26" s="109">
        <f t="shared" si="1"/>
        <v>695</v>
      </c>
      <c r="CT26" s="109">
        <f t="shared" si="2"/>
        <v>732</v>
      </c>
      <c r="CU26" s="99">
        <f t="shared" si="3"/>
        <v>914</v>
      </c>
      <c r="CV26" s="99">
        <f t="shared" si="4"/>
        <v>2341</v>
      </c>
      <c r="CW26" s="99">
        <v>0</v>
      </c>
      <c r="CX26" s="99">
        <v>0</v>
      </c>
      <c r="CY26" s="99">
        <v>0</v>
      </c>
      <c r="CZ26" s="99">
        <f t="shared" si="5"/>
        <v>2341</v>
      </c>
      <c r="DA26" s="110">
        <f t="shared" si="6"/>
        <v>914</v>
      </c>
      <c r="DB26" s="99" t="s">
        <v>651</v>
      </c>
      <c r="DC26" s="99">
        <f t="shared" si="7"/>
        <v>4</v>
      </c>
      <c r="DD26" s="99" t="s">
        <v>6</v>
      </c>
    </row>
    <row r="27" spans="2:108" ht="15.75" thickBot="1">
      <c r="B27" s="383"/>
      <c r="C27" s="106" t="s">
        <v>652</v>
      </c>
      <c r="D27" s="109">
        <v>18</v>
      </c>
      <c r="E27" s="109">
        <v>3</v>
      </c>
      <c r="F27" s="109">
        <v>2</v>
      </c>
      <c r="G27" s="109">
        <v>21</v>
      </c>
      <c r="H27" s="109">
        <v>9</v>
      </c>
      <c r="I27" s="109">
        <v>31</v>
      </c>
      <c r="J27" s="109">
        <v>33</v>
      </c>
      <c r="K27" s="109">
        <v>24</v>
      </c>
      <c r="L27" s="109">
        <v>26</v>
      </c>
      <c r="M27" s="109">
        <v>9</v>
      </c>
      <c r="N27" s="109">
        <v>1</v>
      </c>
      <c r="O27" s="109">
        <v>37</v>
      </c>
      <c r="P27" s="109">
        <v>34</v>
      </c>
      <c r="Q27" s="109">
        <v>22</v>
      </c>
      <c r="R27" s="109">
        <v>3</v>
      </c>
      <c r="S27" s="109">
        <v>31</v>
      </c>
      <c r="T27" s="109">
        <v>32</v>
      </c>
      <c r="U27" s="109">
        <v>33</v>
      </c>
      <c r="V27" s="109">
        <v>46</v>
      </c>
      <c r="W27" s="109">
        <v>25</v>
      </c>
      <c r="X27" s="109">
        <v>19</v>
      </c>
      <c r="Y27" s="109">
        <v>16</v>
      </c>
      <c r="Z27" s="109">
        <v>46</v>
      </c>
      <c r="AA27" s="109">
        <v>12</v>
      </c>
      <c r="AB27" s="109">
        <v>29</v>
      </c>
      <c r="AC27" s="109">
        <v>47</v>
      </c>
      <c r="AD27" s="109">
        <v>31</v>
      </c>
      <c r="AE27" s="109">
        <v>48</v>
      </c>
      <c r="AF27" s="109">
        <v>3</v>
      </c>
      <c r="AG27" s="109">
        <v>6</v>
      </c>
      <c r="AH27" s="109">
        <v>22</v>
      </c>
      <c r="AI27" s="109">
        <v>34</v>
      </c>
      <c r="AJ27" s="109">
        <v>20</v>
      </c>
      <c r="AK27" s="109">
        <v>13</v>
      </c>
      <c r="AL27" s="109">
        <v>17</v>
      </c>
      <c r="AM27" s="109">
        <v>41</v>
      </c>
      <c r="AN27" s="109">
        <v>0</v>
      </c>
      <c r="AO27" s="109">
        <v>46</v>
      </c>
      <c r="AP27" s="109">
        <v>31</v>
      </c>
      <c r="AQ27" s="109">
        <v>3</v>
      </c>
      <c r="AR27" s="109">
        <v>2</v>
      </c>
      <c r="AS27" s="109">
        <v>4</v>
      </c>
      <c r="AT27" s="109">
        <v>39</v>
      </c>
      <c r="AU27" s="109">
        <v>30</v>
      </c>
      <c r="AV27" s="109">
        <v>21</v>
      </c>
      <c r="AW27" s="109">
        <v>44</v>
      </c>
      <c r="AX27" s="109">
        <v>8</v>
      </c>
      <c r="AY27" s="109">
        <v>12</v>
      </c>
      <c r="AZ27" s="109">
        <v>39</v>
      </c>
      <c r="BA27" s="109">
        <v>8</v>
      </c>
      <c r="BB27" s="109">
        <v>35</v>
      </c>
      <c r="BC27" s="109">
        <v>2</v>
      </c>
      <c r="BD27" s="109">
        <v>16</v>
      </c>
      <c r="BE27" s="109">
        <v>14</v>
      </c>
      <c r="BF27" s="109">
        <v>11</v>
      </c>
      <c r="BG27" s="109">
        <v>42</v>
      </c>
      <c r="BH27" s="109">
        <v>24</v>
      </c>
      <c r="BI27" s="109">
        <v>37</v>
      </c>
      <c r="BJ27" s="109">
        <v>10</v>
      </c>
      <c r="BK27" s="109">
        <v>26</v>
      </c>
      <c r="BL27" s="109">
        <v>44</v>
      </c>
      <c r="BM27" s="109">
        <v>11</v>
      </c>
      <c r="BN27" s="109">
        <v>16</v>
      </c>
      <c r="BO27" s="109">
        <v>49</v>
      </c>
      <c r="BP27" s="109">
        <v>15</v>
      </c>
      <c r="BQ27" s="109">
        <v>50</v>
      </c>
      <c r="BR27" s="109">
        <v>36</v>
      </c>
      <c r="BS27" s="109">
        <v>36</v>
      </c>
      <c r="BT27" s="109">
        <v>29</v>
      </c>
      <c r="BU27" s="109">
        <v>45</v>
      </c>
      <c r="BV27" s="109">
        <v>38</v>
      </c>
      <c r="BW27" s="109">
        <v>7</v>
      </c>
      <c r="BX27" s="109">
        <v>28</v>
      </c>
      <c r="BY27" s="109">
        <v>41</v>
      </c>
      <c r="BZ27" s="109">
        <v>50</v>
      </c>
      <c r="CA27" s="109">
        <v>44</v>
      </c>
      <c r="CB27" s="109">
        <v>16</v>
      </c>
      <c r="CC27" s="109">
        <v>18</v>
      </c>
      <c r="CD27" s="109">
        <v>11</v>
      </c>
      <c r="CE27" s="109">
        <v>18</v>
      </c>
      <c r="CF27" s="109">
        <v>17</v>
      </c>
      <c r="CG27" s="109">
        <v>47</v>
      </c>
      <c r="CH27" s="109">
        <v>8</v>
      </c>
      <c r="CI27" s="109">
        <v>3</v>
      </c>
      <c r="CJ27" s="109">
        <v>34</v>
      </c>
      <c r="CK27" s="109">
        <v>14</v>
      </c>
      <c r="CL27" s="109">
        <v>45</v>
      </c>
      <c r="CM27" s="109">
        <v>14</v>
      </c>
      <c r="CN27" s="109">
        <v>45</v>
      </c>
      <c r="CO27" s="109">
        <v>21</v>
      </c>
      <c r="CP27" s="109">
        <v>13</v>
      </c>
      <c r="CQ27" s="109">
        <v>16</v>
      </c>
      <c r="CR27" s="109">
        <f t="shared" ca="1" si="0"/>
        <v>13</v>
      </c>
      <c r="CS27" s="109">
        <f t="shared" si="1"/>
        <v>719</v>
      </c>
      <c r="CT27" s="109">
        <f t="shared" si="2"/>
        <v>673</v>
      </c>
      <c r="CU27" s="99">
        <f t="shared" si="3"/>
        <v>824</v>
      </c>
      <c r="CV27" s="99">
        <f t="shared" si="4"/>
        <v>2216</v>
      </c>
      <c r="CW27" s="99">
        <v>0</v>
      </c>
      <c r="CX27" s="99">
        <v>0</v>
      </c>
      <c r="CY27" s="99">
        <v>0</v>
      </c>
      <c r="CZ27" s="99">
        <f t="shared" si="5"/>
        <v>2216</v>
      </c>
      <c r="DA27" s="110">
        <f t="shared" si="6"/>
        <v>824</v>
      </c>
      <c r="DB27" s="99" t="s">
        <v>652</v>
      </c>
      <c r="DC27" s="99">
        <f t="shared" si="7"/>
        <v>17</v>
      </c>
      <c r="DD27" s="99" t="s">
        <v>6</v>
      </c>
    </row>
    <row r="28" spans="2:108" ht="15.75" thickBot="1">
      <c r="B28" s="383"/>
      <c r="C28" s="106" t="s">
        <v>654</v>
      </c>
      <c r="D28" s="109">
        <v>34</v>
      </c>
      <c r="E28" s="109">
        <v>33</v>
      </c>
      <c r="F28" s="109">
        <v>0</v>
      </c>
      <c r="G28" s="109">
        <v>26</v>
      </c>
      <c r="H28" s="109">
        <v>44</v>
      </c>
      <c r="I28" s="109">
        <v>49</v>
      </c>
      <c r="J28" s="109">
        <v>8</v>
      </c>
      <c r="K28" s="109">
        <v>41</v>
      </c>
      <c r="L28" s="109">
        <v>6</v>
      </c>
      <c r="M28" s="109">
        <v>25</v>
      </c>
      <c r="N28" s="109">
        <v>16</v>
      </c>
      <c r="O28" s="109">
        <v>26</v>
      </c>
      <c r="P28" s="109">
        <v>37</v>
      </c>
      <c r="Q28" s="109">
        <v>34</v>
      </c>
      <c r="R28" s="109">
        <v>31</v>
      </c>
      <c r="S28" s="109">
        <v>18</v>
      </c>
      <c r="T28" s="109">
        <v>38</v>
      </c>
      <c r="U28" s="109">
        <v>16</v>
      </c>
      <c r="V28" s="109">
        <v>4</v>
      </c>
      <c r="W28" s="109">
        <v>1</v>
      </c>
      <c r="X28" s="109">
        <v>44</v>
      </c>
      <c r="Y28" s="109">
        <v>20</v>
      </c>
      <c r="Z28" s="109">
        <v>32</v>
      </c>
      <c r="AA28" s="109">
        <v>35</v>
      </c>
      <c r="AB28" s="109">
        <v>43</v>
      </c>
      <c r="AC28" s="109">
        <v>38</v>
      </c>
      <c r="AD28" s="109">
        <v>1</v>
      </c>
      <c r="AE28" s="109">
        <v>29</v>
      </c>
      <c r="AF28" s="109">
        <v>24</v>
      </c>
      <c r="AG28" s="109">
        <v>48</v>
      </c>
      <c r="AH28" s="109">
        <v>17</v>
      </c>
      <c r="AI28" s="109">
        <v>49</v>
      </c>
      <c r="AJ28" s="109">
        <v>24</v>
      </c>
      <c r="AK28" s="109">
        <v>40</v>
      </c>
      <c r="AL28" s="109">
        <v>4</v>
      </c>
      <c r="AM28" s="109">
        <v>3</v>
      </c>
      <c r="AN28" s="109">
        <v>33</v>
      </c>
      <c r="AO28" s="109">
        <v>38</v>
      </c>
      <c r="AP28" s="109">
        <v>20</v>
      </c>
      <c r="AQ28" s="109">
        <v>42</v>
      </c>
      <c r="AR28" s="109">
        <v>11</v>
      </c>
      <c r="AS28" s="109">
        <v>46</v>
      </c>
      <c r="AT28" s="109">
        <v>30</v>
      </c>
      <c r="AU28" s="109">
        <v>38</v>
      </c>
      <c r="AV28" s="109">
        <v>4</v>
      </c>
      <c r="AW28" s="109">
        <v>47</v>
      </c>
      <c r="AX28" s="109">
        <v>18</v>
      </c>
      <c r="AY28" s="109">
        <v>25</v>
      </c>
      <c r="AZ28" s="109">
        <v>0</v>
      </c>
      <c r="BA28" s="109">
        <v>0</v>
      </c>
      <c r="BB28" s="109">
        <v>35</v>
      </c>
      <c r="BC28" s="109">
        <v>15</v>
      </c>
      <c r="BD28" s="109">
        <v>35</v>
      </c>
      <c r="BE28" s="109">
        <v>6</v>
      </c>
      <c r="BF28" s="109">
        <v>10</v>
      </c>
      <c r="BG28" s="109">
        <v>42</v>
      </c>
      <c r="BH28" s="109">
        <v>4</v>
      </c>
      <c r="BI28" s="109">
        <v>42</v>
      </c>
      <c r="BJ28" s="109">
        <v>11</v>
      </c>
      <c r="BK28" s="109">
        <v>20</v>
      </c>
      <c r="BL28" s="109">
        <v>43</v>
      </c>
      <c r="BM28" s="109">
        <v>40</v>
      </c>
      <c r="BN28" s="109">
        <v>7</v>
      </c>
      <c r="BO28" s="109">
        <v>10</v>
      </c>
      <c r="BP28" s="109">
        <v>18</v>
      </c>
      <c r="BQ28" s="109">
        <v>0</v>
      </c>
      <c r="BR28" s="109">
        <v>18</v>
      </c>
      <c r="BS28" s="109">
        <v>46</v>
      </c>
      <c r="BT28" s="109">
        <v>35</v>
      </c>
      <c r="BU28" s="109">
        <v>43</v>
      </c>
      <c r="BV28" s="109">
        <v>2</v>
      </c>
      <c r="BW28" s="109">
        <v>32</v>
      </c>
      <c r="BX28" s="109">
        <v>41</v>
      </c>
      <c r="BY28" s="109">
        <v>2</v>
      </c>
      <c r="BZ28" s="109">
        <v>49</v>
      </c>
      <c r="CA28" s="109">
        <v>13</v>
      </c>
      <c r="CB28" s="109">
        <v>21</v>
      </c>
      <c r="CC28" s="109">
        <v>18</v>
      </c>
      <c r="CD28" s="109">
        <v>48</v>
      </c>
      <c r="CE28" s="109">
        <v>23</v>
      </c>
      <c r="CF28" s="109">
        <v>31</v>
      </c>
      <c r="CG28" s="109">
        <v>32</v>
      </c>
      <c r="CH28" s="109">
        <v>49</v>
      </c>
      <c r="CI28" s="109">
        <v>50</v>
      </c>
      <c r="CJ28" s="109">
        <v>21</v>
      </c>
      <c r="CK28" s="109">
        <v>44</v>
      </c>
      <c r="CL28" s="109">
        <v>14</v>
      </c>
      <c r="CM28" s="109">
        <v>8</v>
      </c>
      <c r="CN28" s="109">
        <v>26</v>
      </c>
      <c r="CO28" s="109">
        <v>38</v>
      </c>
      <c r="CP28" s="109">
        <v>35</v>
      </c>
      <c r="CQ28" s="109">
        <v>6</v>
      </c>
      <c r="CR28" s="109">
        <f t="shared" ca="1" si="0"/>
        <v>35</v>
      </c>
      <c r="CS28" s="109">
        <f t="shared" si="1"/>
        <v>818</v>
      </c>
      <c r="CT28" s="109">
        <f t="shared" si="2"/>
        <v>735</v>
      </c>
      <c r="CU28" s="99">
        <f t="shared" si="3"/>
        <v>780</v>
      </c>
      <c r="CV28" s="99">
        <f t="shared" si="4"/>
        <v>2333</v>
      </c>
      <c r="CW28" s="99">
        <v>0</v>
      </c>
      <c r="CX28" s="99">
        <v>0</v>
      </c>
      <c r="CY28" s="99">
        <v>0</v>
      </c>
      <c r="CZ28" s="99">
        <f t="shared" si="5"/>
        <v>2333</v>
      </c>
      <c r="DA28" s="110">
        <f t="shared" si="6"/>
        <v>780</v>
      </c>
      <c r="DB28" s="99" t="s">
        <v>654</v>
      </c>
      <c r="DC28" s="99">
        <f t="shared" si="7"/>
        <v>35</v>
      </c>
      <c r="DD28" s="99" t="s">
        <v>6</v>
      </c>
    </row>
    <row r="29" spans="2:108" ht="15.75" thickBot="1">
      <c r="B29" s="383"/>
      <c r="C29" s="106" t="s">
        <v>658</v>
      </c>
      <c r="D29" s="109">
        <v>12</v>
      </c>
      <c r="E29" s="109">
        <v>42</v>
      </c>
      <c r="F29" s="109">
        <v>44</v>
      </c>
      <c r="G29" s="109">
        <v>24</v>
      </c>
      <c r="H29" s="109">
        <v>45</v>
      </c>
      <c r="I29" s="109">
        <v>25</v>
      </c>
      <c r="J29" s="109">
        <v>1</v>
      </c>
      <c r="K29" s="109">
        <v>30</v>
      </c>
      <c r="L29" s="109">
        <v>18</v>
      </c>
      <c r="M29" s="109">
        <v>41</v>
      </c>
      <c r="N29" s="109">
        <v>34</v>
      </c>
      <c r="O29" s="109">
        <v>26</v>
      </c>
      <c r="P29" s="109">
        <v>1</v>
      </c>
      <c r="Q29" s="109">
        <v>32</v>
      </c>
      <c r="R29" s="109">
        <v>8</v>
      </c>
      <c r="S29" s="109">
        <v>24</v>
      </c>
      <c r="T29" s="109">
        <v>33</v>
      </c>
      <c r="U29" s="109">
        <v>43</v>
      </c>
      <c r="V29" s="109">
        <v>12</v>
      </c>
      <c r="W29" s="109">
        <v>16</v>
      </c>
      <c r="X29" s="109">
        <v>1</v>
      </c>
      <c r="Y29" s="109">
        <v>20</v>
      </c>
      <c r="Z29" s="109">
        <v>10</v>
      </c>
      <c r="AA29" s="109">
        <v>14</v>
      </c>
      <c r="AB29" s="109">
        <v>39</v>
      </c>
      <c r="AC29" s="109">
        <v>8</v>
      </c>
      <c r="AD29" s="109">
        <v>33</v>
      </c>
      <c r="AE29" s="109">
        <v>47</v>
      </c>
      <c r="AF29" s="109">
        <v>43</v>
      </c>
      <c r="AG29" s="109">
        <v>35</v>
      </c>
      <c r="AH29" s="109">
        <v>8</v>
      </c>
      <c r="AI29" s="109">
        <v>9</v>
      </c>
      <c r="AJ29" s="109">
        <v>12</v>
      </c>
      <c r="AK29" s="109">
        <v>1</v>
      </c>
      <c r="AL29" s="109">
        <v>4</v>
      </c>
      <c r="AM29" s="109">
        <v>49</v>
      </c>
      <c r="AN29" s="109">
        <v>45</v>
      </c>
      <c r="AO29" s="109">
        <v>44</v>
      </c>
      <c r="AP29" s="109">
        <v>3</v>
      </c>
      <c r="AQ29" s="109">
        <v>41</v>
      </c>
      <c r="AR29" s="109">
        <v>17</v>
      </c>
      <c r="AS29" s="109">
        <v>21</v>
      </c>
      <c r="AT29" s="109">
        <v>28</v>
      </c>
      <c r="AU29" s="109">
        <v>48</v>
      </c>
      <c r="AV29" s="109">
        <v>22</v>
      </c>
      <c r="AW29" s="109">
        <v>7</v>
      </c>
      <c r="AX29" s="109">
        <v>17</v>
      </c>
      <c r="AY29" s="109">
        <v>12</v>
      </c>
      <c r="AZ29" s="109">
        <v>37</v>
      </c>
      <c r="BA29" s="109">
        <v>13</v>
      </c>
      <c r="BB29" s="109">
        <v>8</v>
      </c>
      <c r="BC29" s="109">
        <v>3</v>
      </c>
      <c r="BD29" s="109">
        <v>44</v>
      </c>
      <c r="BE29" s="109">
        <v>18</v>
      </c>
      <c r="BF29" s="109">
        <v>45</v>
      </c>
      <c r="BG29" s="109">
        <v>9</v>
      </c>
      <c r="BH29" s="109">
        <v>26</v>
      </c>
      <c r="BI29" s="109">
        <v>39</v>
      </c>
      <c r="BJ29" s="109">
        <v>22</v>
      </c>
      <c r="BK29" s="109">
        <v>8</v>
      </c>
      <c r="BL29" s="109">
        <v>25</v>
      </c>
      <c r="BM29" s="109">
        <v>30</v>
      </c>
      <c r="BN29" s="109">
        <v>50</v>
      </c>
      <c r="BO29" s="109">
        <v>15</v>
      </c>
      <c r="BP29" s="109">
        <v>11</v>
      </c>
      <c r="BQ29" s="109">
        <v>29</v>
      </c>
      <c r="BR29" s="109">
        <v>11</v>
      </c>
      <c r="BS29" s="109">
        <v>17</v>
      </c>
      <c r="BT29" s="109">
        <v>32</v>
      </c>
      <c r="BU29" s="109">
        <v>41</v>
      </c>
      <c r="BV29" s="109">
        <v>41</v>
      </c>
      <c r="BW29" s="109">
        <v>30</v>
      </c>
      <c r="BX29" s="109">
        <v>30</v>
      </c>
      <c r="BY29" s="109">
        <v>32</v>
      </c>
      <c r="BZ29" s="109">
        <v>47</v>
      </c>
      <c r="CA29" s="109">
        <v>23</v>
      </c>
      <c r="CB29" s="109">
        <v>15</v>
      </c>
      <c r="CC29" s="109">
        <v>9</v>
      </c>
      <c r="CD29" s="109">
        <v>44</v>
      </c>
      <c r="CE29" s="109">
        <v>8</v>
      </c>
      <c r="CF29" s="109">
        <v>20</v>
      </c>
      <c r="CG29" s="109">
        <v>40</v>
      </c>
      <c r="CH29" s="109">
        <v>21</v>
      </c>
      <c r="CI29" s="109">
        <v>43</v>
      </c>
      <c r="CJ29" s="109">
        <v>21</v>
      </c>
      <c r="CK29" s="109">
        <v>32</v>
      </c>
      <c r="CL29" s="109">
        <v>39</v>
      </c>
      <c r="CM29" s="109">
        <v>19</v>
      </c>
      <c r="CN29" s="109">
        <v>30</v>
      </c>
      <c r="CO29" s="109">
        <v>30</v>
      </c>
      <c r="CP29" s="109">
        <v>13</v>
      </c>
      <c r="CQ29" s="109">
        <v>48</v>
      </c>
      <c r="CR29" s="109">
        <f t="shared" ca="1" si="0"/>
        <v>13</v>
      </c>
      <c r="CS29" s="109">
        <f t="shared" si="1"/>
        <v>769</v>
      </c>
      <c r="CT29" s="109">
        <f t="shared" si="2"/>
        <v>677</v>
      </c>
      <c r="CU29" s="99">
        <f t="shared" si="3"/>
        <v>841</v>
      </c>
      <c r="CV29" s="99">
        <f t="shared" si="4"/>
        <v>2287</v>
      </c>
      <c r="CW29" s="99">
        <v>0</v>
      </c>
      <c r="CX29" s="99">
        <v>0</v>
      </c>
      <c r="CY29" s="99">
        <v>0</v>
      </c>
      <c r="CZ29" s="99">
        <f t="shared" si="5"/>
        <v>2287</v>
      </c>
      <c r="DA29" s="110">
        <f t="shared" si="6"/>
        <v>841</v>
      </c>
      <c r="DB29" s="99" t="s">
        <v>658</v>
      </c>
      <c r="DC29" s="99">
        <f t="shared" si="7"/>
        <v>13</v>
      </c>
      <c r="DD29" s="99" t="s">
        <v>6</v>
      </c>
    </row>
    <row r="30" spans="2:108" ht="15.75" thickBot="1">
      <c r="B30" s="383"/>
      <c r="C30" s="106" t="s">
        <v>660</v>
      </c>
      <c r="D30" s="109">
        <v>7</v>
      </c>
      <c r="E30" s="109">
        <v>29</v>
      </c>
      <c r="F30" s="109">
        <v>30</v>
      </c>
      <c r="G30" s="109">
        <v>24</v>
      </c>
      <c r="H30" s="109">
        <v>40</v>
      </c>
      <c r="I30" s="109">
        <v>21</v>
      </c>
      <c r="J30" s="109">
        <v>4</v>
      </c>
      <c r="K30" s="109">
        <v>31</v>
      </c>
      <c r="L30" s="109">
        <v>17</v>
      </c>
      <c r="M30" s="109">
        <v>16</v>
      </c>
      <c r="N30" s="109">
        <v>13</v>
      </c>
      <c r="O30" s="109">
        <v>37</v>
      </c>
      <c r="P30" s="109">
        <v>50</v>
      </c>
      <c r="Q30" s="109">
        <v>39</v>
      </c>
      <c r="R30" s="109">
        <v>6</v>
      </c>
      <c r="S30" s="109">
        <v>0</v>
      </c>
      <c r="T30" s="109">
        <v>28</v>
      </c>
      <c r="U30" s="109">
        <v>6</v>
      </c>
      <c r="V30" s="109">
        <v>6</v>
      </c>
      <c r="W30" s="109">
        <v>15</v>
      </c>
      <c r="X30" s="109">
        <v>44</v>
      </c>
      <c r="Y30" s="109">
        <v>28</v>
      </c>
      <c r="Z30" s="109">
        <v>14</v>
      </c>
      <c r="AA30" s="109">
        <v>49</v>
      </c>
      <c r="AB30" s="109">
        <v>33</v>
      </c>
      <c r="AC30" s="109">
        <v>22</v>
      </c>
      <c r="AD30" s="109">
        <v>31</v>
      </c>
      <c r="AE30" s="109">
        <v>36</v>
      </c>
      <c r="AF30" s="109">
        <v>26</v>
      </c>
      <c r="AG30" s="109">
        <v>11</v>
      </c>
      <c r="AH30" s="109">
        <v>40</v>
      </c>
      <c r="AI30" s="109">
        <v>18</v>
      </c>
      <c r="AJ30" s="109">
        <v>33</v>
      </c>
      <c r="AK30" s="109">
        <v>5</v>
      </c>
      <c r="AL30" s="109">
        <v>17</v>
      </c>
      <c r="AM30" s="109">
        <v>44</v>
      </c>
      <c r="AN30" s="109">
        <v>3</v>
      </c>
      <c r="AO30" s="109">
        <v>16</v>
      </c>
      <c r="AP30" s="109">
        <v>24</v>
      </c>
      <c r="AQ30" s="109">
        <v>49</v>
      </c>
      <c r="AR30" s="109">
        <v>22</v>
      </c>
      <c r="AS30" s="109">
        <v>41</v>
      </c>
      <c r="AT30" s="109">
        <v>34</v>
      </c>
      <c r="AU30" s="109">
        <v>11</v>
      </c>
      <c r="AV30" s="109">
        <v>4</v>
      </c>
      <c r="AW30" s="109">
        <v>27</v>
      </c>
      <c r="AX30" s="109">
        <v>33</v>
      </c>
      <c r="AY30" s="109">
        <v>26</v>
      </c>
      <c r="AZ30" s="109">
        <v>14</v>
      </c>
      <c r="BA30" s="109">
        <v>13</v>
      </c>
      <c r="BB30" s="109">
        <v>31</v>
      </c>
      <c r="BC30" s="109">
        <v>30</v>
      </c>
      <c r="BD30" s="109">
        <v>15</v>
      </c>
      <c r="BE30" s="109">
        <v>1</v>
      </c>
      <c r="BF30" s="109">
        <v>23</v>
      </c>
      <c r="BG30" s="109">
        <v>18</v>
      </c>
      <c r="BH30" s="109">
        <v>18</v>
      </c>
      <c r="BI30" s="109">
        <v>43</v>
      </c>
      <c r="BJ30" s="109">
        <v>48</v>
      </c>
      <c r="BK30" s="109">
        <v>42</v>
      </c>
      <c r="BL30" s="109">
        <v>6</v>
      </c>
      <c r="BM30" s="109">
        <v>30</v>
      </c>
      <c r="BN30" s="109">
        <v>19</v>
      </c>
      <c r="BO30" s="109">
        <v>22</v>
      </c>
      <c r="BP30" s="109">
        <v>24</v>
      </c>
      <c r="BQ30" s="109">
        <v>17</v>
      </c>
      <c r="BR30" s="109">
        <v>36</v>
      </c>
      <c r="BS30" s="109">
        <v>3</v>
      </c>
      <c r="BT30" s="109">
        <v>6</v>
      </c>
      <c r="BU30" s="109">
        <v>45</v>
      </c>
      <c r="BV30" s="109">
        <v>3</v>
      </c>
      <c r="BW30" s="109">
        <v>1</v>
      </c>
      <c r="BX30" s="109">
        <v>37</v>
      </c>
      <c r="BY30" s="109">
        <v>41</v>
      </c>
      <c r="BZ30" s="109">
        <v>49</v>
      </c>
      <c r="CA30" s="109">
        <v>11</v>
      </c>
      <c r="CB30" s="109">
        <v>41</v>
      </c>
      <c r="CC30" s="109">
        <v>0</v>
      </c>
      <c r="CD30" s="109">
        <v>41</v>
      </c>
      <c r="CE30" s="109">
        <v>17</v>
      </c>
      <c r="CF30" s="109">
        <v>41</v>
      </c>
      <c r="CG30" s="109">
        <v>43</v>
      </c>
      <c r="CH30" s="109">
        <v>15</v>
      </c>
      <c r="CI30" s="109">
        <v>39</v>
      </c>
      <c r="CJ30" s="109">
        <v>13</v>
      </c>
      <c r="CK30" s="109">
        <v>13</v>
      </c>
      <c r="CL30" s="109">
        <v>33</v>
      </c>
      <c r="CM30" s="109">
        <v>30</v>
      </c>
      <c r="CN30" s="109">
        <v>40</v>
      </c>
      <c r="CO30" s="109">
        <v>31</v>
      </c>
      <c r="CP30" s="109">
        <v>10</v>
      </c>
      <c r="CQ30" s="109">
        <v>37</v>
      </c>
      <c r="CR30" s="109">
        <f t="shared" ca="1" si="0"/>
        <v>10</v>
      </c>
      <c r="CS30" s="109">
        <f t="shared" si="1"/>
        <v>753</v>
      </c>
      <c r="CT30" s="109">
        <f t="shared" si="2"/>
        <v>709</v>
      </c>
      <c r="CU30" s="99">
        <f t="shared" si="3"/>
        <v>758</v>
      </c>
      <c r="CV30" s="99">
        <f t="shared" si="4"/>
        <v>2220</v>
      </c>
      <c r="CW30" s="99">
        <v>0</v>
      </c>
      <c r="CX30" s="99">
        <v>0</v>
      </c>
      <c r="CY30" s="99">
        <v>0</v>
      </c>
      <c r="CZ30" s="99">
        <f t="shared" si="5"/>
        <v>2220</v>
      </c>
      <c r="DA30" s="110">
        <f t="shared" si="6"/>
        <v>758</v>
      </c>
      <c r="DB30" s="99" t="s">
        <v>660</v>
      </c>
      <c r="DC30" s="99">
        <f t="shared" si="7"/>
        <v>43</v>
      </c>
      <c r="DD30" s="99" t="s">
        <v>6</v>
      </c>
    </row>
    <row r="31" spans="2:108" ht="15.75" thickBot="1">
      <c r="B31" s="383"/>
      <c r="C31" s="106" t="s">
        <v>662</v>
      </c>
      <c r="D31" s="109">
        <v>29</v>
      </c>
      <c r="E31" s="109">
        <v>28</v>
      </c>
      <c r="F31" s="109">
        <v>45</v>
      </c>
      <c r="G31" s="109">
        <v>15</v>
      </c>
      <c r="H31" s="109">
        <v>37</v>
      </c>
      <c r="I31" s="109">
        <v>28</v>
      </c>
      <c r="J31" s="109">
        <v>35</v>
      </c>
      <c r="K31" s="109">
        <v>28</v>
      </c>
      <c r="L31" s="109">
        <v>31</v>
      </c>
      <c r="M31" s="109">
        <v>37</v>
      </c>
      <c r="N31" s="109">
        <v>33</v>
      </c>
      <c r="O31" s="109">
        <v>9</v>
      </c>
      <c r="P31" s="109">
        <v>18</v>
      </c>
      <c r="Q31" s="109">
        <v>1</v>
      </c>
      <c r="R31" s="109">
        <v>22</v>
      </c>
      <c r="S31" s="109">
        <v>3</v>
      </c>
      <c r="T31" s="109">
        <v>50</v>
      </c>
      <c r="U31" s="109">
        <v>44</v>
      </c>
      <c r="V31" s="109">
        <v>11</v>
      </c>
      <c r="W31" s="109">
        <v>37</v>
      </c>
      <c r="X31" s="109">
        <v>44</v>
      </c>
      <c r="Y31" s="109">
        <v>29</v>
      </c>
      <c r="Z31" s="109">
        <v>22</v>
      </c>
      <c r="AA31" s="109">
        <v>5</v>
      </c>
      <c r="AB31" s="109">
        <v>31</v>
      </c>
      <c r="AC31" s="109">
        <v>4</v>
      </c>
      <c r="AD31" s="109">
        <v>49</v>
      </c>
      <c r="AE31" s="109">
        <v>34</v>
      </c>
      <c r="AF31" s="109">
        <v>14</v>
      </c>
      <c r="AG31" s="109">
        <v>5</v>
      </c>
      <c r="AH31" s="109">
        <v>1</v>
      </c>
      <c r="AI31" s="109">
        <v>11</v>
      </c>
      <c r="AJ31" s="109">
        <v>21</v>
      </c>
      <c r="AK31" s="109">
        <v>48</v>
      </c>
      <c r="AL31" s="109">
        <v>8</v>
      </c>
      <c r="AM31" s="109">
        <v>38</v>
      </c>
      <c r="AN31" s="109">
        <v>23</v>
      </c>
      <c r="AO31" s="109">
        <v>35</v>
      </c>
      <c r="AP31" s="109">
        <v>12</v>
      </c>
      <c r="AQ31" s="109">
        <v>48</v>
      </c>
      <c r="AR31" s="109">
        <v>36</v>
      </c>
      <c r="AS31" s="109">
        <v>12</v>
      </c>
      <c r="AT31" s="109">
        <v>33</v>
      </c>
      <c r="AU31" s="109">
        <v>9</v>
      </c>
      <c r="AV31" s="109">
        <v>22</v>
      </c>
      <c r="AW31" s="109">
        <v>18</v>
      </c>
      <c r="AX31" s="109">
        <v>23</v>
      </c>
      <c r="AY31" s="109">
        <v>27</v>
      </c>
      <c r="AZ31" s="109">
        <v>9</v>
      </c>
      <c r="BA31" s="109">
        <v>18</v>
      </c>
      <c r="BB31" s="109">
        <v>9</v>
      </c>
      <c r="BC31" s="109">
        <v>28</v>
      </c>
      <c r="BD31" s="109">
        <v>40</v>
      </c>
      <c r="BE31" s="109">
        <v>21</v>
      </c>
      <c r="BF31" s="109">
        <v>15</v>
      </c>
      <c r="BG31" s="109">
        <v>27</v>
      </c>
      <c r="BH31" s="109">
        <v>15</v>
      </c>
      <c r="BI31" s="109">
        <v>27</v>
      </c>
      <c r="BJ31" s="109">
        <v>46</v>
      </c>
      <c r="BK31" s="109">
        <v>40</v>
      </c>
      <c r="BL31" s="109">
        <v>39</v>
      </c>
      <c r="BM31" s="109">
        <v>13</v>
      </c>
      <c r="BN31" s="109">
        <v>42</v>
      </c>
      <c r="BO31" s="109">
        <v>46</v>
      </c>
      <c r="BP31" s="109">
        <v>45</v>
      </c>
      <c r="BQ31" s="109">
        <v>32</v>
      </c>
      <c r="BR31" s="109">
        <v>18</v>
      </c>
      <c r="BS31" s="109">
        <v>13</v>
      </c>
      <c r="BT31" s="109">
        <v>15</v>
      </c>
      <c r="BU31" s="109">
        <v>6</v>
      </c>
      <c r="BV31" s="109">
        <v>36</v>
      </c>
      <c r="BW31" s="109">
        <v>6</v>
      </c>
      <c r="BX31" s="109">
        <v>6</v>
      </c>
      <c r="BY31" s="109">
        <v>44</v>
      </c>
      <c r="BZ31" s="109">
        <v>46</v>
      </c>
      <c r="CA31" s="109">
        <v>7</v>
      </c>
      <c r="CB31" s="109">
        <v>18</v>
      </c>
      <c r="CC31" s="109">
        <v>16</v>
      </c>
      <c r="CD31" s="109">
        <v>17</v>
      </c>
      <c r="CE31" s="109">
        <v>6</v>
      </c>
      <c r="CF31" s="109">
        <v>23</v>
      </c>
      <c r="CG31" s="109">
        <v>19</v>
      </c>
      <c r="CH31" s="109">
        <v>0</v>
      </c>
      <c r="CI31" s="109">
        <v>10</v>
      </c>
      <c r="CJ31" s="109">
        <v>9</v>
      </c>
      <c r="CK31" s="109">
        <v>20</v>
      </c>
      <c r="CL31" s="109">
        <v>41</v>
      </c>
      <c r="CM31" s="109">
        <v>30</v>
      </c>
      <c r="CN31" s="109">
        <v>4</v>
      </c>
      <c r="CO31" s="109">
        <v>50</v>
      </c>
      <c r="CP31" s="109">
        <v>50</v>
      </c>
      <c r="CQ31" s="109">
        <v>22</v>
      </c>
      <c r="CR31" s="109">
        <f t="shared" ca="1" si="0"/>
        <v>50</v>
      </c>
      <c r="CS31" s="109">
        <f t="shared" si="1"/>
        <v>779</v>
      </c>
      <c r="CT31" s="109">
        <f t="shared" si="2"/>
        <v>758</v>
      </c>
      <c r="CU31" s="99">
        <f t="shared" si="3"/>
        <v>697</v>
      </c>
      <c r="CV31" s="99">
        <f t="shared" si="4"/>
        <v>2234</v>
      </c>
      <c r="CW31" s="99">
        <v>0</v>
      </c>
      <c r="CX31" s="99">
        <v>0</v>
      </c>
      <c r="CY31" s="99">
        <v>0</v>
      </c>
      <c r="CZ31" s="99">
        <f t="shared" si="5"/>
        <v>2234</v>
      </c>
      <c r="DA31" s="110">
        <f t="shared" si="6"/>
        <v>697</v>
      </c>
      <c r="DB31" s="99" t="s">
        <v>662</v>
      </c>
      <c r="DC31" s="99">
        <f t="shared" si="7"/>
        <v>73</v>
      </c>
      <c r="DD31" s="99" t="s">
        <v>6</v>
      </c>
    </row>
    <row r="32" spans="2:108" ht="15.75" thickBot="1">
      <c r="B32" s="384"/>
      <c r="C32" s="111" t="s">
        <v>664</v>
      </c>
      <c r="D32" s="112">
        <v>22</v>
      </c>
      <c r="E32" s="112">
        <v>33</v>
      </c>
      <c r="F32" s="112">
        <v>39</v>
      </c>
      <c r="G32" s="112">
        <v>35</v>
      </c>
      <c r="H32" s="112">
        <v>36</v>
      </c>
      <c r="I32" s="112">
        <v>23</v>
      </c>
      <c r="J32" s="112">
        <v>11</v>
      </c>
      <c r="K32" s="112">
        <v>31</v>
      </c>
      <c r="L32" s="112">
        <v>42</v>
      </c>
      <c r="M32" s="112">
        <v>31</v>
      </c>
      <c r="N32" s="112">
        <v>9</v>
      </c>
      <c r="O32" s="112">
        <v>38</v>
      </c>
      <c r="P32" s="112">
        <v>13</v>
      </c>
      <c r="Q32" s="112">
        <v>41</v>
      </c>
      <c r="R32" s="112">
        <v>14</v>
      </c>
      <c r="S32" s="112">
        <v>36</v>
      </c>
      <c r="T32" s="112">
        <v>16</v>
      </c>
      <c r="U32" s="112">
        <v>25</v>
      </c>
      <c r="V32" s="112">
        <v>18</v>
      </c>
      <c r="W32" s="112">
        <v>10</v>
      </c>
      <c r="X32" s="112">
        <v>20</v>
      </c>
      <c r="Y32" s="112">
        <v>30</v>
      </c>
      <c r="Z32" s="112">
        <v>23</v>
      </c>
      <c r="AA32" s="112">
        <v>10</v>
      </c>
      <c r="AB32" s="112">
        <v>1</v>
      </c>
      <c r="AC32" s="112">
        <v>23</v>
      </c>
      <c r="AD32" s="112">
        <v>12</v>
      </c>
      <c r="AE32" s="112">
        <v>23</v>
      </c>
      <c r="AF32" s="112">
        <v>21</v>
      </c>
      <c r="AG32" s="112">
        <v>49</v>
      </c>
      <c r="AH32" s="112">
        <v>39</v>
      </c>
      <c r="AI32" s="112">
        <v>28</v>
      </c>
      <c r="AJ32" s="112">
        <v>20</v>
      </c>
      <c r="AK32" s="112">
        <v>2</v>
      </c>
      <c r="AL32" s="112">
        <v>29</v>
      </c>
      <c r="AM32" s="112">
        <v>25</v>
      </c>
      <c r="AN32" s="112">
        <v>3</v>
      </c>
      <c r="AO32" s="112">
        <v>31</v>
      </c>
      <c r="AP32" s="112">
        <v>13</v>
      </c>
      <c r="AQ32" s="112">
        <v>21</v>
      </c>
      <c r="AR32" s="112">
        <v>4</v>
      </c>
      <c r="AS32" s="112">
        <v>6</v>
      </c>
      <c r="AT32" s="112">
        <v>31</v>
      </c>
      <c r="AU32" s="112">
        <v>14</v>
      </c>
      <c r="AV32" s="112">
        <v>19</v>
      </c>
      <c r="AW32" s="112">
        <v>2</v>
      </c>
      <c r="AX32" s="112">
        <v>15</v>
      </c>
      <c r="AY32" s="112">
        <v>10</v>
      </c>
      <c r="AZ32" s="112">
        <v>27</v>
      </c>
      <c r="BA32" s="112">
        <v>30</v>
      </c>
      <c r="BB32" s="112">
        <v>48</v>
      </c>
      <c r="BC32" s="112">
        <v>24</v>
      </c>
      <c r="BD32" s="112">
        <v>39</v>
      </c>
      <c r="BE32" s="112">
        <v>39</v>
      </c>
      <c r="BF32" s="112">
        <v>22</v>
      </c>
      <c r="BG32" s="112">
        <v>46</v>
      </c>
      <c r="BH32" s="112">
        <v>33</v>
      </c>
      <c r="BI32" s="112">
        <v>50</v>
      </c>
      <c r="BJ32" s="112">
        <v>31</v>
      </c>
      <c r="BK32" s="112">
        <v>31</v>
      </c>
      <c r="BL32" s="112">
        <v>20</v>
      </c>
      <c r="BM32" s="112">
        <v>10</v>
      </c>
      <c r="BN32" s="112">
        <v>50</v>
      </c>
      <c r="BO32" s="112">
        <v>46</v>
      </c>
      <c r="BP32" s="112">
        <v>34</v>
      </c>
      <c r="BQ32" s="112">
        <v>44</v>
      </c>
      <c r="BR32" s="112">
        <v>42</v>
      </c>
      <c r="BS32" s="112">
        <v>39</v>
      </c>
      <c r="BT32" s="112">
        <v>48</v>
      </c>
      <c r="BU32" s="112">
        <v>47</v>
      </c>
      <c r="BV32" s="112">
        <v>11</v>
      </c>
      <c r="BW32" s="112">
        <v>36</v>
      </c>
      <c r="BX32" s="112">
        <v>40</v>
      </c>
      <c r="BY32" s="112">
        <v>12</v>
      </c>
      <c r="BZ32" s="112">
        <v>33</v>
      </c>
      <c r="CA32" s="112">
        <v>31</v>
      </c>
      <c r="CB32" s="112">
        <v>43</v>
      </c>
      <c r="CC32" s="112">
        <v>3</v>
      </c>
      <c r="CD32" s="112">
        <v>37</v>
      </c>
      <c r="CE32" s="112">
        <v>43</v>
      </c>
      <c r="CF32" s="112">
        <v>17</v>
      </c>
      <c r="CG32" s="112">
        <v>6</v>
      </c>
      <c r="CH32" s="112">
        <v>14</v>
      </c>
      <c r="CI32" s="112">
        <v>46</v>
      </c>
      <c r="CJ32" s="112">
        <v>12</v>
      </c>
      <c r="CK32" s="112">
        <v>41</v>
      </c>
      <c r="CL32" s="112">
        <v>18</v>
      </c>
      <c r="CM32" s="112">
        <v>24</v>
      </c>
      <c r="CN32" s="112">
        <v>48</v>
      </c>
      <c r="CO32" s="112">
        <v>48</v>
      </c>
      <c r="CP32" s="112">
        <v>40</v>
      </c>
      <c r="CQ32" s="112">
        <v>26</v>
      </c>
      <c r="CR32" s="112">
        <f t="shared" ca="1" si="0"/>
        <v>40</v>
      </c>
      <c r="CS32" s="112">
        <f t="shared" si="1"/>
        <v>774</v>
      </c>
      <c r="CT32" s="112">
        <f t="shared" si="2"/>
        <v>713</v>
      </c>
      <c r="CU32" s="113">
        <f t="shared" si="3"/>
        <v>979</v>
      </c>
      <c r="CV32" s="113">
        <f t="shared" si="4"/>
        <v>2466</v>
      </c>
      <c r="CW32" s="113">
        <v>0</v>
      </c>
      <c r="CX32" s="113">
        <v>0</v>
      </c>
      <c r="CY32" s="113">
        <v>0</v>
      </c>
      <c r="CZ32" s="113">
        <f t="shared" si="5"/>
        <v>2466</v>
      </c>
      <c r="DA32" s="114">
        <f t="shared" si="6"/>
        <v>979</v>
      </c>
      <c r="DB32" s="99" t="s">
        <v>664</v>
      </c>
      <c r="DC32" s="99">
        <f t="shared" si="7"/>
        <v>1</v>
      </c>
      <c r="DD32" s="99" t="s">
        <v>6</v>
      </c>
    </row>
    <row r="33" spans="2:108" ht="15.75" thickBot="1">
      <c r="B33" s="383" t="s">
        <v>808</v>
      </c>
      <c r="C33" s="106" t="s">
        <v>676</v>
      </c>
      <c r="D33" s="107">
        <v>17</v>
      </c>
      <c r="E33" s="107">
        <v>43</v>
      </c>
      <c r="F33" s="107">
        <v>45</v>
      </c>
      <c r="G33" s="107">
        <v>25</v>
      </c>
      <c r="H33" s="107">
        <v>37</v>
      </c>
      <c r="I33" s="107">
        <v>10</v>
      </c>
      <c r="J33" s="107">
        <v>20</v>
      </c>
      <c r="K33" s="107">
        <v>3</v>
      </c>
      <c r="L33" s="107">
        <v>31</v>
      </c>
      <c r="M33" s="107">
        <v>40</v>
      </c>
      <c r="N33" s="107">
        <v>33</v>
      </c>
      <c r="O33" s="107">
        <v>46</v>
      </c>
      <c r="P33" s="107">
        <v>50</v>
      </c>
      <c r="Q33" s="107">
        <v>21</v>
      </c>
      <c r="R33" s="107">
        <v>37</v>
      </c>
      <c r="S33" s="107">
        <v>0</v>
      </c>
      <c r="T33" s="107">
        <v>12</v>
      </c>
      <c r="U33" s="107">
        <v>15</v>
      </c>
      <c r="V33" s="107">
        <v>12</v>
      </c>
      <c r="W33" s="107">
        <v>32</v>
      </c>
      <c r="X33" s="107">
        <v>20</v>
      </c>
      <c r="Y33" s="107">
        <v>16</v>
      </c>
      <c r="Z33" s="107">
        <v>28</v>
      </c>
      <c r="AA33" s="107">
        <v>9</v>
      </c>
      <c r="AB33" s="107">
        <v>5</v>
      </c>
      <c r="AC33" s="107">
        <v>21</v>
      </c>
      <c r="AD33" s="107">
        <v>1</v>
      </c>
      <c r="AE33" s="107">
        <v>1</v>
      </c>
      <c r="AF33" s="107">
        <v>18</v>
      </c>
      <c r="AG33" s="107">
        <v>37</v>
      </c>
      <c r="AH33" s="107">
        <v>29</v>
      </c>
      <c r="AI33" s="107">
        <v>15</v>
      </c>
      <c r="AJ33" s="107">
        <v>1</v>
      </c>
      <c r="AK33" s="107">
        <v>3</v>
      </c>
      <c r="AL33" s="107">
        <v>24</v>
      </c>
      <c r="AM33" s="107">
        <v>35</v>
      </c>
      <c r="AN33" s="107">
        <v>26</v>
      </c>
      <c r="AO33" s="107">
        <v>35</v>
      </c>
      <c r="AP33" s="107">
        <v>28</v>
      </c>
      <c r="AQ33" s="107">
        <v>32</v>
      </c>
      <c r="AR33" s="107">
        <v>29</v>
      </c>
      <c r="AS33" s="107">
        <v>47</v>
      </c>
      <c r="AT33" s="107">
        <v>4</v>
      </c>
      <c r="AU33" s="107">
        <v>34</v>
      </c>
      <c r="AV33" s="107">
        <v>14</v>
      </c>
      <c r="AW33" s="107">
        <v>24</v>
      </c>
      <c r="AX33" s="107">
        <v>22</v>
      </c>
      <c r="AY33" s="107">
        <v>35</v>
      </c>
      <c r="AZ33" s="107">
        <v>26</v>
      </c>
      <c r="BA33" s="107">
        <v>23</v>
      </c>
      <c r="BB33" s="107">
        <v>22</v>
      </c>
      <c r="BC33" s="107">
        <v>1</v>
      </c>
      <c r="BD33" s="107">
        <v>44</v>
      </c>
      <c r="BE33" s="107">
        <v>33</v>
      </c>
      <c r="BF33" s="107">
        <v>23</v>
      </c>
      <c r="BG33" s="107">
        <v>7</v>
      </c>
      <c r="BH33" s="107">
        <v>46</v>
      </c>
      <c r="BI33" s="107">
        <v>3</v>
      </c>
      <c r="BJ33" s="107">
        <v>4</v>
      </c>
      <c r="BK33" s="107">
        <v>27</v>
      </c>
      <c r="BL33" s="107">
        <v>14</v>
      </c>
      <c r="BM33" s="107">
        <v>35</v>
      </c>
      <c r="BN33" s="107">
        <v>18</v>
      </c>
      <c r="BO33" s="107">
        <v>27</v>
      </c>
      <c r="BP33" s="107">
        <v>41</v>
      </c>
      <c r="BQ33" s="107">
        <v>35</v>
      </c>
      <c r="BR33" s="107">
        <v>36</v>
      </c>
      <c r="BS33" s="107">
        <v>37</v>
      </c>
      <c r="BT33" s="107">
        <v>6</v>
      </c>
      <c r="BU33" s="107">
        <v>26</v>
      </c>
      <c r="BV33" s="107">
        <v>37</v>
      </c>
      <c r="BW33" s="107">
        <v>14</v>
      </c>
      <c r="BX33" s="107">
        <v>11</v>
      </c>
      <c r="BY33" s="107">
        <v>7</v>
      </c>
      <c r="BZ33" s="107">
        <v>5</v>
      </c>
      <c r="CA33" s="107">
        <v>35</v>
      </c>
      <c r="CB33" s="107">
        <v>23</v>
      </c>
      <c r="CC33" s="107">
        <v>7</v>
      </c>
      <c r="CD33" s="107">
        <v>11</v>
      </c>
      <c r="CE33" s="107">
        <v>39</v>
      </c>
      <c r="CF33" s="107">
        <v>18</v>
      </c>
      <c r="CG33" s="107">
        <v>49</v>
      </c>
      <c r="CH33" s="107">
        <v>9</v>
      </c>
      <c r="CI33" s="107">
        <v>9</v>
      </c>
      <c r="CJ33" s="107">
        <v>16</v>
      </c>
      <c r="CK33" s="107">
        <v>26</v>
      </c>
      <c r="CL33" s="107">
        <v>4</v>
      </c>
      <c r="CM33" s="107">
        <v>8</v>
      </c>
      <c r="CN33" s="107">
        <v>49</v>
      </c>
      <c r="CO33" s="107">
        <v>21</v>
      </c>
      <c r="CP33" s="107">
        <v>49</v>
      </c>
      <c r="CQ33" s="107">
        <v>24</v>
      </c>
      <c r="CR33" s="107">
        <f t="shared" ca="1" si="0"/>
        <v>49</v>
      </c>
      <c r="CS33" s="107">
        <f t="shared" si="1"/>
        <v>714</v>
      </c>
      <c r="CT33" s="107">
        <f t="shared" si="2"/>
        <v>681</v>
      </c>
      <c r="CU33" s="108">
        <f t="shared" si="3"/>
        <v>697</v>
      </c>
      <c r="CV33" s="108">
        <f t="shared" si="4"/>
        <v>2092</v>
      </c>
      <c r="CW33" s="108">
        <v>0</v>
      </c>
      <c r="CX33" s="108">
        <v>0</v>
      </c>
      <c r="CY33" s="108">
        <v>0</v>
      </c>
      <c r="CZ33" s="108">
        <f t="shared" si="5"/>
        <v>2092</v>
      </c>
      <c r="DA33" s="105">
        <f t="shared" si="6"/>
        <v>697</v>
      </c>
      <c r="DB33" s="99" t="s">
        <v>676</v>
      </c>
      <c r="DC33" s="99">
        <f t="shared" si="7"/>
        <v>73</v>
      </c>
      <c r="DD33" s="99" t="str">
        <f t="shared" si="8"/>
        <v>Base Cooling</v>
      </c>
    </row>
    <row r="34" spans="2:108" ht="15.75" thickBot="1">
      <c r="B34" s="383"/>
      <c r="C34" s="106" t="s">
        <v>677</v>
      </c>
      <c r="D34" s="109">
        <v>28</v>
      </c>
      <c r="E34" s="109">
        <v>50</v>
      </c>
      <c r="F34" s="109">
        <v>23</v>
      </c>
      <c r="G34" s="109">
        <v>2</v>
      </c>
      <c r="H34" s="109">
        <v>32</v>
      </c>
      <c r="I34" s="109">
        <v>41</v>
      </c>
      <c r="J34" s="109">
        <v>41</v>
      </c>
      <c r="K34" s="109">
        <v>21</v>
      </c>
      <c r="L34" s="109">
        <v>28</v>
      </c>
      <c r="M34" s="109">
        <v>46</v>
      </c>
      <c r="N34" s="109">
        <v>15</v>
      </c>
      <c r="O34" s="109">
        <v>0</v>
      </c>
      <c r="P34" s="109">
        <v>41</v>
      </c>
      <c r="Q34" s="109">
        <v>49</v>
      </c>
      <c r="R34" s="109">
        <v>31</v>
      </c>
      <c r="S34" s="109">
        <v>36</v>
      </c>
      <c r="T34" s="109">
        <v>36</v>
      </c>
      <c r="U34" s="109">
        <v>20</v>
      </c>
      <c r="V34" s="109">
        <v>34</v>
      </c>
      <c r="W34" s="109">
        <v>12</v>
      </c>
      <c r="X34" s="109">
        <v>41</v>
      </c>
      <c r="Y34" s="109">
        <v>6</v>
      </c>
      <c r="Z34" s="109">
        <v>10</v>
      </c>
      <c r="AA34" s="109">
        <v>17</v>
      </c>
      <c r="AB34" s="109">
        <v>13</v>
      </c>
      <c r="AC34" s="109">
        <v>49</v>
      </c>
      <c r="AD34" s="109">
        <v>30</v>
      </c>
      <c r="AE34" s="109">
        <v>40</v>
      </c>
      <c r="AF34" s="109">
        <v>0</v>
      </c>
      <c r="AG34" s="109">
        <v>3</v>
      </c>
      <c r="AH34" s="109">
        <v>41</v>
      </c>
      <c r="AI34" s="109">
        <v>40</v>
      </c>
      <c r="AJ34" s="109">
        <v>22</v>
      </c>
      <c r="AK34" s="109">
        <v>8</v>
      </c>
      <c r="AL34" s="109">
        <v>4</v>
      </c>
      <c r="AM34" s="109">
        <v>20</v>
      </c>
      <c r="AN34" s="109">
        <v>18</v>
      </c>
      <c r="AO34" s="109">
        <v>46</v>
      </c>
      <c r="AP34" s="109">
        <v>5</v>
      </c>
      <c r="AQ34" s="109">
        <v>29</v>
      </c>
      <c r="AR34" s="109">
        <v>37</v>
      </c>
      <c r="AS34" s="109">
        <v>34</v>
      </c>
      <c r="AT34" s="109">
        <v>36</v>
      </c>
      <c r="AU34" s="109">
        <v>35</v>
      </c>
      <c r="AV34" s="109">
        <v>18</v>
      </c>
      <c r="AW34" s="109">
        <v>31</v>
      </c>
      <c r="AX34" s="109">
        <v>46</v>
      </c>
      <c r="AY34" s="109">
        <v>34</v>
      </c>
      <c r="AZ34" s="109">
        <v>27</v>
      </c>
      <c r="BA34" s="109">
        <v>35</v>
      </c>
      <c r="BB34" s="109">
        <v>14</v>
      </c>
      <c r="BC34" s="109">
        <v>30</v>
      </c>
      <c r="BD34" s="109">
        <v>3</v>
      </c>
      <c r="BE34" s="109">
        <v>22</v>
      </c>
      <c r="BF34" s="109">
        <v>34</v>
      </c>
      <c r="BG34" s="109">
        <v>29</v>
      </c>
      <c r="BH34" s="109">
        <v>2</v>
      </c>
      <c r="BI34" s="109">
        <v>33</v>
      </c>
      <c r="BJ34" s="109">
        <v>13</v>
      </c>
      <c r="BK34" s="109">
        <v>1</v>
      </c>
      <c r="BL34" s="109">
        <v>49</v>
      </c>
      <c r="BM34" s="109">
        <v>39</v>
      </c>
      <c r="BN34" s="109">
        <v>5</v>
      </c>
      <c r="BO34" s="109">
        <v>0</v>
      </c>
      <c r="BP34" s="109">
        <v>23</v>
      </c>
      <c r="BQ34" s="109">
        <v>8</v>
      </c>
      <c r="BR34" s="109">
        <v>8</v>
      </c>
      <c r="BS34" s="109">
        <v>38</v>
      </c>
      <c r="BT34" s="109">
        <v>1</v>
      </c>
      <c r="BU34" s="109">
        <v>30</v>
      </c>
      <c r="BV34" s="109">
        <v>48</v>
      </c>
      <c r="BW34" s="109">
        <v>14</v>
      </c>
      <c r="BX34" s="109">
        <v>21</v>
      </c>
      <c r="BY34" s="109">
        <v>8</v>
      </c>
      <c r="BZ34" s="109">
        <v>28</v>
      </c>
      <c r="CA34" s="109">
        <v>10</v>
      </c>
      <c r="CB34" s="109">
        <v>34</v>
      </c>
      <c r="CC34" s="109">
        <v>17</v>
      </c>
      <c r="CD34" s="109">
        <v>12</v>
      </c>
      <c r="CE34" s="109">
        <v>18</v>
      </c>
      <c r="CF34" s="109">
        <v>39</v>
      </c>
      <c r="CG34" s="109">
        <v>37</v>
      </c>
      <c r="CH34" s="109">
        <v>36</v>
      </c>
      <c r="CI34" s="109">
        <v>19</v>
      </c>
      <c r="CJ34" s="109">
        <v>47</v>
      </c>
      <c r="CK34" s="109">
        <v>37</v>
      </c>
      <c r="CL34" s="109">
        <v>46</v>
      </c>
      <c r="CM34" s="109">
        <v>2</v>
      </c>
      <c r="CN34" s="109">
        <v>27</v>
      </c>
      <c r="CO34" s="109">
        <v>25</v>
      </c>
      <c r="CP34" s="109">
        <v>27</v>
      </c>
      <c r="CQ34" s="109">
        <v>29</v>
      </c>
      <c r="CR34" s="109">
        <f t="shared" ca="1" si="0"/>
        <v>27</v>
      </c>
      <c r="CS34" s="109">
        <f t="shared" si="1"/>
        <v>836</v>
      </c>
      <c r="CT34" s="109">
        <f t="shared" si="2"/>
        <v>755</v>
      </c>
      <c r="CU34" s="99">
        <f t="shared" si="3"/>
        <v>694</v>
      </c>
      <c r="CV34" s="99">
        <f t="shared" si="4"/>
        <v>2285</v>
      </c>
      <c r="CW34" s="99">
        <v>0</v>
      </c>
      <c r="CX34" s="99">
        <v>0</v>
      </c>
      <c r="CY34" s="99">
        <v>0</v>
      </c>
      <c r="CZ34" s="99">
        <f t="shared" si="5"/>
        <v>2285</v>
      </c>
      <c r="DA34" s="110">
        <f t="shared" si="6"/>
        <v>694</v>
      </c>
      <c r="DB34" s="99" t="s">
        <v>677</v>
      </c>
      <c r="DC34" s="99">
        <f t="shared" si="7"/>
        <v>77</v>
      </c>
      <c r="DD34" s="99" t="s">
        <v>808</v>
      </c>
    </row>
    <row r="35" spans="2:108" ht="15.75" thickBot="1">
      <c r="B35" s="383"/>
      <c r="C35" s="106" t="s">
        <v>678</v>
      </c>
      <c r="D35" s="109">
        <v>14</v>
      </c>
      <c r="E35" s="109">
        <v>38</v>
      </c>
      <c r="F35" s="109">
        <v>8</v>
      </c>
      <c r="G35" s="109">
        <v>30</v>
      </c>
      <c r="H35" s="109">
        <v>46</v>
      </c>
      <c r="I35" s="109">
        <v>49</v>
      </c>
      <c r="J35" s="109">
        <v>35</v>
      </c>
      <c r="K35" s="109">
        <v>42</v>
      </c>
      <c r="L35" s="109">
        <v>8</v>
      </c>
      <c r="M35" s="109">
        <v>8</v>
      </c>
      <c r="N35" s="109">
        <v>29</v>
      </c>
      <c r="O35" s="109">
        <v>9</v>
      </c>
      <c r="P35" s="109">
        <v>13</v>
      </c>
      <c r="Q35" s="109">
        <v>15</v>
      </c>
      <c r="R35" s="109">
        <v>34</v>
      </c>
      <c r="S35" s="109">
        <v>32</v>
      </c>
      <c r="T35" s="109">
        <v>22</v>
      </c>
      <c r="U35" s="109">
        <v>39</v>
      </c>
      <c r="V35" s="109">
        <v>14</v>
      </c>
      <c r="W35" s="109">
        <v>36</v>
      </c>
      <c r="X35" s="109">
        <v>11</v>
      </c>
      <c r="Y35" s="109">
        <v>5</v>
      </c>
      <c r="Z35" s="109">
        <v>2</v>
      </c>
      <c r="AA35" s="109">
        <v>3</v>
      </c>
      <c r="AB35" s="109">
        <v>0</v>
      </c>
      <c r="AC35" s="109">
        <v>7</v>
      </c>
      <c r="AD35" s="109">
        <v>33</v>
      </c>
      <c r="AE35" s="109">
        <v>14</v>
      </c>
      <c r="AF35" s="109">
        <v>21</v>
      </c>
      <c r="AG35" s="109">
        <v>30</v>
      </c>
      <c r="AH35" s="109">
        <v>48</v>
      </c>
      <c r="AI35" s="109">
        <v>39</v>
      </c>
      <c r="AJ35" s="109">
        <v>31</v>
      </c>
      <c r="AK35" s="109">
        <v>28</v>
      </c>
      <c r="AL35" s="109">
        <v>2</v>
      </c>
      <c r="AM35" s="109">
        <v>37</v>
      </c>
      <c r="AN35" s="109">
        <v>44</v>
      </c>
      <c r="AO35" s="109">
        <v>12</v>
      </c>
      <c r="AP35" s="109">
        <v>45</v>
      </c>
      <c r="AQ35" s="109">
        <v>33</v>
      </c>
      <c r="AR35" s="109">
        <v>3</v>
      </c>
      <c r="AS35" s="109">
        <v>49</v>
      </c>
      <c r="AT35" s="109">
        <v>33</v>
      </c>
      <c r="AU35" s="109">
        <v>10</v>
      </c>
      <c r="AV35" s="109">
        <v>46</v>
      </c>
      <c r="AW35" s="109">
        <v>2</v>
      </c>
      <c r="AX35" s="109">
        <v>47</v>
      </c>
      <c r="AY35" s="109">
        <v>38</v>
      </c>
      <c r="AZ35" s="109">
        <v>16</v>
      </c>
      <c r="BA35" s="109">
        <v>28</v>
      </c>
      <c r="BB35" s="109">
        <v>0</v>
      </c>
      <c r="BC35" s="109">
        <v>5</v>
      </c>
      <c r="BD35" s="109">
        <v>34</v>
      </c>
      <c r="BE35" s="109">
        <v>27</v>
      </c>
      <c r="BF35" s="109">
        <v>48</v>
      </c>
      <c r="BG35" s="109">
        <v>22</v>
      </c>
      <c r="BH35" s="109">
        <v>3</v>
      </c>
      <c r="BI35" s="109">
        <v>45</v>
      </c>
      <c r="BJ35" s="109">
        <v>11</v>
      </c>
      <c r="BK35" s="109">
        <v>23</v>
      </c>
      <c r="BL35" s="109">
        <v>8</v>
      </c>
      <c r="BM35" s="109">
        <v>26</v>
      </c>
      <c r="BN35" s="109">
        <v>1</v>
      </c>
      <c r="BO35" s="109">
        <v>49</v>
      </c>
      <c r="BP35" s="109">
        <v>29</v>
      </c>
      <c r="BQ35" s="109">
        <v>9</v>
      </c>
      <c r="BR35" s="109">
        <v>46</v>
      </c>
      <c r="BS35" s="109">
        <v>3</v>
      </c>
      <c r="BT35" s="109">
        <v>38</v>
      </c>
      <c r="BU35" s="109">
        <v>39</v>
      </c>
      <c r="BV35" s="109">
        <v>39</v>
      </c>
      <c r="BW35" s="109">
        <v>26</v>
      </c>
      <c r="BX35" s="109">
        <v>19</v>
      </c>
      <c r="BY35" s="109">
        <v>2</v>
      </c>
      <c r="BZ35" s="109">
        <v>33</v>
      </c>
      <c r="CA35" s="109">
        <v>23</v>
      </c>
      <c r="CB35" s="109">
        <v>26</v>
      </c>
      <c r="CC35" s="109">
        <v>33</v>
      </c>
      <c r="CD35" s="109">
        <v>16</v>
      </c>
      <c r="CE35" s="109">
        <v>28</v>
      </c>
      <c r="CF35" s="109">
        <v>32</v>
      </c>
      <c r="CG35" s="109">
        <v>20</v>
      </c>
      <c r="CH35" s="109">
        <v>17</v>
      </c>
      <c r="CI35" s="109">
        <v>23</v>
      </c>
      <c r="CJ35" s="109">
        <v>28</v>
      </c>
      <c r="CK35" s="109">
        <v>41</v>
      </c>
      <c r="CL35" s="109">
        <v>48</v>
      </c>
      <c r="CM35" s="109">
        <v>20</v>
      </c>
      <c r="CN35" s="109">
        <v>35</v>
      </c>
      <c r="CO35" s="109">
        <v>29</v>
      </c>
      <c r="CP35" s="109">
        <v>40</v>
      </c>
      <c r="CQ35" s="109">
        <v>12</v>
      </c>
      <c r="CR35" s="109">
        <f t="shared" ca="1" si="0"/>
        <v>40</v>
      </c>
      <c r="CS35" s="109">
        <f t="shared" si="1"/>
        <v>695</v>
      </c>
      <c r="CT35" s="109">
        <f t="shared" si="2"/>
        <v>769</v>
      </c>
      <c r="CU35" s="99">
        <f t="shared" si="3"/>
        <v>804</v>
      </c>
      <c r="CV35" s="99">
        <f t="shared" si="4"/>
        <v>2268</v>
      </c>
      <c r="CW35" s="99">
        <v>0</v>
      </c>
      <c r="CX35" s="99">
        <v>0</v>
      </c>
      <c r="CY35" s="99">
        <v>0</v>
      </c>
      <c r="CZ35" s="99">
        <f t="shared" si="5"/>
        <v>2268</v>
      </c>
      <c r="DA35" s="110">
        <f t="shared" si="6"/>
        <v>804</v>
      </c>
      <c r="DB35" s="99" t="s">
        <v>678</v>
      </c>
      <c r="DC35" s="99">
        <f t="shared" si="7"/>
        <v>27</v>
      </c>
      <c r="DD35" s="99" t="s">
        <v>808</v>
      </c>
    </row>
    <row r="36" spans="2:108" ht="15.75" thickBot="1">
      <c r="B36" s="383"/>
      <c r="C36" s="106" t="s">
        <v>679</v>
      </c>
      <c r="D36" s="109">
        <v>33</v>
      </c>
      <c r="E36" s="109">
        <v>19</v>
      </c>
      <c r="F36" s="109">
        <v>5</v>
      </c>
      <c r="G36" s="109">
        <v>2</v>
      </c>
      <c r="H36" s="109">
        <v>31</v>
      </c>
      <c r="I36" s="109">
        <v>38</v>
      </c>
      <c r="J36" s="109">
        <v>11</v>
      </c>
      <c r="K36" s="109">
        <v>31</v>
      </c>
      <c r="L36" s="109">
        <v>46</v>
      </c>
      <c r="M36" s="109">
        <v>42</v>
      </c>
      <c r="N36" s="109">
        <v>47</v>
      </c>
      <c r="O36" s="109">
        <v>42</v>
      </c>
      <c r="P36" s="109">
        <v>36</v>
      </c>
      <c r="Q36" s="109">
        <v>19</v>
      </c>
      <c r="R36" s="109">
        <v>26</v>
      </c>
      <c r="S36" s="109">
        <v>17</v>
      </c>
      <c r="T36" s="109">
        <v>42</v>
      </c>
      <c r="U36" s="109">
        <v>23</v>
      </c>
      <c r="V36" s="109">
        <v>41</v>
      </c>
      <c r="W36" s="109">
        <v>41</v>
      </c>
      <c r="X36" s="109">
        <v>41</v>
      </c>
      <c r="Y36" s="109">
        <v>9</v>
      </c>
      <c r="Z36" s="109">
        <v>40</v>
      </c>
      <c r="AA36" s="109">
        <v>18</v>
      </c>
      <c r="AB36" s="109">
        <v>31</v>
      </c>
      <c r="AC36" s="109">
        <v>20</v>
      </c>
      <c r="AD36" s="109">
        <v>34</v>
      </c>
      <c r="AE36" s="109">
        <v>10</v>
      </c>
      <c r="AF36" s="109">
        <v>9</v>
      </c>
      <c r="AG36" s="109">
        <v>3</v>
      </c>
      <c r="AH36" s="109">
        <v>45</v>
      </c>
      <c r="AI36" s="109">
        <v>13</v>
      </c>
      <c r="AJ36" s="109">
        <v>4</v>
      </c>
      <c r="AK36" s="109">
        <v>41</v>
      </c>
      <c r="AL36" s="109">
        <v>34</v>
      </c>
      <c r="AM36" s="109">
        <v>33</v>
      </c>
      <c r="AN36" s="109">
        <v>7</v>
      </c>
      <c r="AO36" s="109">
        <v>17</v>
      </c>
      <c r="AP36" s="109">
        <v>20</v>
      </c>
      <c r="AQ36" s="109">
        <v>45</v>
      </c>
      <c r="AR36" s="109">
        <v>46</v>
      </c>
      <c r="AS36" s="109">
        <v>37</v>
      </c>
      <c r="AT36" s="109">
        <v>15</v>
      </c>
      <c r="AU36" s="109">
        <v>46</v>
      </c>
      <c r="AV36" s="109">
        <v>38</v>
      </c>
      <c r="AW36" s="109">
        <v>14</v>
      </c>
      <c r="AX36" s="109">
        <v>47</v>
      </c>
      <c r="AY36" s="109">
        <v>10</v>
      </c>
      <c r="AZ36" s="109">
        <v>7</v>
      </c>
      <c r="BA36" s="109">
        <v>30</v>
      </c>
      <c r="BB36" s="109">
        <v>7</v>
      </c>
      <c r="BC36" s="109">
        <v>22</v>
      </c>
      <c r="BD36" s="109">
        <v>13</v>
      </c>
      <c r="BE36" s="109">
        <v>38</v>
      </c>
      <c r="BF36" s="109">
        <v>48</v>
      </c>
      <c r="BG36" s="109">
        <v>11</v>
      </c>
      <c r="BH36" s="109">
        <v>44</v>
      </c>
      <c r="BI36" s="109">
        <v>19</v>
      </c>
      <c r="BJ36" s="109">
        <v>9</v>
      </c>
      <c r="BK36" s="109">
        <v>1</v>
      </c>
      <c r="BL36" s="109">
        <v>17</v>
      </c>
      <c r="BM36" s="109">
        <v>43</v>
      </c>
      <c r="BN36" s="109">
        <v>31</v>
      </c>
      <c r="BO36" s="109">
        <v>7</v>
      </c>
      <c r="BP36" s="109">
        <v>12</v>
      </c>
      <c r="BQ36" s="109">
        <v>26</v>
      </c>
      <c r="BR36" s="109">
        <v>32</v>
      </c>
      <c r="BS36" s="109">
        <v>41</v>
      </c>
      <c r="BT36" s="109">
        <v>19</v>
      </c>
      <c r="BU36" s="109">
        <v>24</v>
      </c>
      <c r="BV36" s="109">
        <v>40</v>
      </c>
      <c r="BW36" s="109">
        <v>19</v>
      </c>
      <c r="BX36" s="109">
        <v>39</v>
      </c>
      <c r="BY36" s="109">
        <v>35</v>
      </c>
      <c r="BZ36" s="109">
        <v>25</v>
      </c>
      <c r="CA36" s="109">
        <v>29</v>
      </c>
      <c r="CB36" s="109">
        <v>28</v>
      </c>
      <c r="CC36" s="109">
        <v>44</v>
      </c>
      <c r="CD36" s="109">
        <v>29</v>
      </c>
      <c r="CE36" s="109">
        <v>13</v>
      </c>
      <c r="CF36" s="109">
        <v>47</v>
      </c>
      <c r="CG36" s="109">
        <v>0</v>
      </c>
      <c r="CH36" s="109">
        <v>15</v>
      </c>
      <c r="CI36" s="109">
        <v>31</v>
      </c>
      <c r="CJ36" s="109">
        <v>48</v>
      </c>
      <c r="CK36" s="109">
        <v>33</v>
      </c>
      <c r="CL36" s="109">
        <v>37</v>
      </c>
      <c r="CM36" s="109">
        <v>50</v>
      </c>
      <c r="CN36" s="109">
        <v>29</v>
      </c>
      <c r="CO36" s="109">
        <v>26</v>
      </c>
      <c r="CP36" s="109">
        <v>48</v>
      </c>
      <c r="CQ36" s="109">
        <v>47</v>
      </c>
      <c r="CR36" s="109">
        <f t="shared" ca="1" si="0"/>
        <v>48</v>
      </c>
      <c r="CS36" s="109">
        <f t="shared" si="1"/>
        <v>852</v>
      </c>
      <c r="CT36" s="109">
        <f t="shared" si="2"/>
        <v>733</v>
      </c>
      <c r="CU36" s="99">
        <f t="shared" si="3"/>
        <v>904</v>
      </c>
      <c r="CV36" s="99">
        <f t="shared" si="4"/>
        <v>2489</v>
      </c>
      <c r="CW36" s="99">
        <v>0</v>
      </c>
      <c r="CX36" s="99">
        <v>0</v>
      </c>
      <c r="CY36" s="99">
        <v>0</v>
      </c>
      <c r="CZ36" s="99">
        <f t="shared" si="5"/>
        <v>2489</v>
      </c>
      <c r="DA36" s="110">
        <f t="shared" si="6"/>
        <v>904</v>
      </c>
      <c r="DB36" s="99" t="s">
        <v>679</v>
      </c>
      <c r="DC36" s="99">
        <f t="shared" si="7"/>
        <v>5</v>
      </c>
      <c r="DD36" s="99" t="s">
        <v>808</v>
      </c>
    </row>
    <row r="37" spans="2:108" ht="15.75" thickBot="1">
      <c r="B37" s="384"/>
      <c r="C37" s="111" t="s">
        <v>681</v>
      </c>
      <c r="D37" s="112">
        <v>29</v>
      </c>
      <c r="E37" s="112">
        <v>0</v>
      </c>
      <c r="F37" s="112">
        <v>35</v>
      </c>
      <c r="G37" s="112">
        <v>13</v>
      </c>
      <c r="H37" s="112">
        <v>17</v>
      </c>
      <c r="I37" s="112">
        <v>8</v>
      </c>
      <c r="J37" s="112">
        <v>16</v>
      </c>
      <c r="K37" s="112">
        <v>6</v>
      </c>
      <c r="L37" s="112">
        <v>0</v>
      </c>
      <c r="M37" s="112">
        <v>20</v>
      </c>
      <c r="N37" s="112">
        <v>35</v>
      </c>
      <c r="O37" s="112">
        <v>28</v>
      </c>
      <c r="P37" s="112">
        <v>32</v>
      </c>
      <c r="Q37" s="112">
        <v>48</v>
      </c>
      <c r="R37" s="112">
        <v>36</v>
      </c>
      <c r="S37" s="112">
        <v>44</v>
      </c>
      <c r="T37" s="112">
        <v>5</v>
      </c>
      <c r="U37" s="112">
        <v>25</v>
      </c>
      <c r="V37" s="112">
        <v>43</v>
      </c>
      <c r="W37" s="112">
        <v>30</v>
      </c>
      <c r="X37" s="112">
        <v>10</v>
      </c>
      <c r="Y37" s="112">
        <v>18</v>
      </c>
      <c r="Z37" s="112">
        <v>28</v>
      </c>
      <c r="AA37" s="112">
        <v>10</v>
      </c>
      <c r="AB37" s="112">
        <v>50</v>
      </c>
      <c r="AC37" s="112">
        <v>10</v>
      </c>
      <c r="AD37" s="112">
        <v>4</v>
      </c>
      <c r="AE37" s="112">
        <v>29</v>
      </c>
      <c r="AF37" s="112">
        <v>14</v>
      </c>
      <c r="AG37" s="112">
        <v>18</v>
      </c>
      <c r="AH37" s="112">
        <v>39</v>
      </c>
      <c r="AI37" s="112">
        <v>29</v>
      </c>
      <c r="AJ37" s="112">
        <v>7</v>
      </c>
      <c r="AK37" s="112">
        <v>20</v>
      </c>
      <c r="AL37" s="112">
        <v>30</v>
      </c>
      <c r="AM37" s="112">
        <v>19</v>
      </c>
      <c r="AN37" s="112">
        <v>16</v>
      </c>
      <c r="AO37" s="112">
        <v>21</v>
      </c>
      <c r="AP37" s="112">
        <v>39</v>
      </c>
      <c r="AQ37" s="112">
        <v>41</v>
      </c>
      <c r="AR37" s="112">
        <v>12</v>
      </c>
      <c r="AS37" s="112">
        <v>50</v>
      </c>
      <c r="AT37" s="112">
        <v>9</v>
      </c>
      <c r="AU37" s="112">
        <v>40</v>
      </c>
      <c r="AV37" s="112">
        <v>5</v>
      </c>
      <c r="AW37" s="112">
        <v>23</v>
      </c>
      <c r="AX37" s="112">
        <v>14</v>
      </c>
      <c r="AY37" s="112">
        <v>10</v>
      </c>
      <c r="AZ37" s="112">
        <v>29</v>
      </c>
      <c r="BA37" s="112">
        <v>46</v>
      </c>
      <c r="BB37" s="112">
        <v>14</v>
      </c>
      <c r="BC37" s="112">
        <v>46</v>
      </c>
      <c r="BD37" s="112">
        <v>29</v>
      </c>
      <c r="BE37" s="112">
        <v>18</v>
      </c>
      <c r="BF37" s="112">
        <v>9</v>
      </c>
      <c r="BG37" s="112">
        <v>39</v>
      </c>
      <c r="BH37" s="112">
        <v>26</v>
      </c>
      <c r="BI37" s="112">
        <v>15</v>
      </c>
      <c r="BJ37" s="112">
        <v>8</v>
      </c>
      <c r="BK37" s="112">
        <v>10</v>
      </c>
      <c r="BL37" s="112">
        <v>33</v>
      </c>
      <c r="BM37" s="112">
        <v>35</v>
      </c>
      <c r="BN37" s="112">
        <v>40</v>
      </c>
      <c r="BO37" s="112">
        <v>12</v>
      </c>
      <c r="BP37" s="112">
        <v>43</v>
      </c>
      <c r="BQ37" s="112">
        <v>9</v>
      </c>
      <c r="BR37" s="112">
        <v>18</v>
      </c>
      <c r="BS37" s="112">
        <v>28</v>
      </c>
      <c r="BT37" s="112">
        <v>19</v>
      </c>
      <c r="BU37" s="112">
        <v>21</v>
      </c>
      <c r="BV37" s="112">
        <v>47</v>
      </c>
      <c r="BW37" s="112">
        <v>18</v>
      </c>
      <c r="BX37" s="112">
        <v>44</v>
      </c>
      <c r="BY37" s="112">
        <v>20</v>
      </c>
      <c r="BZ37" s="112">
        <v>19</v>
      </c>
      <c r="CA37" s="112">
        <v>8</v>
      </c>
      <c r="CB37" s="112">
        <v>43</v>
      </c>
      <c r="CC37" s="112">
        <v>44</v>
      </c>
      <c r="CD37" s="112">
        <v>17</v>
      </c>
      <c r="CE37" s="112">
        <v>36</v>
      </c>
      <c r="CF37" s="112">
        <v>4</v>
      </c>
      <c r="CG37" s="112">
        <v>42</v>
      </c>
      <c r="CH37" s="112">
        <v>3</v>
      </c>
      <c r="CI37" s="112">
        <v>19</v>
      </c>
      <c r="CJ37" s="112">
        <v>11</v>
      </c>
      <c r="CK37" s="112">
        <v>21</v>
      </c>
      <c r="CL37" s="112">
        <v>18</v>
      </c>
      <c r="CM37" s="112">
        <v>29</v>
      </c>
      <c r="CN37" s="112">
        <v>34</v>
      </c>
      <c r="CO37" s="112">
        <v>40</v>
      </c>
      <c r="CP37" s="112">
        <v>28</v>
      </c>
      <c r="CQ37" s="112">
        <v>31</v>
      </c>
      <c r="CR37" s="112">
        <f t="shared" ca="1" si="0"/>
        <v>28</v>
      </c>
      <c r="CS37" s="112">
        <f t="shared" si="1"/>
        <v>700</v>
      </c>
      <c r="CT37" s="112">
        <f t="shared" si="2"/>
        <v>707</v>
      </c>
      <c r="CU37" s="113">
        <f t="shared" si="3"/>
        <v>766</v>
      </c>
      <c r="CV37" s="113">
        <f t="shared" si="4"/>
        <v>2173</v>
      </c>
      <c r="CW37" s="113">
        <v>0</v>
      </c>
      <c r="CX37" s="113">
        <v>0</v>
      </c>
      <c r="CY37" s="113">
        <v>0</v>
      </c>
      <c r="CZ37" s="113">
        <f t="shared" si="5"/>
        <v>2173</v>
      </c>
      <c r="DA37" s="114">
        <f t="shared" si="6"/>
        <v>766</v>
      </c>
      <c r="DB37" s="99" t="s">
        <v>681</v>
      </c>
      <c r="DC37" s="99">
        <f t="shared" si="7"/>
        <v>40</v>
      </c>
      <c r="DD37" s="99" t="s">
        <v>808</v>
      </c>
    </row>
    <row r="38" spans="2:108" ht="15.75" thickBot="1">
      <c r="B38" s="383" t="s">
        <v>10</v>
      </c>
      <c r="C38" s="106" t="s">
        <v>692</v>
      </c>
      <c r="D38" s="107">
        <v>45</v>
      </c>
      <c r="E38" s="107">
        <v>27</v>
      </c>
      <c r="F38" s="107">
        <v>34</v>
      </c>
      <c r="G38" s="107">
        <v>14</v>
      </c>
      <c r="H38" s="107">
        <v>47</v>
      </c>
      <c r="I38" s="107">
        <v>3</v>
      </c>
      <c r="J38" s="107">
        <v>50</v>
      </c>
      <c r="K38" s="107">
        <v>29</v>
      </c>
      <c r="L38" s="107">
        <v>0</v>
      </c>
      <c r="M38" s="107">
        <v>36</v>
      </c>
      <c r="N38" s="107">
        <v>42</v>
      </c>
      <c r="O38" s="107">
        <v>1</v>
      </c>
      <c r="P38" s="107">
        <v>26</v>
      </c>
      <c r="Q38" s="107">
        <v>33</v>
      </c>
      <c r="R38" s="107">
        <v>49</v>
      </c>
      <c r="S38" s="107">
        <v>6</v>
      </c>
      <c r="T38" s="107">
        <v>50</v>
      </c>
      <c r="U38" s="107">
        <v>20</v>
      </c>
      <c r="V38" s="107">
        <v>32</v>
      </c>
      <c r="W38" s="107">
        <v>6</v>
      </c>
      <c r="X38" s="107">
        <v>22</v>
      </c>
      <c r="Y38" s="107">
        <v>45</v>
      </c>
      <c r="Z38" s="107">
        <v>24</v>
      </c>
      <c r="AA38" s="107">
        <v>40</v>
      </c>
      <c r="AB38" s="107">
        <v>49</v>
      </c>
      <c r="AC38" s="107">
        <v>6</v>
      </c>
      <c r="AD38" s="107">
        <v>35</v>
      </c>
      <c r="AE38" s="107">
        <v>45</v>
      </c>
      <c r="AF38" s="107">
        <v>8</v>
      </c>
      <c r="AG38" s="107">
        <v>3</v>
      </c>
      <c r="AH38" s="107">
        <v>28</v>
      </c>
      <c r="AI38" s="107">
        <v>0</v>
      </c>
      <c r="AJ38" s="107">
        <v>43</v>
      </c>
      <c r="AK38" s="107">
        <v>12</v>
      </c>
      <c r="AL38" s="107">
        <v>36</v>
      </c>
      <c r="AM38" s="107">
        <v>22</v>
      </c>
      <c r="AN38" s="107">
        <v>1</v>
      </c>
      <c r="AO38" s="107">
        <v>7</v>
      </c>
      <c r="AP38" s="107">
        <v>38</v>
      </c>
      <c r="AQ38" s="107">
        <v>13</v>
      </c>
      <c r="AR38" s="107">
        <v>14</v>
      </c>
      <c r="AS38" s="107">
        <v>37</v>
      </c>
      <c r="AT38" s="107">
        <v>41</v>
      </c>
      <c r="AU38" s="107">
        <v>31</v>
      </c>
      <c r="AV38" s="107">
        <v>30</v>
      </c>
      <c r="AW38" s="107">
        <v>17</v>
      </c>
      <c r="AX38" s="107">
        <v>33</v>
      </c>
      <c r="AY38" s="107">
        <v>18</v>
      </c>
      <c r="AZ38" s="107">
        <v>25</v>
      </c>
      <c r="BA38" s="107">
        <v>16</v>
      </c>
      <c r="BB38" s="107">
        <v>34</v>
      </c>
      <c r="BC38" s="107">
        <v>41</v>
      </c>
      <c r="BD38" s="107">
        <v>24</v>
      </c>
      <c r="BE38" s="107">
        <v>32</v>
      </c>
      <c r="BF38" s="107">
        <v>33</v>
      </c>
      <c r="BG38" s="107">
        <v>50</v>
      </c>
      <c r="BH38" s="107">
        <v>26</v>
      </c>
      <c r="BI38" s="107">
        <v>7</v>
      </c>
      <c r="BJ38" s="107">
        <v>16</v>
      </c>
      <c r="BK38" s="107">
        <v>31</v>
      </c>
      <c r="BL38" s="107">
        <v>11</v>
      </c>
      <c r="BM38" s="107">
        <v>35</v>
      </c>
      <c r="BN38" s="107">
        <v>50</v>
      </c>
      <c r="BO38" s="107">
        <v>12</v>
      </c>
      <c r="BP38" s="107">
        <v>25</v>
      </c>
      <c r="BQ38" s="107">
        <v>46</v>
      </c>
      <c r="BR38" s="107">
        <v>35</v>
      </c>
      <c r="BS38" s="107">
        <v>41</v>
      </c>
      <c r="BT38" s="107">
        <v>5</v>
      </c>
      <c r="BU38" s="107">
        <v>26</v>
      </c>
      <c r="BV38" s="107">
        <v>17</v>
      </c>
      <c r="BW38" s="107">
        <v>41</v>
      </c>
      <c r="BX38" s="107">
        <v>18</v>
      </c>
      <c r="BY38" s="107">
        <v>3</v>
      </c>
      <c r="BZ38" s="107">
        <v>23</v>
      </c>
      <c r="CA38" s="107">
        <v>24</v>
      </c>
      <c r="CB38" s="107">
        <v>31</v>
      </c>
      <c r="CC38" s="107">
        <v>47</v>
      </c>
      <c r="CD38" s="107">
        <v>25</v>
      </c>
      <c r="CE38" s="107">
        <v>35</v>
      </c>
      <c r="CF38" s="107">
        <v>0</v>
      </c>
      <c r="CG38" s="107">
        <v>43</v>
      </c>
      <c r="CH38" s="107">
        <v>5</v>
      </c>
      <c r="CI38" s="107">
        <v>9</v>
      </c>
      <c r="CJ38" s="107">
        <v>7</v>
      </c>
      <c r="CK38" s="107">
        <v>45</v>
      </c>
      <c r="CL38" s="107">
        <v>49</v>
      </c>
      <c r="CM38" s="107">
        <v>19</v>
      </c>
      <c r="CN38" s="107">
        <v>12</v>
      </c>
      <c r="CO38" s="107">
        <v>48</v>
      </c>
      <c r="CP38" s="107">
        <v>28</v>
      </c>
      <c r="CQ38" s="107">
        <v>37</v>
      </c>
      <c r="CR38" s="107">
        <f t="shared" ca="1" si="0"/>
        <v>28</v>
      </c>
      <c r="CS38" s="107">
        <f t="shared" si="1"/>
        <v>855</v>
      </c>
      <c r="CT38" s="107">
        <f t="shared" si="2"/>
        <v>739</v>
      </c>
      <c r="CU38" s="108">
        <f t="shared" si="3"/>
        <v>806</v>
      </c>
      <c r="CV38" s="108">
        <f t="shared" si="4"/>
        <v>2400</v>
      </c>
      <c r="CW38" s="108">
        <v>0</v>
      </c>
      <c r="CX38" s="108">
        <v>0</v>
      </c>
      <c r="CY38" s="108">
        <v>0</v>
      </c>
      <c r="CZ38" s="108">
        <f t="shared" si="5"/>
        <v>2400</v>
      </c>
      <c r="DA38" s="105">
        <f t="shared" si="6"/>
        <v>806</v>
      </c>
      <c r="DB38" s="99" t="s">
        <v>692</v>
      </c>
      <c r="DC38" s="99">
        <f t="shared" si="7"/>
        <v>25</v>
      </c>
      <c r="DD38" s="99" t="str">
        <f t="shared" si="8"/>
        <v>Filler</v>
      </c>
    </row>
    <row r="39" spans="2:108" ht="15.75" thickBot="1">
      <c r="B39" s="385"/>
      <c r="C39" s="106" t="s">
        <v>681</v>
      </c>
      <c r="D39" s="109">
        <v>47</v>
      </c>
      <c r="E39" s="109">
        <v>11</v>
      </c>
      <c r="F39" s="109">
        <v>0</v>
      </c>
      <c r="G39" s="109">
        <v>28</v>
      </c>
      <c r="H39" s="109">
        <v>49</v>
      </c>
      <c r="I39" s="109">
        <v>20</v>
      </c>
      <c r="J39" s="109">
        <v>27</v>
      </c>
      <c r="K39" s="109">
        <v>15</v>
      </c>
      <c r="L39" s="109">
        <v>45</v>
      </c>
      <c r="M39" s="109">
        <v>1</v>
      </c>
      <c r="N39" s="109">
        <v>25</v>
      </c>
      <c r="O39" s="109">
        <v>8</v>
      </c>
      <c r="P39" s="109">
        <v>22</v>
      </c>
      <c r="Q39" s="109">
        <v>16</v>
      </c>
      <c r="R39" s="109">
        <v>24</v>
      </c>
      <c r="S39" s="109">
        <v>34</v>
      </c>
      <c r="T39" s="109">
        <v>15</v>
      </c>
      <c r="U39" s="109">
        <v>14</v>
      </c>
      <c r="V39" s="109">
        <v>18</v>
      </c>
      <c r="W39" s="109">
        <v>17</v>
      </c>
      <c r="X39" s="109">
        <v>30</v>
      </c>
      <c r="Y39" s="109">
        <v>28</v>
      </c>
      <c r="Z39" s="109">
        <v>15</v>
      </c>
      <c r="AA39" s="109">
        <v>39</v>
      </c>
      <c r="AB39" s="109">
        <v>0</v>
      </c>
      <c r="AC39" s="109">
        <v>4</v>
      </c>
      <c r="AD39" s="109">
        <v>8</v>
      </c>
      <c r="AE39" s="109">
        <v>25</v>
      </c>
      <c r="AF39" s="109">
        <v>30</v>
      </c>
      <c r="AG39" s="109">
        <v>42</v>
      </c>
      <c r="AH39" s="109">
        <v>29</v>
      </c>
      <c r="AI39" s="109">
        <v>5</v>
      </c>
      <c r="AJ39" s="109">
        <v>36</v>
      </c>
      <c r="AK39" s="109">
        <v>2</v>
      </c>
      <c r="AL39" s="109">
        <v>2</v>
      </c>
      <c r="AM39" s="109">
        <v>6</v>
      </c>
      <c r="AN39" s="109">
        <v>33</v>
      </c>
      <c r="AO39" s="109">
        <v>6</v>
      </c>
      <c r="AP39" s="109">
        <v>37</v>
      </c>
      <c r="AQ39" s="109">
        <v>2</v>
      </c>
      <c r="AR39" s="109">
        <v>0</v>
      </c>
      <c r="AS39" s="109">
        <v>42</v>
      </c>
      <c r="AT39" s="109">
        <v>12</v>
      </c>
      <c r="AU39" s="109">
        <v>49</v>
      </c>
      <c r="AV39" s="109">
        <v>10</v>
      </c>
      <c r="AW39" s="109">
        <v>37</v>
      </c>
      <c r="AX39" s="109">
        <v>1</v>
      </c>
      <c r="AY39" s="109">
        <v>13</v>
      </c>
      <c r="AZ39" s="109">
        <v>31</v>
      </c>
      <c r="BA39" s="109">
        <v>46</v>
      </c>
      <c r="BB39" s="109">
        <v>33</v>
      </c>
      <c r="BC39" s="109">
        <v>16</v>
      </c>
      <c r="BD39" s="109">
        <v>7</v>
      </c>
      <c r="BE39" s="109">
        <v>42</v>
      </c>
      <c r="BF39" s="109">
        <v>27</v>
      </c>
      <c r="BG39" s="109">
        <v>3</v>
      </c>
      <c r="BH39" s="109">
        <v>33</v>
      </c>
      <c r="BI39" s="109">
        <v>41</v>
      </c>
      <c r="BJ39" s="109">
        <v>40</v>
      </c>
      <c r="BK39" s="109">
        <v>41</v>
      </c>
      <c r="BL39" s="109">
        <v>1</v>
      </c>
      <c r="BM39" s="109">
        <v>27</v>
      </c>
      <c r="BN39" s="109">
        <v>50</v>
      </c>
      <c r="BO39" s="109">
        <v>19</v>
      </c>
      <c r="BP39" s="109">
        <v>0</v>
      </c>
      <c r="BQ39" s="109">
        <v>35</v>
      </c>
      <c r="BR39" s="109">
        <v>31</v>
      </c>
      <c r="BS39" s="109">
        <v>0</v>
      </c>
      <c r="BT39" s="109">
        <v>24</v>
      </c>
      <c r="BU39" s="109">
        <v>13</v>
      </c>
      <c r="BV39" s="109">
        <v>11</v>
      </c>
      <c r="BW39" s="109">
        <v>38</v>
      </c>
      <c r="BX39" s="109">
        <v>45</v>
      </c>
      <c r="BY39" s="109">
        <v>48</v>
      </c>
      <c r="BZ39" s="109">
        <v>46</v>
      </c>
      <c r="CA39" s="109">
        <v>44</v>
      </c>
      <c r="CB39" s="109">
        <v>15</v>
      </c>
      <c r="CC39" s="109">
        <v>12</v>
      </c>
      <c r="CD39" s="109">
        <v>9</v>
      </c>
      <c r="CE39" s="109">
        <v>27</v>
      </c>
      <c r="CF39" s="109">
        <v>21</v>
      </c>
      <c r="CG39" s="109">
        <v>23</v>
      </c>
      <c r="CH39" s="109">
        <v>44</v>
      </c>
      <c r="CI39" s="109">
        <v>19</v>
      </c>
      <c r="CJ39" s="109">
        <v>14</v>
      </c>
      <c r="CK39" s="109">
        <v>18</v>
      </c>
      <c r="CL39" s="109">
        <v>13</v>
      </c>
      <c r="CM39" s="109">
        <v>45</v>
      </c>
      <c r="CN39" s="109">
        <v>38</v>
      </c>
      <c r="CO39" s="109">
        <v>19</v>
      </c>
      <c r="CP39" s="109">
        <v>49</v>
      </c>
      <c r="CQ39" s="109">
        <v>25</v>
      </c>
      <c r="CR39" s="109">
        <f t="shared" ca="1" si="0"/>
        <v>49</v>
      </c>
      <c r="CS39" s="109">
        <f t="shared" si="1"/>
        <v>686</v>
      </c>
      <c r="CT39" s="109">
        <f t="shared" si="2"/>
        <v>654</v>
      </c>
      <c r="CU39" s="99">
        <f t="shared" si="3"/>
        <v>795</v>
      </c>
      <c r="CV39" s="99">
        <f t="shared" si="4"/>
        <v>2135</v>
      </c>
      <c r="CW39" s="99">
        <v>0</v>
      </c>
      <c r="CX39" s="99">
        <v>0</v>
      </c>
      <c r="CY39" s="99">
        <v>0</v>
      </c>
      <c r="CZ39" s="99">
        <f t="shared" si="5"/>
        <v>2135</v>
      </c>
      <c r="DA39" s="110">
        <f t="shared" si="6"/>
        <v>795</v>
      </c>
      <c r="DB39" s="99" t="s">
        <v>681</v>
      </c>
      <c r="DC39" s="99">
        <f t="shared" si="7"/>
        <v>29</v>
      </c>
      <c r="DD39" s="99" t="s">
        <v>10</v>
      </c>
    </row>
    <row r="40" spans="2:108" ht="15.75" thickBot="1">
      <c r="B40" s="385"/>
      <c r="C40" s="106" t="s">
        <v>693</v>
      </c>
      <c r="D40" s="109">
        <v>14</v>
      </c>
      <c r="E40" s="109">
        <v>10</v>
      </c>
      <c r="F40" s="109">
        <v>1</v>
      </c>
      <c r="G40" s="109">
        <v>6</v>
      </c>
      <c r="H40" s="109">
        <v>21</v>
      </c>
      <c r="I40" s="109">
        <v>29</v>
      </c>
      <c r="J40" s="109">
        <v>46</v>
      </c>
      <c r="K40" s="109">
        <v>37</v>
      </c>
      <c r="L40" s="109">
        <v>37</v>
      </c>
      <c r="M40" s="109">
        <v>12</v>
      </c>
      <c r="N40" s="109">
        <v>29</v>
      </c>
      <c r="O40" s="109">
        <v>26</v>
      </c>
      <c r="P40" s="109">
        <v>30</v>
      </c>
      <c r="Q40" s="109">
        <v>21</v>
      </c>
      <c r="R40" s="109">
        <v>8</v>
      </c>
      <c r="S40" s="109">
        <v>21</v>
      </c>
      <c r="T40" s="109">
        <v>1</v>
      </c>
      <c r="U40" s="109">
        <v>19</v>
      </c>
      <c r="V40" s="109">
        <v>0</v>
      </c>
      <c r="W40" s="109">
        <v>15</v>
      </c>
      <c r="X40" s="109">
        <v>42</v>
      </c>
      <c r="Y40" s="109">
        <v>19</v>
      </c>
      <c r="Z40" s="109">
        <v>29</v>
      </c>
      <c r="AA40" s="109">
        <v>41</v>
      </c>
      <c r="AB40" s="109">
        <v>31</v>
      </c>
      <c r="AC40" s="109">
        <v>47</v>
      </c>
      <c r="AD40" s="109">
        <v>35</v>
      </c>
      <c r="AE40" s="109">
        <v>0</v>
      </c>
      <c r="AF40" s="109">
        <v>30</v>
      </c>
      <c r="AG40" s="109">
        <v>19</v>
      </c>
      <c r="AH40" s="109">
        <v>9</v>
      </c>
      <c r="AI40" s="109">
        <v>9</v>
      </c>
      <c r="AJ40" s="109">
        <v>42</v>
      </c>
      <c r="AK40" s="109">
        <v>44</v>
      </c>
      <c r="AL40" s="109">
        <v>27</v>
      </c>
      <c r="AM40" s="109">
        <v>19</v>
      </c>
      <c r="AN40" s="109">
        <v>26</v>
      </c>
      <c r="AO40" s="109">
        <v>32</v>
      </c>
      <c r="AP40" s="109">
        <v>35</v>
      </c>
      <c r="AQ40" s="109">
        <v>11</v>
      </c>
      <c r="AR40" s="109">
        <v>3</v>
      </c>
      <c r="AS40" s="109">
        <v>23</v>
      </c>
      <c r="AT40" s="109">
        <v>49</v>
      </c>
      <c r="AU40" s="109">
        <v>9</v>
      </c>
      <c r="AV40" s="109">
        <v>33</v>
      </c>
      <c r="AW40" s="109">
        <v>9</v>
      </c>
      <c r="AX40" s="109">
        <v>21</v>
      </c>
      <c r="AY40" s="109">
        <v>23</v>
      </c>
      <c r="AZ40" s="109">
        <v>35</v>
      </c>
      <c r="BA40" s="109">
        <v>39</v>
      </c>
      <c r="BB40" s="109">
        <v>22</v>
      </c>
      <c r="BC40" s="109">
        <v>30</v>
      </c>
      <c r="BD40" s="109">
        <v>47</v>
      </c>
      <c r="BE40" s="109">
        <v>48</v>
      </c>
      <c r="BF40" s="109">
        <v>0</v>
      </c>
      <c r="BG40" s="109">
        <v>3</v>
      </c>
      <c r="BH40" s="109">
        <v>34</v>
      </c>
      <c r="BI40" s="109">
        <v>13</v>
      </c>
      <c r="BJ40" s="109">
        <v>48</v>
      </c>
      <c r="BK40" s="109">
        <v>23</v>
      </c>
      <c r="BL40" s="109">
        <v>13</v>
      </c>
      <c r="BM40" s="109">
        <v>3</v>
      </c>
      <c r="BN40" s="109">
        <v>39</v>
      </c>
      <c r="BO40" s="109">
        <v>31</v>
      </c>
      <c r="BP40" s="109">
        <v>10</v>
      </c>
      <c r="BQ40" s="109">
        <v>30</v>
      </c>
      <c r="BR40" s="109">
        <v>20</v>
      </c>
      <c r="BS40" s="109">
        <v>24</v>
      </c>
      <c r="BT40" s="109">
        <v>22</v>
      </c>
      <c r="BU40" s="109">
        <v>33</v>
      </c>
      <c r="BV40" s="109">
        <v>17</v>
      </c>
      <c r="BW40" s="109">
        <v>10</v>
      </c>
      <c r="BX40" s="109">
        <v>17</v>
      </c>
      <c r="BY40" s="109">
        <v>23</v>
      </c>
      <c r="BZ40" s="109">
        <v>40</v>
      </c>
      <c r="CA40" s="109">
        <v>38</v>
      </c>
      <c r="CB40" s="109">
        <v>26</v>
      </c>
      <c r="CC40" s="109">
        <v>49</v>
      </c>
      <c r="CD40" s="109">
        <v>25</v>
      </c>
      <c r="CE40" s="109">
        <v>28</v>
      </c>
      <c r="CF40" s="109">
        <v>6</v>
      </c>
      <c r="CG40" s="109">
        <v>41</v>
      </c>
      <c r="CH40" s="109">
        <v>39</v>
      </c>
      <c r="CI40" s="109">
        <v>3</v>
      </c>
      <c r="CJ40" s="109">
        <v>11</v>
      </c>
      <c r="CK40" s="109">
        <v>15</v>
      </c>
      <c r="CL40" s="109">
        <v>41</v>
      </c>
      <c r="CM40" s="109">
        <v>7</v>
      </c>
      <c r="CN40" s="109">
        <v>30</v>
      </c>
      <c r="CO40" s="109">
        <v>5</v>
      </c>
      <c r="CP40" s="109">
        <v>30</v>
      </c>
      <c r="CQ40" s="109">
        <v>15</v>
      </c>
      <c r="CR40" s="109">
        <f t="shared" ca="1" si="0"/>
        <v>30</v>
      </c>
      <c r="CS40" s="109">
        <f t="shared" si="1"/>
        <v>685</v>
      </c>
      <c r="CT40" s="109">
        <f t="shared" si="2"/>
        <v>770</v>
      </c>
      <c r="CU40" s="99">
        <f t="shared" si="3"/>
        <v>725</v>
      </c>
      <c r="CV40" s="99">
        <f t="shared" si="4"/>
        <v>2180</v>
      </c>
      <c r="CW40" s="99">
        <v>0</v>
      </c>
      <c r="CX40" s="99">
        <v>0</v>
      </c>
      <c r="CY40" s="99">
        <v>0</v>
      </c>
      <c r="CZ40" s="99">
        <f t="shared" si="5"/>
        <v>2180</v>
      </c>
      <c r="DA40" s="110">
        <f t="shared" si="6"/>
        <v>725</v>
      </c>
      <c r="DB40" s="99" t="s">
        <v>693</v>
      </c>
      <c r="DC40" s="99">
        <f t="shared" si="7"/>
        <v>66</v>
      </c>
      <c r="DD40" s="99" t="s">
        <v>10</v>
      </c>
    </row>
    <row r="41" spans="2:108" ht="15.75" thickBot="1">
      <c r="B41" s="385"/>
      <c r="C41" s="106" t="s">
        <v>694</v>
      </c>
      <c r="D41" s="109">
        <v>3</v>
      </c>
      <c r="E41" s="109">
        <v>38</v>
      </c>
      <c r="F41" s="109">
        <v>10</v>
      </c>
      <c r="G41" s="109">
        <v>18</v>
      </c>
      <c r="H41" s="109">
        <v>40</v>
      </c>
      <c r="I41" s="109">
        <v>34</v>
      </c>
      <c r="J41" s="109">
        <v>8</v>
      </c>
      <c r="K41" s="109">
        <v>40</v>
      </c>
      <c r="L41" s="109">
        <v>47</v>
      </c>
      <c r="M41" s="109">
        <v>38</v>
      </c>
      <c r="N41" s="109">
        <v>47</v>
      </c>
      <c r="O41" s="109">
        <v>1</v>
      </c>
      <c r="P41" s="109">
        <v>15</v>
      </c>
      <c r="Q41" s="109">
        <v>2</v>
      </c>
      <c r="R41" s="109">
        <v>39</v>
      </c>
      <c r="S41" s="109">
        <v>40</v>
      </c>
      <c r="T41" s="109">
        <v>13</v>
      </c>
      <c r="U41" s="109">
        <v>9</v>
      </c>
      <c r="V41" s="109">
        <v>49</v>
      </c>
      <c r="W41" s="109">
        <v>4</v>
      </c>
      <c r="X41" s="109">
        <v>24</v>
      </c>
      <c r="Y41" s="109">
        <v>16</v>
      </c>
      <c r="Z41" s="109">
        <v>24</v>
      </c>
      <c r="AA41" s="109">
        <v>44</v>
      </c>
      <c r="AB41" s="109">
        <v>3</v>
      </c>
      <c r="AC41" s="109">
        <v>29</v>
      </c>
      <c r="AD41" s="109">
        <v>34</v>
      </c>
      <c r="AE41" s="109">
        <v>8</v>
      </c>
      <c r="AF41" s="109">
        <v>14</v>
      </c>
      <c r="AG41" s="109">
        <v>16</v>
      </c>
      <c r="AH41" s="109">
        <v>50</v>
      </c>
      <c r="AI41" s="109">
        <v>20</v>
      </c>
      <c r="AJ41" s="109">
        <v>27</v>
      </c>
      <c r="AK41" s="109">
        <v>24</v>
      </c>
      <c r="AL41" s="109">
        <v>3</v>
      </c>
      <c r="AM41" s="109">
        <v>39</v>
      </c>
      <c r="AN41" s="109">
        <v>48</v>
      </c>
      <c r="AO41" s="109">
        <v>39</v>
      </c>
      <c r="AP41" s="109">
        <v>32</v>
      </c>
      <c r="AQ41" s="109">
        <v>40</v>
      </c>
      <c r="AR41" s="109">
        <v>37</v>
      </c>
      <c r="AS41" s="109">
        <v>25</v>
      </c>
      <c r="AT41" s="109">
        <v>3</v>
      </c>
      <c r="AU41" s="109">
        <v>25</v>
      </c>
      <c r="AV41" s="109">
        <v>42</v>
      </c>
      <c r="AW41" s="109">
        <v>5</v>
      </c>
      <c r="AX41" s="109">
        <v>36</v>
      </c>
      <c r="AY41" s="109">
        <v>12</v>
      </c>
      <c r="AZ41" s="109">
        <v>9</v>
      </c>
      <c r="BA41" s="109">
        <v>33</v>
      </c>
      <c r="BB41" s="109">
        <v>32</v>
      </c>
      <c r="BC41" s="109">
        <v>28</v>
      </c>
      <c r="BD41" s="109">
        <v>42</v>
      </c>
      <c r="BE41" s="109">
        <v>37</v>
      </c>
      <c r="BF41" s="109">
        <v>9</v>
      </c>
      <c r="BG41" s="109">
        <v>48</v>
      </c>
      <c r="BH41" s="109">
        <v>10</v>
      </c>
      <c r="BI41" s="109">
        <v>48</v>
      </c>
      <c r="BJ41" s="109">
        <v>35</v>
      </c>
      <c r="BK41" s="109">
        <v>38</v>
      </c>
      <c r="BL41" s="109">
        <v>5</v>
      </c>
      <c r="BM41" s="109">
        <v>50</v>
      </c>
      <c r="BN41" s="109">
        <v>33</v>
      </c>
      <c r="BO41" s="109">
        <v>19</v>
      </c>
      <c r="BP41" s="109">
        <v>43</v>
      </c>
      <c r="BQ41" s="109">
        <v>22</v>
      </c>
      <c r="BR41" s="109">
        <v>13</v>
      </c>
      <c r="BS41" s="109">
        <v>24</v>
      </c>
      <c r="BT41" s="109">
        <v>25</v>
      </c>
      <c r="BU41" s="109">
        <v>8</v>
      </c>
      <c r="BV41" s="109">
        <v>38</v>
      </c>
      <c r="BW41" s="109">
        <v>8</v>
      </c>
      <c r="BX41" s="109">
        <v>31</v>
      </c>
      <c r="BY41" s="109">
        <v>23</v>
      </c>
      <c r="BZ41" s="109">
        <v>24</v>
      </c>
      <c r="CA41" s="109">
        <v>9</v>
      </c>
      <c r="CB41" s="109">
        <v>16</v>
      </c>
      <c r="CC41" s="109">
        <v>12</v>
      </c>
      <c r="CD41" s="109">
        <v>13</v>
      </c>
      <c r="CE41" s="109">
        <v>6</v>
      </c>
      <c r="CF41" s="109">
        <v>15</v>
      </c>
      <c r="CG41" s="109">
        <v>7</v>
      </c>
      <c r="CH41" s="109">
        <v>3</v>
      </c>
      <c r="CI41" s="109">
        <v>11</v>
      </c>
      <c r="CJ41" s="109">
        <v>43</v>
      </c>
      <c r="CK41" s="109">
        <v>42</v>
      </c>
      <c r="CL41" s="109">
        <v>8</v>
      </c>
      <c r="CM41" s="109">
        <v>11</v>
      </c>
      <c r="CN41" s="109">
        <v>38</v>
      </c>
      <c r="CO41" s="109">
        <v>39</v>
      </c>
      <c r="CP41" s="109">
        <v>17</v>
      </c>
      <c r="CQ41" s="109">
        <v>0</v>
      </c>
      <c r="CR41" s="109">
        <f t="shared" ca="1" si="0"/>
        <v>17</v>
      </c>
      <c r="CS41" s="109">
        <f t="shared" si="1"/>
        <v>757</v>
      </c>
      <c r="CT41" s="109">
        <f t="shared" si="2"/>
        <v>831</v>
      </c>
      <c r="CU41" s="99">
        <f t="shared" si="3"/>
        <v>601</v>
      </c>
      <c r="CV41" s="99">
        <f t="shared" si="4"/>
        <v>2189</v>
      </c>
      <c r="CW41" s="99">
        <v>0</v>
      </c>
      <c r="CX41" s="99">
        <v>0</v>
      </c>
      <c r="CY41" s="99">
        <v>0</v>
      </c>
      <c r="CZ41" s="99">
        <f t="shared" si="5"/>
        <v>2189</v>
      </c>
      <c r="DA41" s="110">
        <f t="shared" si="6"/>
        <v>601</v>
      </c>
      <c r="DB41" s="99" t="s">
        <v>694</v>
      </c>
      <c r="DC41" s="99">
        <f t="shared" si="7"/>
        <v>95</v>
      </c>
      <c r="DD41" s="99" t="s">
        <v>10</v>
      </c>
    </row>
    <row r="42" spans="2:108" ht="15.75" thickBot="1">
      <c r="B42" s="385"/>
      <c r="C42" s="106" t="s">
        <v>695</v>
      </c>
      <c r="D42" s="109">
        <v>50</v>
      </c>
      <c r="E42" s="109">
        <v>42</v>
      </c>
      <c r="F42" s="109">
        <v>36</v>
      </c>
      <c r="G42" s="109">
        <v>38</v>
      </c>
      <c r="H42" s="109">
        <v>20</v>
      </c>
      <c r="I42" s="109">
        <v>44</v>
      </c>
      <c r="J42" s="109">
        <v>30</v>
      </c>
      <c r="K42" s="109">
        <v>1</v>
      </c>
      <c r="L42" s="109">
        <v>0</v>
      </c>
      <c r="M42" s="109">
        <v>35</v>
      </c>
      <c r="N42" s="109">
        <v>27</v>
      </c>
      <c r="O42" s="109">
        <v>7</v>
      </c>
      <c r="P42" s="109">
        <v>12</v>
      </c>
      <c r="Q42" s="109">
        <v>29</v>
      </c>
      <c r="R42" s="109">
        <v>23</v>
      </c>
      <c r="S42" s="109">
        <v>36</v>
      </c>
      <c r="T42" s="109">
        <v>17</v>
      </c>
      <c r="U42" s="109">
        <v>10</v>
      </c>
      <c r="V42" s="109">
        <v>25</v>
      </c>
      <c r="W42" s="109">
        <v>3</v>
      </c>
      <c r="X42" s="109">
        <v>39</v>
      </c>
      <c r="Y42" s="109">
        <v>21</v>
      </c>
      <c r="Z42" s="109">
        <v>24</v>
      </c>
      <c r="AA42" s="109">
        <v>46</v>
      </c>
      <c r="AB42" s="109">
        <v>22</v>
      </c>
      <c r="AC42" s="109">
        <v>4</v>
      </c>
      <c r="AD42" s="109">
        <v>32</v>
      </c>
      <c r="AE42" s="109">
        <v>42</v>
      </c>
      <c r="AF42" s="109">
        <v>10</v>
      </c>
      <c r="AG42" s="109">
        <v>3</v>
      </c>
      <c r="AH42" s="109">
        <v>41</v>
      </c>
      <c r="AI42" s="109">
        <v>12</v>
      </c>
      <c r="AJ42" s="109">
        <v>35</v>
      </c>
      <c r="AK42" s="109">
        <v>8</v>
      </c>
      <c r="AL42" s="109">
        <v>22</v>
      </c>
      <c r="AM42" s="109">
        <v>12</v>
      </c>
      <c r="AN42" s="109">
        <v>5</v>
      </c>
      <c r="AO42" s="109">
        <v>47</v>
      </c>
      <c r="AP42" s="109">
        <v>8</v>
      </c>
      <c r="AQ42" s="109">
        <v>29</v>
      </c>
      <c r="AR42" s="109">
        <v>41</v>
      </c>
      <c r="AS42" s="109">
        <v>25</v>
      </c>
      <c r="AT42" s="109">
        <v>21</v>
      </c>
      <c r="AU42" s="109">
        <v>8</v>
      </c>
      <c r="AV42" s="109">
        <v>21</v>
      </c>
      <c r="AW42" s="109">
        <v>7</v>
      </c>
      <c r="AX42" s="109">
        <v>2</v>
      </c>
      <c r="AY42" s="109">
        <v>20</v>
      </c>
      <c r="AZ42" s="109">
        <v>35</v>
      </c>
      <c r="BA42" s="109">
        <v>24</v>
      </c>
      <c r="BB42" s="109">
        <v>13</v>
      </c>
      <c r="BC42" s="109">
        <v>2</v>
      </c>
      <c r="BD42" s="109">
        <v>29</v>
      </c>
      <c r="BE42" s="109">
        <v>13</v>
      </c>
      <c r="BF42" s="109">
        <v>38</v>
      </c>
      <c r="BG42" s="109">
        <v>34</v>
      </c>
      <c r="BH42" s="109">
        <v>3</v>
      </c>
      <c r="BI42" s="109">
        <v>6</v>
      </c>
      <c r="BJ42" s="109">
        <v>39</v>
      </c>
      <c r="BK42" s="109">
        <v>27</v>
      </c>
      <c r="BL42" s="109">
        <v>50</v>
      </c>
      <c r="BM42" s="109">
        <v>20</v>
      </c>
      <c r="BN42" s="109">
        <v>26</v>
      </c>
      <c r="BO42" s="109">
        <v>49</v>
      </c>
      <c r="BP42" s="109">
        <v>19</v>
      </c>
      <c r="BQ42" s="109">
        <v>20</v>
      </c>
      <c r="BR42" s="109">
        <v>7</v>
      </c>
      <c r="BS42" s="109">
        <v>21</v>
      </c>
      <c r="BT42" s="109">
        <v>33</v>
      </c>
      <c r="BU42" s="109">
        <v>25</v>
      </c>
      <c r="BV42" s="109">
        <v>12</v>
      </c>
      <c r="BW42" s="109">
        <v>9</v>
      </c>
      <c r="BX42" s="109">
        <v>45</v>
      </c>
      <c r="BY42" s="109">
        <v>13</v>
      </c>
      <c r="BZ42" s="109">
        <v>19</v>
      </c>
      <c r="CA42" s="109">
        <v>0</v>
      </c>
      <c r="CB42" s="109">
        <v>44</v>
      </c>
      <c r="CC42" s="109">
        <v>37</v>
      </c>
      <c r="CD42" s="109">
        <v>46</v>
      </c>
      <c r="CE42" s="109">
        <v>2</v>
      </c>
      <c r="CF42" s="109">
        <v>21</v>
      </c>
      <c r="CG42" s="109">
        <v>25</v>
      </c>
      <c r="CH42" s="109">
        <v>10</v>
      </c>
      <c r="CI42" s="109">
        <v>34</v>
      </c>
      <c r="CJ42" s="109">
        <v>17</v>
      </c>
      <c r="CK42" s="109">
        <v>40</v>
      </c>
      <c r="CL42" s="109">
        <v>17</v>
      </c>
      <c r="CM42" s="109">
        <v>6</v>
      </c>
      <c r="CN42" s="109">
        <v>4</v>
      </c>
      <c r="CO42" s="109">
        <v>16</v>
      </c>
      <c r="CP42" s="109">
        <v>21</v>
      </c>
      <c r="CQ42" s="109">
        <v>32</v>
      </c>
      <c r="CR42" s="109">
        <f t="shared" ca="1" si="0"/>
        <v>21</v>
      </c>
      <c r="CS42" s="109">
        <f t="shared" si="1"/>
        <v>769</v>
      </c>
      <c r="CT42" s="109">
        <f t="shared" si="2"/>
        <v>636</v>
      </c>
      <c r="CU42" s="99">
        <f t="shared" si="3"/>
        <v>670</v>
      </c>
      <c r="CV42" s="99">
        <f t="shared" si="4"/>
        <v>2075</v>
      </c>
      <c r="CW42" s="99">
        <v>0</v>
      </c>
      <c r="CX42" s="99">
        <v>0</v>
      </c>
      <c r="CY42" s="99">
        <v>0</v>
      </c>
      <c r="CZ42" s="99">
        <f t="shared" si="5"/>
        <v>2075</v>
      </c>
      <c r="DA42" s="110">
        <f t="shared" si="6"/>
        <v>670</v>
      </c>
      <c r="DB42" s="99" t="s">
        <v>695</v>
      </c>
      <c r="DC42" s="99">
        <f t="shared" si="7"/>
        <v>88</v>
      </c>
      <c r="DD42" s="99" t="s">
        <v>10</v>
      </c>
    </row>
    <row r="43" spans="2:108" ht="15.75" thickBot="1">
      <c r="B43" s="385"/>
      <c r="C43" s="106" t="s">
        <v>696</v>
      </c>
      <c r="D43" s="109">
        <v>43</v>
      </c>
      <c r="E43" s="109">
        <v>16</v>
      </c>
      <c r="F43" s="109">
        <v>7</v>
      </c>
      <c r="G43" s="109">
        <v>45</v>
      </c>
      <c r="H43" s="109">
        <v>42</v>
      </c>
      <c r="I43" s="109">
        <v>1</v>
      </c>
      <c r="J43" s="109">
        <v>35</v>
      </c>
      <c r="K43" s="109">
        <v>22</v>
      </c>
      <c r="L43" s="109">
        <v>36</v>
      </c>
      <c r="M43" s="109">
        <v>20</v>
      </c>
      <c r="N43" s="109">
        <v>34</v>
      </c>
      <c r="O43" s="109">
        <v>43</v>
      </c>
      <c r="P43" s="109">
        <v>9</v>
      </c>
      <c r="Q43" s="109">
        <v>5</v>
      </c>
      <c r="R43" s="109">
        <v>14</v>
      </c>
      <c r="S43" s="109">
        <v>4</v>
      </c>
      <c r="T43" s="109">
        <v>43</v>
      </c>
      <c r="U43" s="109">
        <v>36</v>
      </c>
      <c r="V43" s="109">
        <v>50</v>
      </c>
      <c r="W43" s="109">
        <v>45</v>
      </c>
      <c r="X43" s="109">
        <v>25</v>
      </c>
      <c r="Y43" s="109">
        <v>15</v>
      </c>
      <c r="Z43" s="109">
        <v>3</v>
      </c>
      <c r="AA43" s="109">
        <v>44</v>
      </c>
      <c r="AB43" s="109">
        <v>8</v>
      </c>
      <c r="AC43" s="109">
        <v>1</v>
      </c>
      <c r="AD43" s="109">
        <v>43</v>
      </c>
      <c r="AE43" s="109">
        <v>0</v>
      </c>
      <c r="AF43" s="109">
        <v>5</v>
      </c>
      <c r="AG43" s="109">
        <v>16</v>
      </c>
      <c r="AH43" s="109">
        <v>41</v>
      </c>
      <c r="AI43" s="109">
        <v>13</v>
      </c>
      <c r="AJ43" s="109">
        <v>43</v>
      </c>
      <c r="AK43" s="109">
        <v>24</v>
      </c>
      <c r="AL43" s="109">
        <v>36</v>
      </c>
      <c r="AM43" s="109">
        <v>45</v>
      </c>
      <c r="AN43" s="109">
        <v>31</v>
      </c>
      <c r="AO43" s="109">
        <v>40</v>
      </c>
      <c r="AP43" s="109">
        <v>27</v>
      </c>
      <c r="AQ43" s="109">
        <v>18</v>
      </c>
      <c r="AR43" s="109">
        <v>35</v>
      </c>
      <c r="AS43" s="109">
        <v>38</v>
      </c>
      <c r="AT43" s="109">
        <v>9</v>
      </c>
      <c r="AU43" s="109">
        <v>24</v>
      </c>
      <c r="AV43" s="109">
        <v>34</v>
      </c>
      <c r="AW43" s="109">
        <v>24</v>
      </c>
      <c r="AX43" s="109">
        <v>38</v>
      </c>
      <c r="AY43" s="109">
        <v>15</v>
      </c>
      <c r="AZ43" s="109">
        <v>8</v>
      </c>
      <c r="BA43" s="109">
        <v>13</v>
      </c>
      <c r="BB43" s="109">
        <v>28</v>
      </c>
      <c r="BC43" s="109">
        <v>2</v>
      </c>
      <c r="BD43" s="109">
        <v>30</v>
      </c>
      <c r="BE43" s="109">
        <v>0</v>
      </c>
      <c r="BF43" s="109">
        <v>49</v>
      </c>
      <c r="BG43" s="109">
        <v>50</v>
      </c>
      <c r="BH43" s="109">
        <v>41</v>
      </c>
      <c r="BI43" s="109">
        <v>5</v>
      </c>
      <c r="BJ43" s="109">
        <v>2</v>
      </c>
      <c r="BK43" s="109">
        <v>4</v>
      </c>
      <c r="BL43" s="109">
        <v>13</v>
      </c>
      <c r="BM43" s="109">
        <v>40</v>
      </c>
      <c r="BN43" s="109">
        <v>33</v>
      </c>
      <c r="BO43" s="109">
        <v>47</v>
      </c>
      <c r="BP43" s="109">
        <v>4</v>
      </c>
      <c r="BQ43" s="109">
        <v>19</v>
      </c>
      <c r="BR43" s="109">
        <v>38</v>
      </c>
      <c r="BS43" s="109">
        <v>38</v>
      </c>
      <c r="BT43" s="109">
        <v>15</v>
      </c>
      <c r="BU43" s="109">
        <v>12</v>
      </c>
      <c r="BV43" s="109">
        <v>32</v>
      </c>
      <c r="BW43" s="109">
        <v>31</v>
      </c>
      <c r="BX43" s="109">
        <v>25</v>
      </c>
      <c r="BY43" s="109">
        <v>49</v>
      </c>
      <c r="BZ43" s="109">
        <v>0</v>
      </c>
      <c r="CA43" s="109">
        <v>30</v>
      </c>
      <c r="CB43" s="109">
        <v>1</v>
      </c>
      <c r="CC43" s="109">
        <v>3</v>
      </c>
      <c r="CD43" s="109">
        <v>31</v>
      </c>
      <c r="CE43" s="109">
        <v>7</v>
      </c>
      <c r="CF43" s="109">
        <v>35</v>
      </c>
      <c r="CG43" s="109">
        <v>21</v>
      </c>
      <c r="CH43" s="109">
        <v>26</v>
      </c>
      <c r="CI43" s="109">
        <v>33</v>
      </c>
      <c r="CJ43" s="109">
        <v>21</v>
      </c>
      <c r="CK43" s="109">
        <v>50</v>
      </c>
      <c r="CL43" s="109">
        <v>23</v>
      </c>
      <c r="CM43" s="109">
        <v>22</v>
      </c>
      <c r="CN43" s="109">
        <v>0</v>
      </c>
      <c r="CO43" s="109">
        <v>26</v>
      </c>
      <c r="CP43" s="109">
        <v>39</v>
      </c>
      <c r="CQ43" s="109">
        <v>50</v>
      </c>
      <c r="CR43" s="109">
        <f t="shared" ca="1" si="0"/>
        <v>39</v>
      </c>
      <c r="CS43" s="109">
        <f t="shared" si="1"/>
        <v>751</v>
      </c>
      <c r="CT43" s="109">
        <f t="shared" si="2"/>
        <v>739</v>
      </c>
      <c r="CU43" s="99">
        <f t="shared" si="3"/>
        <v>761</v>
      </c>
      <c r="CV43" s="99">
        <f t="shared" si="4"/>
        <v>2251</v>
      </c>
      <c r="CW43" s="99">
        <v>0</v>
      </c>
      <c r="CX43" s="99">
        <v>0</v>
      </c>
      <c r="CY43" s="99">
        <v>0</v>
      </c>
      <c r="CZ43" s="99">
        <f t="shared" si="5"/>
        <v>2251</v>
      </c>
      <c r="DA43" s="110">
        <f t="shared" si="6"/>
        <v>761</v>
      </c>
      <c r="DB43" s="99" t="s">
        <v>696</v>
      </c>
      <c r="DC43" s="99">
        <f t="shared" si="7"/>
        <v>41</v>
      </c>
      <c r="DD43" s="99" t="s">
        <v>10</v>
      </c>
    </row>
    <row r="44" spans="2:108" ht="15.75" thickBot="1">
      <c r="B44" s="385"/>
      <c r="C44" s="106" t="s">
        <v>678</v>
      </c>
      <c r="D44" s="109">
        <v>41</v>
      </c>
      <c r="E44" s="109">
        <v>31</v>
      </c>
      <c r="F44" s="109">
        <v>5</v>
      </c>
      <c r="G44" s="109">
        <v>1</v>
      </c>
      <c r="H44" s="109">
        <v>18</v>
      </c>
      <c r="I44" s="109">
        <v>48</v>
      </c>
      <c r="J44" s="109">
        <v>15</v>
      </c>
      <c r="K44" s="109">
        <v>39</v>
      </c>
      <c r="L44" s="109">
        <v>48</v>
      </c>
      <c r="M44" s="109">
        <v>46</v>
      </c>
      <c r="N44" s="109">
        <v>20</v>
      </c>
      <c r="O44" s="109">
        <v>6</v>
      </c>
      <c r="P44" s="109">
        <v>29</v>
      </c>
      <c r="Q44" s="109">
        <v>21</v>
      </c>
      <c r="R44" s="109">
        <v>31</v>
      </c>
      <c r="S44" s="109">
        <v>14</v>
      </c>
      <c r="T44" s="109">
        <v>33</v>
      </c>
      <c r="U44" s="109">
        <v>6</v>
      </c>
      <c r="V44" s="109">
        <v>22</v>
      </c>
      <c r="W44" s="109">
        <v>40</v>
      </c>
      <c r="X44" s="109">
        <v>27</v>
      </c>
      <c r="Y44" s="109">
        <v>20</v>
      </c>
      <c r="Z44" s="109">
        <v>18</v>
      </c>
      <c r="AA44" s="109">
        <v>3</v>
      </c>
      <c r="AB44" s="109">
        <v>4</v>
      </c>
      <c r="AC44" s="109">
        <v>42</v>
      </c>
      <c r="AD44" s="109">
        <v>47</v>
      </c>
      <c r="AE44" s="109">
        <v>2</v>
      </c>
      <c r="AF44" s="109">
        <v>6</v>
      </c>
      <c r="AG44" s="109">
        <v>49</v>
      </c>
      <c r="AH44" s="109">
        <v>11</v>
      </c>
      <c r="AI44" s="109">
        <v>2</v>
      </c>
      <c r="AJ44" s="109">
        <v>39</v>
      </c>
      <c r="AK44" s="109">
        <v>23</v>
      </c>
      <c r="AL44" s="109">
        <v>16</v>
      </c>
      <c r="AM44" s="109">
        <v>27</v>
      </c>
      <c r="AN44" s="109">
        <v>7</v>
      </c>
      <c r="AO44" s="109">
        <v>8</v>
      </c>
      <c r="AP44" s="109">
        <v>32</v>
      </c>
      <c r="AQ44" s="109">
        <v>13</v>
      </c>
      <c r="AR44" s="109">
        <v>9</v>
      </c>
      <c r="AS44" s="109">
        <v>31</v>
      </c>
      <c r="AT44" s="109">
        <v>47</v>
      </c>
      <c r="AU44" s="109">
        <v>37</v>
      </c>
      <c r="AV44" s="109">
        <v>37</v>
      </c>
      <c r="AW44" s="109">
        <v>22</v>
      </c>
      <c r="AX44" s="109">
        <v>15</v>
      </c>
      <c r="AY44" s="109">
        <v>33</v>
      </c>
      <c r="AZ44" s="109">
        <v>28</v>
      </c>
      <c r="BA44" s="109">
        <v>43</v>
      </c>
      <c r="BB44" s="109">
        <v>31</v>
      </c>
      <c r="BC44" s="109">
        <v>34</v>
      </c>
      <c r="BD44" s="109">
        <v>12</v>
      </c>
      <c r="BE44" s="109">
        <v>24</v>
      </c>
      <c r="BF44" s="109">
        <v>36</v>
      </c>
      <c r="BG44" s="109">
        <v>16</v>
      </c>
      <c r="BH44" s="109">
        <v>30</v>
      </c>
      <c r="BI44" s="109">
        <v>10</v>
      </c>
      <c r="BJ44" s="109">
        <v>1</v>
      </c>
      <c r="BK44" s="109">
        <v>40</v>
      </c>
      <c r="BL44" s="109">
        <v>23</v>
      </c>
      <c r="BM44" s="109">
        <v>1</v>
      </c>
      <c r="BN44" s="109">
        <v>36</v>
      </c>
      <c r="BO44" s="109">
        <v>44</v>
      </c>
      <c r="BP44" s="109">
        <v>29</v>
      </c>
      <c r="BQ44" s="109">
        <v>43</v>
      </c>
      <c r="BR44" s="109">
        <v>25</v>
      </c>
      <c r="BS44" s="109">
        <v>45</v>
      </c>
      <c r="BT44" s="109">
        <v>15</v>
      </c>
      <c r="BU44" s="109">
        <v>25</v>
      </c>
      <c r="BV44" s="109">
        <v>37</v>
      </c>
      <c r="BW44" s="109">
        <v>47</v>
      </c>
      <c r="BX44" s="109">
        <v>25</v>
      </c>
      <c r="BY44" s="109">
        <v>45</v>
      </c>
      <c r="BZ44" s="109">
        <v>33</v>
      </c>
      <c r="CA44" s="109">
        <v>30</v>
      </c>
      <c r="CB44" s="109">
        <v>14</v>
      </c>
      <c r="CC44" s="109">
        <v>12</v>
      </c>
      <c r="CD44" s="109">
        <v>50</v>
      </c>
      <c r="CE44" s="109">
        <v>14</v>
      </c>
      <c r="CF44" s="109">
        <v>34</v>
      </c>
      <c r="CG44" s="109">
        <v>28</v>
      </c>
      <c r="CH44" s="109">
        <v>10</v>
      </c>
      <c r="CI44" s="109">
        <v>31</v>
      </c>
      <c r="CJ44" s="109">
        <v>40</v>
      </c>
      <c r="CK44" s="109">
        <v>44</v>
      </c>
      <c r="CL44" s="109">
        <v>21</v>
      </c>
      <c r="CM44" s="109">
        <v>34</v>
      </c>
      <c r="CN44" s="109">
        <v>38</v>
      </c>
      <c r="CO44" s="109">
        <v>34</v>
      </c>
      <c r="CP44" s="109">
        <v>42</v>
      </c>
      <c r="CQ44" s="109">
        <v>30</v>
      </c>
      <c r="CR44" s="109">
        <f t="shared" ca="1" si="0"/>
        <v>42</v>
      </c>
      <c r="CS44" s="109">
        <f t="shared" si="1"/>
        <v>743</v>
      </c>
      <c r="CT44" s="109">
        <f t="shared" si="2"/>
        <v>726</v>
      </c>
      <c r="CU44" s="99">
        <f t="shared" si="3"/>
        <v>955</v>
      </c>
      <c r="CV44" s="99">
        <f t="shared" si="4"/>
        <v>2424</v>
      </c>
      <c r="CW44" s="99">
        <v>0</v>
      </c>
      <c r="CX44" s="99">
        <v>0</v>
      </c>
      <c r="CY44" s="99">
        <v>0</v>
      </c>
      <c r="CZ44" s="99">
        <f t="shared" si="5"/>
        <v>2424</v>
      </c>
      <c r="DA44" s="110">
        <f t="shared" si="6"/>
        <v>955</v>
      </c>
      <c r="DB44" s="99" t="s">
        <v>678</v>
      </c>
      <c r="DC44" s="99">
        <f t="shared" si="7"/>
        <v>2</v>
      </c>
      <c r="DD44" s="99" t="s">
        <v>10</v>
      </c>
    </row>
    <row r="45" spans="2:108" ht="15.75" thickBot="1">
      <c r="B45" s="385"/>
      <c r="C45" s="106" t="s">
        <v>697</v>
      </c>
      <c r="D45" s="109">
        <v>9</v>
      </c>
      <c r="E45" s="109">
        <v>44</v>
      </c>
      <c r="F45" s="109">
        <v>4</v>
      </c>
      <c r="G45" s="109">
        <v>22</v>
      </c>
      <c r="H45" s="109">
        <v>11</v>
      </c>
      <c r="I45" s="109">
        <v>38</v>
      </c>
      <c r="J45" s="109">
        <v>20</v>
      </c>
      <c r="K45" s="109">
        <v>41</v>
      </c>
      <c r="L45" s="109">
        <v>3</v>
      </c>
      <c r="M45" s="109">
        <v>14</v>
      </c>
      <c r="N45" s="109">
        <v>23</v>
      </c>
      <c r="O45" s="109">
        <v>44</v>
      </c>
      <c r="P45" s="109">
        <v>15</v>
      </c>
      <c r="Q45" s="109">
        <v>4</v>
      </c>
      <c r="R45" s="109">
        <v>42</v>
      </c>
      <c r="S45" s="109">
        <v>42</v>
      </c>
      <c r="T45" s="109">
        <v>28</v>
      </c>
      <c r="U45" s="109">
        <v>49</v>
      </c>
      <c r="V45" s="109">
        <v>40</v>
      </c>
      <c r="W45" s="109">
        <v>1</v>
      </c>
      <c r="X45" s="109">
        <v>29</v>
      </c>
      <c r="Y45" s="109">
        <v>36</v>
      </c>
      <c r="Z45" s="109">
        <v>15</v>
      </c>
      <c r="AA45" s="109">
        <v>9</v>
      </c>
      <c r="AB45" s="109">
        <v>18</v>
      </c>
      <c r="AC45" s="109">
        <v>49</v>
      </c>
      <c r="AD45" s="109">
        <v>4</v>
      </c>
      <c r="AE45" s="109">
        <v>22</v>
      </c>
      <c r="AF45" s="109">
        <v>30</v>
      </c>
      <c r="AG45" s="109">
        <v>24</v>
      </c>
      <c r="AH45" s="109">
        <v>9</v>
      </c>
      <c r="AI45" s="109">
        <v>46</v>
      </c>
      <c r="AJ45" s="109">
        <v>16</v>
      </c>
      <c r="AK45" s="109">
        <v>17</v>
      </c>
      <c r="AL45" s="109">
        <v>1</v>
      </c>
      <c r="AM45" s="109">
        <v>50</v>
      </c>
      <c r="AN45" s="109">
        <v>19</v>
      </c>
      <c r="AO45" s="109">
        <v>0</v>
      </c>
      <c r="AP45" s="109">
        <v>17</v>
      </c>
      <c r="AQ45" s="109">
        <v>41</v>
      </c>
      <c r="AR45" s="109">
        <v>14</v>
      </c>
      <c r="AS45" s="109">
        <v>17</v>
      </c>
      <c r="AT45" s="109">
        <v>50</v>
      </c>
      <c r="AU45" s="109">
        <v>35</v>
      </c>
      <c r="AV45" s="109">
        <v>11</v>
      </c>
      <c r="AW45" s="109">
        <v>49</v>
      </c>
      <c r="AX45" s="109">
        <v>7</v>
      </c>
      <c r="AY45" s="109">
        <v>38</v>
      </c>
      <c r="AZ45" s="109">
        <v>33</v>
      </c>
      <c r="BA45" s="109">
        <v>35</v>
      </c>
      <c r="BB45" s="109">
        <v>21</v>
      </c>
      <c r="BC45" s="109">
        <v>25</v>
      </c>
      <c r="BD45" s="109">
        <v>6</v>
      </c>
      <c r="BE45" s="109">
        <v>20</v>
      </c>
      <c r="BF45" s="109">
        <v>16</v>
      </c>
      <c r="BG45" s="109">
        <v>9</v>
      </c>
      <c r="BH45" s="109">
        <v>50</v>
      </c>
      <c r="BI45" s="109">
        <v>27</v>
      </c>
      <c r="BJ45" s="109">
        <v>12</v>
      </c>
      <c r="BK45" s="109">
        <v>5</v>
      </c>
      <c r="BL45" s="109">
        <v>16</v>
      </c>
      <c r="BM45" s="109">
        <v>49</v>
      </c>
      <c r="BN45" s="109">
        <v>38</v>
      </c>
      <c r="BO45" s="109">
        <v>38</v>
      </c>
      <c r="BP45" s="109">
        <v>45</v>
      </c>
      <c r="BQ45" s="109">
        <v>30</v>
      </c>
      <c r="BR45" s="109">
        <v>13</v>
      </c>
      <c r="BS45" s="109">
        <v>49</v>
      </c>
      <c r="BT45" s="109">
        <v>13</v>
      </c>
      <c r="BU45" s="109">
        <v>14</v>
      </c>
      <c r="BV45" s="109">
        <v>40</v>
      </c>
      <c r="BW45" s="109">
        <v>6</v>
      </c>
      <c r="BX45" s="109">
        <v>24</v>
      </c>
      <c r="BY45" s="109">
        <v>42</v>
      </c>
      <c r="BZ45" s="109">
        <v>11</v>
      </c>
      <c r="CA45" s="109">
        <v>21</v>
      </c>
      <c r="CB45" s="109">
        <v>36</v>
      </c>
      <c r="CC45" s="109">
        <v>45</v>
      </c>
      <c r="CD45" s="109">
        <v>15</v>
      </c>
      <c r="CE45" s="109">
        <v>20</v>
      </c>
      <c r="CF45" s="109">
        <v>46</v>
      </c>
      <c r="CG45" s="109">
        <v>28</v>
      </c>
      <c r="CH45" s="109">
        <v>35</v>
      </c>
      <c r="CI45" s="109">
        <v>13</v>
      </c>
      <c r="CJ45" s="109">
        <v>9</v>
      </c>
      <c r="CK45" s="109">
        <v>30</v>
      </c>
      <c r="CL45" s="109">
        <v>44</v>
      </c>
      <c r="CM45" s="109">
        <v>17</v>
      </c>
      <c r="CN45" s="109">
        <v>30</v>
      </c>
      <c r="CO45" s="109">
        <v>48</v>
      </c>
      <c r="CP45" s="109">
        <v>12</v>
      </c>
      <c r="CQ45" s="109">
        <v>9</v>
      </c>
      <c r="CR45" s="109">
        <f t="shared" ca="1" si="0"/>
        <v>12</v>
      </c>
      <c r="CS45" s="109">
        <f t="shared" si="1"/>
        <v>739</v>
      </c>
      <c r="CT45" s="109">
        <f t="shared" si="2"/>
        <v>703</v>
      </c>
      <c r="CU45" s="99">
        <f t="shared" si="3"/>
        <v>821</v>
      </c>
      <c r="CV45" s="99">
        <f t="shared" si="4"/>
        <v>2263</v>
      </c>
      <c r="CW45" s="99">
        <v>0</v>
      </c>
      <c r="CX45" s="99">
        <v>0</v>
      </c>
      <c r="CY45" s="99">
        <v>0</v>
      </c>
      <c r="CZ45" s="99">
        <f t="shared" si="5"/>
        <v>2263</v>
      </c>
      <c r="DA45" s="110">
        <f t="shared" si="6"/>
        <v>821</v>
      </c>
      <c r="DB45" s="99" t="s">
        <v>697</v>
      </c>
      <c r="DC45" s="99">
        <f t="shared" si="7"/>
        <v>18</v>
      </c>
      <c r="DD45" s="99" t="s">
        <v>10</v>
      </c>
    </row>
    <row r="46" spans="2:108" ht="15.75" thickBot="1">
      <c r="B46" s="385"/>
      <c r="C46" s="106" t="s">
        <v>698</v>
      </c>
      <c r="D46" s="109">
        <v>12</v>
      </c>
      <c r="E46" s="109">
        <v>45</v>
      </c>
      <c r="F46" s="109">
        <v>42</v>
      </c>
      <c r="G46" s="109">
        <v>18</v>
      </c>
      <c r="H46" s="109">
        <v>10</v>
      </c>
      <c r="I46" s="109">
        <v>14</v>
      </c>
      <c r="J46" s="109">
        <v>2</v>
      </c>
      <c r="K46" s="109">
        <v>32</v>
      </c>
      <c r="L46" s="109">
        <v>40</v>
      </c>
      <c r="M46" s="109">
        <v>30</v>
      </c>
      <c r="N46" s="109">
        <v>19</v>
      </c>
      <c r="O46" s="109">
        <v>8</v>
      </c>
      <c r="P46" s="109">
        <v>5</v>
      </c>
      <c r="Q46" s="109">
        <v>23</v>
      </c>
      <c r="R46" s="109">
        <v>48</v>
      </c>
      <c r="S46" s="109">
        <v>5</v>
      </c>
      <c r="T46" s="109">
        <v>33</v>
      </c>
      <c r="U46" s="109">
        <v>24</v>
      </c>
      <c r="V46" s="109">
        <v>47</v>
      </c>
      <c r="W46" s="109">
        <v>29</v>
      </c>
      <c r="X46" s="109">
        <v>40</v>
      </c>
      <c r="Y46" s="109">
        <v>50</v>
      </c>
      <c r="Z46" s="109">
        <v>5</v>
      </c>
      <c r="AA46" s="109">
        <v>9</v>
      </c>
      <c r="AB46" s="109">
        <v>50</v>
      </c>
      <c r="AC46" s="109">
        <v>10</v>
      </c>
      <c r="AD46" s="109">
        <v>40</v>
      </c>
      <c r="AE46" s="109">
        <v>45</v>
      </c>
      <c r="AF46" s="109">
        <v>5</v>
      </c>
      <c r="AG46" s="109">
        <v>24</v>
      </c>
      <c r="AH46" s="109">
        <v>16</v>
      </c>
      <c r="AI46" s="109">
        <v>23</v>
      </c>
      <c r="AJ46" s="109">
        <v>33</v>
      </c>
      <c r="AK46" s="109">
        <v>36</v>
      </c>
      <c r="AL46" s="109">
        <v>46</v>
      </c>
      <c r="AM46" s="109">
        <v>3</v>
      </c>
      <c r="AN46" s="109">
        <v>27</v>
      </c>
      <c r="AO46" s="109">
        <v>44</v>
      </c>
      <c r="AP46" s="109">
        <v>36</v>
      </c>
      <c r="AQ46" s="109">
        <v>7</v>
      </c>
      <c r="AR46" s="109">
        <v>25</v>
      </c>
      <c r="AS46" s="109">
        <v>4</v>
      </c>
      <c r="AT46" s="109">
        <v>22</v>
      </c>
      <c r="AU46" s="109">
        <v>36</v>
      </c>
      <c r="AV46" s="109">
        <v>37</v>
      </c>
      <c r="AW46" s="109">
        <v>43</v>
      </c>
      <c r="AX46" s="109">
        <v>14</v>
      </c>
      <c r="AY46" s="109">
        <v>37</v>
      </c>
      <c r="AZ46" s="109">
        <v>2</v>
      </c>
      <c r="BA46" s="109">
        <v>40</v>
      </c>
      <c r="BB46" s="109">
        <v>5</v>
      </c>
      <c r="BC46" s="109">
        <v>29</v>
      </c>
      <c r="BD46" s="109">
        <v>15</v>
      </c>
      <c r="BE46" s="109">
        <v>9</v>
      </c>
      <c r="BF46" s="109">
        <v>13</v>
      </c>
      <c r="BG46" s="109">
        <v>36</v>
      </c>
      <c r="BH46" s="109">
        <v>20</v>
      </c>
      <c r="BI46" s="109">
        <v>29</v>
      </c>
      <c r="BJ46" s="109">
        <v>22</v>
      </c>
      <c r="BK46" s="109">
        <v>11</v>
      </c>
      <c r="BL46" s="109">
        <v>10</v>
      </c>
      <c r="BM46" s="109">
        <v>1</v>
      </c>
      <c r="BN46" s="109">
        <v>40</v>
      </c>
      <c r="BO46" s="109">
        <v>16</v>
      </c>
      <c r="BP46" s="109">
        <v>48</v>
      </c>
      <c r="BQ46" s="109">
        <v>1</v>
      </c>
      <c r="BR46" s="109">
        <v>49</v>
      </c>
      <c r="BS46" s="109">
        <v>21</v>
      </c>
      <c r="BT46" s="109">
        <v>29</v>
      </c>
      <c r="BU46" s="109">
        <v>36</v>
      </c>
      <c r="BV46" s="109">
        <v>21</v>
      </c>
      <c r="BW46" s="109">
        <v>3</v>
      </c>
      <c r="BX46" s="109">
        <v>45</v>
      </c>
      <c r="BY46" s="109">
        <v>44</v>
      </c>
      <c r="BZ46" s="109">
        <v>1</v>
      </c>
      <c r="CA46" s="109">
        <v>15</v>
      </c>
      <c r="CB46" s="109">
        <v>35</v>
      </c>
      <c r="CC46" s="109">
        <v>8</v>
      </c>
      <c r="CD46" s="109">
        <v>40</v>
      </c>
      <c r="CE46" s="109">
        <v>31</v>
      </c>
      <c r="CF46" s="109">
        <v>10</v>
      </c>
      <c r="CG46" s="109">
        <v>17</v>
      </c>
      <c r="CH46" s="109">
        <v>12</v>
      </c>
      <c r="CI46" s="109">
        <v>41</v>
      </c>
      <c r="CJ46" s="109">
        <v>14</v>
      </c>
      <c r="CK46" s="109">
        <v>30</v>
      </c>
      <c r="CL46" s="109">
        <v>21</v>
      </c>
      <c r="CM46" s="109">
        <v>14</v>
      </c>
      <c r="CN46" s="109">
        <v>1</v>
      </c>
      <c r="CO46" s="109">
        <v>12</v>
      </c>
      <c r="CP46" s="109">
        <v>50</v>
      </c>
      <c r="CQ46" s="109">
        <v>22</v>
      </c>
      <c r="CR46" s="109">
        <f t="shared" ca="1" si="0"/>
        <v>50</v>
      </c>
      <c r="CS46" s="109">
        <f t="shared" si="1"/>
        <v>780</v>
      </c>
      <c r="CT46" s="109">
        <f t="shared" si="2"/>
        <v>714</v>
      </c>
      <c r="CU46" s="99">
        <f t="shared" si="3"/>
        <v>727</v>
      </c>
      <c r="CV46" s="99">
        <f t="shared" si="4"/>
        <v>2221</v>
      </c>
      <c r="CW46" s="99">
        <v>0</v>
      </c>
      <c r="CX46" s="99">
        <v>0</v>
      </c>
      <c r="CY46" s="99">
        <v>0</v>
      </c>
      <c r="CZ46" s="99">
        <f t="shared" si="5"/>
        <v>2221</v>
      </c>
      <c r="DA46" s="110">
        <f t="shared" si="6"/>
        <v>727</v>
      </c>
      <c r="DB46" s="99" t="s">
        <v>698</v>
      </c>
      <c r="DC46" s="99">
        <f t="shared" si="7"/>
        <v>64</v>
      </c>
      <c r="DD46" s="99" t="s">
        <v>10</v>
      </c>
    </row>
    <row r="47" spans="2:108" ht="15.75" thickBot="1">
      <c r="B47" s="385"/>
      <c r="C47" s="106" t="s">
        <v>699</v>
      </c>
      <c r="D47" s="109">
        <v>17</v>
      </c>
      <c r="E47" s="109">
        <v>22</v>
      </c>
      <c r="F47" s="109">
        <v>47</v>
      </c>
      <c r="G47" s="109">
        <v>35</v>
      </c>
      <c r="H47" s="109">
        <v>45</v>
      </c>
      <c r="I47" s="109">
        <v>11</v>
      </c>
      <c r="J47" s="109">
        <v>13</v>
      </c>
      <c r="K47" s="109">
        <v>33</v>
      </c>
      <c r="L47" s="109">
        <v>3</v>
      </c>
      <c r="M47" s="109">
        <v>48</v>
      </c>
      <c r="N47" s="109">
        <v>22</v>
      </c>
      <c r="O47" s="109">
        <v>25</v>
      </c>
      <c r="P47" s="109">
        <v>3</v>
      </c>
      <c r="Q47" s="109">
        <v>29</v>
      </c>
      <c r="R47" s="109">
        <v>22</v>
      </c>
      <c r="S47" s="109">
        <v>45</v>
      </c>
      <c r="T47" s="109">
        <v>38</v>
      </c>
      <c r="U47" s="109">
        <v>33</v>
      </c>
      <c r="V47" s="109">
        <v>23</v>
      </c>
      <c r="W47" s="109">
        <v>38</v>
      </c>
      <c r="X47" s="109">
        <v>26</v>
      </c>
      <c r="Y47" s="109">
        <v>50</v>
      </c>
      <c r="Z47" s="109">
        <v>18</v>
      </c>
      <c r="AA47" s="109">
        <v>3</v>
      </c>
      <c r="AB47" s="109">
        <v>5</v>
      </c>
      <c r="AC47" s="109">
        <v>19</v>
      </c>
      <c r="AD47" s="109">
        <v>2</v>
      </c>
      <c r="AE47" s="109">
        <v>1</v>
      </c>
      <c r="AF47" s="109">
        <v>39</v>
      </c>
      <c r="AG47" s="109">
        <v>47</v>
      </c>
      <c r="AH47" s="109">
        <v>46</v>
      </c>
      <c r="AI47" s="109">
        <v>44</v>
      </c>
      <c r="AJ47" s="109">
        <v>6</v>
      </c>
      <c r="AK47" s="109">
        <v>6</v>
      </c>
      <c r="AL47" s="109">
        <v>24</v>
      </c>
      <c r="AM47" s="109">
        <v>10</v>
      </c>
      <c r="AN47" s="109">
        <v>15</v>
      </c>
      <c r="AO47" s="109">
        <v>40</v>
      </c>
      <c r="AP47" s="109">
        <v>2</v>
      </c>
      <c r="AQ47" s="109">
        <v>45</v>
      </c>
      <c r="AR47" s="109">
        <v>27</v>
      </c>
      <c r="AS47" s="109">
        <v>17</v>
      </c>
      <c r="AT47" s="109">
        <v>38</v>
      </c>
      <c r="AU47" s="109">
        <v>42</v>
      </c>
      <c r="AV47" s="109">
        <v>14</v>
      </c>
      <c r="AW47" s="109">
        <v>24</v>
      </c>
      <c r="AX47" s="109">
        <v>1</v>
      </c>
      <c r="AY47" s="109">
        <v>30</v>
      </c>
      <c r="AZ47" s="109">
        <v>20</v>
      </c>
      <c r="BA47" s="109">
        <v>38</v>
      </c>
      <c r="BB47" s="109">
        <v>40</v>
      </c>
      <c r="BC47" s="109">
        <v>13</v>
      </c>
      <c r="BD47" s="109">
        <v>38</v>
      </c>
      <c r="BE47" s="109">
        <v>35</v>
      </c>
      <c r="BF47" s="109">
        <v>35</v>
      </c>
      <c r="BG47" s="109">
        <v>39</v>
      </c>
      <c r="BH47" s="109">
        <v>11</v>
      </c>
      <c r="BI47" s="109">
        <v>43</v>
      </c>
      <c r="BJ47" s="109">
        <v>5</v>
      </c>
      <c r="BK47" s="109">
        <v>2</v>
      </c>
      <c r="BL47" s="109">
        <v>44</v>
      </c>
      <c r="BM47" s="109">
        <v>23</v>
      </c>
      <c r="BN47" s="109">
        <v>1</v>
      </c>
      <c r="BO47" s="109">
        <v>6</v>
      </c>
      <c r="BP47" s="109">
        <v>49</v>
      </c>
      <c r="BQ47" s="109">
        <v>28</v>
      </c>
      <c r="BR47" s="109">
        <v>39</v>
      </c>
      <c r="BS47" s="109">
        <v>29</v>
      </c>
      <c r="BT47" s="109">
        <v>20</v>
      </c>
      <c r="BU47" s="109">
        <v>19</v>
      </c>
      <c r="BV47" s="109">
        <v>32</v>
      </c>
      <c r="BW47" s="109">
        <v>20</v>
      </c>
      <c r="BX47" s="109">
        <v>8</v>
      </c>
      <c r="BY47" s="109">
        <v>44</v>
      </c>
      <c r="BZ47" s="109">
        <v>18</v>
      </c>
      <c r="CA47" s="109">
        <v>15</v>
      </c>
      <c r="CB47" s="109">
        <v>10</v>
      </c>
      <c r="CC47" s="109">
        <v>31</v>
      </c>
      <c r="CD47" s="109">
        <v>38</v>
      </c>
      <c r="CE47" s="109">
        <v>38</v>
      </c>
      <c r="CF47" s="109">
        <v>6</v>
      </c>
      <c r="CG47" s="109">
        <v>29</v>
      </c>
      <c r="CH47" s="109">
        <v>8</v>
      </c>
      <c r="CI47" s="109">
        <v>10</v>
      </c>
      <c r="CJ47" s="109">
        <v>43</v>
      </c>
      <c r="CK47" s="109">
        <v>38</v>
      </c>
      <c r="CL47" s="109">
        <v>7</v>
      </c>
      <c r="CM47" s="109">
        <v>47</v>
      </c>
      <c r="CN47" s="109">
        <v>32</v>
      </c>
      <c r="CO47" s="109">
        <v>14</v>
      </c>
      <c r="CP47" s="109">
        <v>28</v>
      </c>
      <c r="CQ47" s="109">
        <v>30</v>
      </c>
      <c r="CR47" s="109">
        <f t="shared" ca="1" si="0"/>
        <v>28</v>
      </c>
      <c r="CS47" s="109">
        <f t="shared" si="1"/>
        <v>808</v>
      </c>
      <c r="CT47" s="109">
        <f t="shared" si="2"/>
        <v>748</v>
      </c>
      <c r="CU47" s="99">
        <f t="shared" si="3"/>
        <v>737</v>
      </c>
      <c r="CV47" s="99">
        <f t="shared" si="4"/>
        <v>2293</v>
      </c>
      <c r="CW47" s="99">
        <v>0</v>
      </c>
      <c r="CX47" s="99">
        <v>0</v>
      </c>
      <c r="CY47" s="99">
        <v>0</v>
      </c>
      <c r="CZ47" s="99">
        <f t="shared" si="5"/>
        <v>2293</v>
      </c>
      <c r="DA47" s="110">
        <f t="shared" si="6"/>
        <v>737</v>
      </c>
      <c r="DB47" s="99" t="s">
        <v>699</v>
      </c>
      <c r="DC47" s="99">
        <f t="shared" si="7"/>
        <v>57</v>
      </c>
      <c r="DD47" s="99" t="s">
        <v>10</v>
      </c>
    </row>
    <row r="48" spans="2:108" ht="15.75" thickBot="1">
      <c r="B48" s="385"/>
      <c r="C48" s="106" t="s">
        <v>700</v>
      </c>
      <c r="D48" s="109">
        <v>10</v>
      </c>
      <c r="E48" s="109">
        <v>16</v>
      </c>
      <c r="F48" s="109">
        <v>47</v>
      </c>
      <c r="G48" s="109">
        <v>4</v>
      </c>
      <c r="H48" s="109">
        <v>50</v>
      </c>
      <c r="I48" s="109">
        <v>8</v>
      </c>
      <c r="J48" s="109">
        <v>24</v>
      </c>
      <c r="K48" s="109">
        <v>10</v>
      </c>
      <c r="L48" s="109">
        <v>29</v>
      </c>
      <c r="M48" s="109">
        <v>45</v>
      </c>
      <c r="N48" s="109">
        <v>41</v>
      </c>
      <c r="O48" s="109">
        <v>6</v>
      </c>
      <c r="P48" s="109">
        <v>28</v>
      </c>
      <c r="Q48" s="109">
        <v>20</v>
      </c>
      <c r="R48" s="109">
        <v>12</v>
      </c>
      <c r="S48" s="109">
        <v>17</v>
      </c>
      <c r="T48" s="109">
        <v>33</v>
      </c>
      <c r="U48" s="109">
        <v>35</v>
      </c>
      <c r="V48" s="109">
        <v>21</v>
      </c>
      <c r="W48" s="109">
        <v>24</v>
      </c>
      <c r="X48" s="109">
        <v>20</v>
      </c>
      <c r="Y48" s="109">
        <v>8</v>
      </c>
      <c r="Z48" s="109">
        <v>39</v>
      </c>
      <c r="AA48" s="109">
        <v>35</v>
      </c>
      <c r="AB48" s="109">
        <v>8</v>
      </c>
      <c r="AC48" s="109">
        <v>43</v>
      </c>
      <c r="AD48" s="109">
        <v>39</v>
      </c>
      <c r="AE48" s="109">
        <v>26</v>
      </c>
      <c r="AF48" s="109">
        <v>33</v>
      </c>
      <c r="AG48" s="109">
        <v>41</v>
      </c>
      <c r="AH48" s="109">
        <v>43</v>
      </c>
      <c r="AI48" s="109">
        <v>21</v>
      </c>
      <c r="AJ48" s="109">
        <v>1</v>
      </c>
      <c r="AK48" s="109">
        <v>24</v>
      </c>
      <c r="AL48" s="109">
        <v>21</v>
      </c>
      <c r="AM48" s="109">
        <v>0</v>
      </c>
      <c r="AN48" s="109">
        <v>3</v>
      </c>
      <c r="AO48" s="109">
        <v>2</v>
      </c>
      <c r="AP48" s="109">
        <v>11</v>
      </c>
      <c r="AQ48" s="109">
        <v>35</v>
      </c>
      <c r="AR48" s="109">
        <v>19</v>
      </c>
      <c r="AS48" s="109">
        <v>47</v>
      </c>
      <c r="AT48" s="109">
        <v>17</v>
      </c>
      <c r="AU48" s="109">
        <v>6</v>
      </c>
      <c r="AV48" s="109">
        <v>19</v>
      </c>
      <c r="AW48" s="109">
        <v>20</v>
      </c>
      <c r="AX48" s="109">
        <v>29</v>
      </c>
      <c r="AY48" s="109">
        <v>36</v>
      </c>
      <c r="AZ48" s="109">
        <v>32</v>
      </c>
      <c r="BA48" s="109">
        <v>28</v>
      </c>
      <c r="BB48" s="109">
        <v>36</v>
      </c>
      <c r="BC48" s="109">
        <v>8</v>
      </c>
      <c r="BD48" s="109">
        <v>3</v>
      </c>
      <c r="BE48" s="109">
        <v>15</v>
      </c>
      <c r="BF48" s="109">
        <v>32</v>
      </c>
      <c r="BG48" s="109">
        <v>8</v>
      </c>
      <c r="BH48" s="109">
        <v>10</v>
      </c>
      <c r="BI48" s="109">
        <v>37</v>
      </c>
      <c r="BJ48" s="109">
        <v>4</v>
      </c>
      <c r="BK48" s="109">
        <v>41</v>
      </c>
      <c r="BL48" s="109">
        <v>5</v>
      </c>
      <c r="BM48" s="109">
        <v>37</v>
      </c>
      <c r="BN48" s="109">
        <v>13</v>
      </c>
      <c r="BO48" s="109">
        <v>8</v>
      </c>
      <c r="BP48" s="109">
        <v>30</v>
      </c>
      <c r="BQ48" s="109">
        <v>26</v>
      </c>
      <c r="BR48" s="109">
        <v>50</v>
      </c>
      <c r="BS48" s="109">
        <v>46</v>
      </c>
      <c r="BT48" s="109">
        <v>10</v>
      </c>
      <c r="BU48" s="109">
        <v>42</v>
      </c>
      <c r="BV48" s="109">
        <v>30</v>
      </c>
      <c r="BW48" s="109">
        <v>21</v>
      </c>
      <c r="BX48" s="109">
        <v>35</v>
      </c>
      <c r="BY48" s="109">
        <v>30</v>
      </c>
      <c r="BZ48" s="109">
        <v>11</v>
      </c>
      <c r="CA48" s="109">
        <v>39</v>
      </c>
      <c r="CB48" s="109">
        <v>0</v>
      </c>
      <c r="CC48" s="109">
        <v>4</v>
      </c>
      <c r="CD48" s="109">
        <v>35</v>
      </c>
      <c r="CE48" s="109">
        <v>46</v>
      </c>
      <c r="CF48" s="109">
        <v>29</v>
      </c>
      <c r="CG48" s="109">
        <v>16</v>
      </c>
      <c r="CH48" s="109">
        <v>44</v>
      </c>
      <c r="CI48" s="109">
        <v>45</v>
      </c>
      <c r="CJ48" s="109">
        <v>45</v>
      </c>
      <c r="CK48" s="109">
        <v>27</v>
      </c>
      <c r="CL48" s="109">
        <v>47</v>
      </c>
      <c r="CM48" s="109">
        <v>13</v>
      </c>
      <c r="CN48" s="109">
        <v>19</v>
      </c>
      <c r="CO48" s="109">
        <v>37</v>
      </c>
      <c r="CP48" s="109">
        <v>7</v>
      </c>
      <c r="CQ48" s="109">
        <v>32</v>
      </c>
      <c r="CR48" s="109">
        <f t="shared" ca="1" si="0"/>
        <v>7</v>
      </c>
      <c r="CS48" s="109">
        <f t="shared" si="1"/>
        <v>815</v>
      </c>
      <c r="CT48" s="109">
        <f t="shared" si="2"/>
        <v>570</v>
      </c>
      <c r="CU48" s="99">
        <f t="shared" si="3"/>
        <v>837</v>
      </c>
      <c r="CV48" s="99">
        <f t="shared" si="4"/>
        <v>2222</v>
      </c>
      <c r="CW48" s="99">
        <v>0</v>
      </c>
      <c r="CX48" s="99">
        <v>0</v>
      </c>
      <c r="CY48" s="99">
        <v>0</v>
      </c>
      <c r="CZ48" s="99">
        <f t="shared" si="5"/>
        <v>2222</v>
      </c>
      <c r="DA48" s="110">
        <f t="shared" si="6"/>
        <v>837</v>
      </c>
      <c r="DB48" s="99" t="s">
        <v>700</v>
      </c>
      <c r="DC48" s="99">
        <f t="shared" si="7"/>
        <v>14</v>
      </c>
      <c r="DD48" s="99" t="s">
        <v>10</v>
      </c>
    </row>
    <row r="49" spans="2:108" ht="15.75" thickBot="1">
      <c r="B49" s="385"/>
      <c r="C49" s="111" t="s">
        <v>681</v>
      </c>
      <c r="D49" s="112">
        <v>6</v>
      </c>
      <c r="E49" s="112">
        <v>24</v>
      </c>
      <c r="F49" s="112">
        <v>44</v>
      </c>
      <c r="G49" s="112">
        <v>19</v>
      </c>
      <c r="H49" s="112">
        <v>18</v>
      </c>
      <c r="I49" s="112">
        <v>35</v>
      </c>
      <c r="J49" s="112">
        <v>25</v>
      </c>
      <c r="K49" s="112">
        <v>8</v>
      </c>
      <c r="L49" s="112">
        <v>30</v>
      </c>
      <c r="M49" s="112">
        <v>25</v>
      </c>
      <c r="N49" s="112">
        <v>4</v>
      </c>
      <c r="O49" s="112">
        <v>35</v>
      </c>
      <c r="P49" s="112">
        <v>24</v>
      </c>
      <c r="Q49" s="112">
        <v>2</v>
      </c>
      <c r="R49" s="112">
        <v>27</v>
      </c>
      <c r="S49" s="112">
        <v>40</v>
      </c>
      <c r="T49" s="112">
        <v>26</v>
      </c>
      <c r="U49" s="112">
        <v>10</v>
      </c>
      <c r="V49" s="112">
        <v>10</v>
      </c>
      <c r="W49" s="112">
        <v>20</v>
      </c>
      <c r="X49" s="112">
        <v>28</v>
      </c>
      <c r="Y49" s="112">
        <v>9</v>
      </c>
      <c r="Z49" s="112">
        <v>17</v>
      </c>
      <c r="AA49" s="112">
        <v>22</v>
      </c>
      <c r="AB49" s="112">
        <v>47</v>
      </c>
      <c r="AC49" s="112">
        <v>7</v>
      </c>
      <c r="AD49" s="112">
        <v>22</v>
      </c>
      <c r="AE49" s="112">
        <v>24</v>
      </c>
      <c r="AF49" s="112">
        <v>34</v>
      </c>
      <c r="AG49" s="112">
        <v>26</v>
      </c>
      <c r="AH49" s="112">
        <v>27</v>
      </c>
      <c r="AI49" s="112">
        <v>12</v>
      </c>
      <c r="AJ49" s="112">
        <v>6</v>
      </c>
      <c r="AK49" s="112">
        <v>20</v>
      </c>
      <c r="AL49" s="112">
        <v>28</v>
      </c>
      <c r="AM49" s="112">
        <v>40</v>
      </c>
      <c r="AN49" s="112">
        <v>17</v>
      </c>
      <c r="AO49" s="112">
        <v>4</v>
      </c>
      <c r="AP49" s="112">
        <v>50</v>
      </c>
      <c r="AQ49" s="112">
        <v>23</v>
      </c>
      <c r="AR49" s="112">
        <v>19</v>
      </c>
      <c r="AS49" s="112">
        <v>19</v>
      </c>
      <c r="AT49" s="112">
        <v>8</v>
      </c>
      <c r="AU49" s="112">
        <v>4</v>
      </c>
      <c r="AV49" s="112">
        <v>21</v>
      </c>
      <c r="AW49" s="112">
        <v>45</v>
      </c>
      <c r="AX49" s="112">
        <v>46</v>
      </c>
      <c r="AY49" s="112">
        <v>45</v>
      </c>
      <c r="AZ49" s="112">
        <v>47</v>
      </c>
      <c r="BA49" s="112">
        <v>33</v>
      </c>
      <c r="BB49" s="112">
        <v>13</v>
      </c>
      <c r="BC49" s="112">
        <v>42</v>
      </c>
      <c r="BD49" s="112">
        <v>49</v>
      </c>
      <c r="BE49" s="112">
        <v>30</v>
      </c>
      <c r="BF49" s="112">
        <v>4</v>
      </c>
      <c r="BG49" s="112">
        <v>36</v>
      </c>
      <c r="BH49" s="112">
        <v>13</v>
      </c>
      <c r="BI49" s="112">
        <v>18</v>
      </c>
      <c r="BJ49" s="112">
        <v>30</v>
      </c>
      <c r="BK49" s="112">
        <v>19</v>
      </c>
      <c r="BL49" s="112">
        <v>39</v>
      </c>
      <c r="BM49" s="112">
        <v>3</v>
      </c>
      <c r="BN49" s="112">
        <v>15</v>
      </c>
      <c r="BO49" s="112">
        <v>49</v>
      </c>
      <c r="BP49" s="112">
        <v>44</v>
      </c>
      <c r="BQ49" s="112">
        <v>32</v>
      </c>
      <c r="BR49" s="112">
        <v>37</v>
      </c>
      <c r="BS49" s="112">
        <v>20</v>
      </c>
      <c r="BT49" s="112">
        <v>24</v>
      </c>
      <c r="BU49" s="112">
        <v>11</v>
      </c>
      <c r="BV49" s="112">
        <v>21</v>
      </c>
      <c r="BW49" s="112">
        <v>19</v>
      </c>
      <c r="BX49" s="112">
        <v>27</v>
      </c>
      <c r="BY49" s="112">
        <v>33</v>
      </c>
      <c r="BZ49" s="112">
        <v>24</v>
      </c>
      <c r="CA49" s="112">
        <v>11</v>
      </c>
      <c r="CB49" s="112">
        <v>39</v>
      </c>
      <c r="CC49" s="112">
        <v>17</v>
      </c>
      <c r="CD49" s="112">
        <v>14</v>
      </c>
      <c r="CE49" s="112">
        <v>29</v>
      </c>
      <c r="CF49" s="112">
        <v>37</v>
      </c>
      <c r="CG49" s="112">
        <v>39</v>
      </c>
      <c r="CH49" s="112">
        <v>36</v>
      </c>
      <c r="CI49" s="112">
        <v>45</v>
      </c>
      <c r="CJ49" s="112">
        <v>19</v>
      </c>
      <c r="CK49" s="112">
        <v>36</v>
      </c>
      <c r="CL49" s="112">
        <v>37</v>
      </c>
      <c r="CM49" s="112">
        <v>3</v>
      </c>
      <c r="CN49" s="112">
        <v>14</v>
      </c>
      <c r="CO49" s="112">
        <v>15</v>
      </c>
      <c r="CP49" s="112">
        <v>47</v>
      </c>
      <c r="CQ49" s="112">
        <v>33</v>
      </c>
      <c r="CR49" s="112">
        <f t="shared" ca="1" si="0"/>
        <v>47</v>
      </c>
      <c r="CS49" s="112">
        <f t="shared" si="1"/>
        <v>695</v>
      </c>
      <c r="CT49" s="112">
        <f t="shared" si="2"/>
        <v>780</v>
      </c>
      <c r="CU49" s="113">
        <f t="shared" si="3"/>
        <v>827</v>
      </c>
      <c r="CV49" s="113">
        <f t="shared" si="4"/>
        <v>2302</v>
      </c>
      <c r="CW49" s="113">
        <v>0</v>
      </c>
      <c r="CX49" s="113">
        <v>0</v>
      </c>
      <c r="CY49" s="113">
        <v>0</v>
      </c>
      <c r="CZ49" s="113">
        <f t="shared" si="5"/>
        <v>2302</v>
      </c>
      <c r="DA49" s="114">
        <f t="shared" si="6"/>
        <v>827</v>
      </c>
      <c r="DB49" s="99" t="s">
        <v>681</v>
      </c>
      <c r="DC49" s="99">
        <f t="shared" si="7"/>
        <v>16</v>
      </c>
      <c r="DD49" s="99" t="s">
        <v>10</v>
      </c>
    </row>
    <row r="50" spans="2:108" ht="15.75" thickBot="1">
      <c r="B50" s="383" t="s">
        <v>253</v>
      </c>
      <c r="C50" s="106" t="s">
        <v>711</v>
      </c>
      <c r="D50" s="107">
        <v>2</v>
      </c>
      <c r="E50" s="107">
        <v>1</v>
      </c>
      <c r="F50" s="107">
        <v>46</v>
      </c>
      <c r="G50" s="107">
        <v>21</v>
      </c>
      <c r="H50" s="107">
        <v>50</v>
      </c>
      <c r="I50" s="107">
        <v>11</v>
      </c>
      <c r="J50" s="107">
        <v>30</v>
      </c>
      <c r="K50" s="107">
        <v>0</v>
      </c>
      <c r="L50" s="107">
        <v>47</v>
      </c>
      <c r="M50" s="107">
        <v>38</v>
      </c>
      <c r="N50" s="107">
        <v>4</v>
      </c>
      <c r="O50" s="107">
        <v>11</v>
      </c>
      <c r="P50" s="107">
        <v>13</v>
      </c>
      <c r="Q50" s="107">
        <v>43</v>
      </c>
      <c r="R50" s="107">
        <v>35</v>
      </c>
      <c r="S50" s="107">
        <v>27</v>
      </c>
      <c r="T50" s="107">
        <v>7</v>
      </c>
      <c r="U50" s="107">
        <v>23</v>
      </c>
      <c r="V50" s="107">
        <v>14</v>
      </c>
      <c r="W50" s="107">
        <v>46</v>
      </c>
      <c r="X50" s="107">
        <v>6</v>
      </c>
      <c r="Y50" s="107">
        <v>3</v>
      </c>
      <c r="Z50" s="107">
        <v>13</v>
      </c>
      <c r="AA50" s="107">
        <v>23</v>
      </c>
      <c r="AB50" s="107">
        <v>4</v>
      </c>
      <c r="AC50" s="107">
        <v>12</v>
      </c>
      <c r="AD50" s="107">
        <v>5</v>
      </c>
      <c r="AE50" s="107">
        <v>47</v>
      </c>
      <c r="AF50" s="107">
        <v>40</v>
      </c>
      <c r="AG50" s="107">
        <v>18</v>
      </c>
      <c r="AH50" s="107">
        <v>19</v>
      </c>
      <c r="AI50" s="107">
        <v>10</v>
      </c>
      <c r="AJ50" s="107">
        <v>44</v>
      </c>
      <c r="AK50" s="107">
        <v>49</v>
      </c>
      <c r="AL50" s="107">
        <v>4</v>
      </c>
      <c r="AM50" s="107">
        <v>21</v>
      </c>
      <c r="AN50" s="107">
        <v>12</v>
      </c>
      <c r="AO50" s="107">
        <v>37</v>
      </c>
      <c r="AP50" s="107">
        <v>26</v>
      </c>
      <c r="AQ50" s="107">
        <v>36</v>
      </c>
      <c r="AR50" s="107">
        <v>7</v>
      </c>
      <c r="AS50" s="107">
        <v>13</v>
      </c>
      <c r="AT50" s="107">
        <v>1</v>
      </c>
      <c r="AU50" s="107">
        <v>31</v>
      </c>
      <c r="AV50" s="107">
        <v>8</v>
      </c>
      <c r="AW50" s="107">
        <v>8</v>
      </c>
      <c r="AX50" s="107">
        <v>15</v>
      </c>
      <c r="AY50" s="107">
        <v>27</v>
      </c>
      <c r="AZ50" s="107">
        <v>35</v>
      </c>
      <c r="BA50" s="107">
        <v>42</v>
      </c>
      <c r="BB50" s="107">
        <v>39</v>
      </c>
      <c r="BC50" s="107">
        <v>3</v>
      </c>
      <c r="BD50" s="107">
        <v>40</v>
      </c>
      <c r="BE50" s="107">
        <v>17</v>
      </c>
      <c r="BF50" s="107">
        <v>43</v>
      </c>
      <c r="BG50" s="107">
        <v>22</v>
      </c>
      <c r="BH50" s="107">
        <v>46</v>
      </c>
      <c r="BI50" s="107">
        <v>4</v>
      </c>
      <c r="BJ50" s="107">
        <v>21</v>
      </c>
      <c r="BK50" s="107">
        <v>39</v>
      </c>
      <c r="BL50" s="107">
        <v>26</v>
      </c>
      <c r="BM50" s="107">
        <v>14</v>
      </c>
      <c r="BN50" s="107">
        <v>22</v>
      </c>
      <c r="BO50" s="107">
        <v>2</v>
      </c>
      <c r="BP50" s="107">
        <v>29</v>
      </c>
      <c r="BQ50" s="107">
        <v>2</v>
      </c>
      <c r="BR50" s="107">
        <v>18</v>
      </c>
      <c r="BS50" s="107">
        <v>33</v>
      </c>
      <c r="BT50" s="107">
        <v>39</v>
      </c>
      <c r="BU50" s="107">
        <v>27</v>
      </c>
      <c r="BV50" s="107">
        <v>24</v>
      </c>
      <c r="BW50" s="107">
        <v>35</v>
      </c>
      <c r="BX50" s="107">
        <v>6</v>
      </c>
      <c r="BY50" s="107">
        <v>36</v>
      </c>
      <c r="BZ50" s="107">
        <v>19</v>
      </c>
      <c r="CA50" s="107">
        <v>30</v>
      </c>
      <c r="CB50" s="107">
        <v>30</v>
      </c>
      <c r="CC50" s="107">
        <v>47</v>
      </c>
      <c r="CD50" s="107">
        <v>29</v>
      </c>
      <c r="CE50" s="107">
        <v>11</v>
      </c>
      <c r="CF50" s="107">
        <v>41</v>
      </c>
      <c r="CG50" s="107">
        <v>38</v>
      </c>
      <c r="CH50" s="107">
        <v>26</v>
      </c>
      <c r="CI50" s="107">
        <v>17</v>
      </c>
      <c r="CJ50" s="107">
        <v>20</v>
      </c>
      <c r="CK50" s="107">
        <v>46</v>
      </c>
      <c r="CL50" s="107">
        <v>34</v>
      </c>
      <c r="CM50" s="107">
        <v>46</v>
      </c>
      <c r="CN50" s="107">
        <v>8</v>
      </c>
      <c r="CO50" s="107">
        <v>2</v>
      </c>
      <c r="CP50" s="107">
        <v>20</v>
      </c>
      <c r="CQ50" s="107">
        <v>11</v>
      </c>
      <c r="CR50" s="107">
        <f t="shared" ca="1" si="0"/>
        <v>20</v>
      </c>
      <c r="CS50" s="107">
        <f t="shared" si="1"/>
        <v>659</v>
      </c>
      <c r="CT50" s="107">
        <f t="shared" si="2"/>
        <v>726</v>
      </c>
      <c r="CU50" s="108">
        <f t="shared" si="3"/>
        <v>748</v>
      </c>
      <c r="CV50" s="108">
        <f t="shared" si="4"/>
        <v>2133</v>
      </c>
      <c r="CW50" s="108">
        <v>0</v>
      </c>
      <c r="CX50" s="108">
        <v>0</v>
      </c>
      <c r="CY50" s="108">
        <v>0</v>
      </c>
      <c r="CZ50" s="108">
        <f t="shared" si="5"/>
        <v>2133</v>
      </c>
      <c r="DA50" s="105">
        <f t="shared" si="6"/>
        <v>748</v>
      </c>
      <c r="DB50" s="99" t="s">
        <v>711</v>
      </c>
      <c r="DC50" s="99">
        <f t="shared" si="7"/>
        <v>50</v>
      </c>
      <c r="DD50" s="99" t="str">
        <f t="shared" si="8"/>
        <v>Capper</v>
      </c>
    </row>
    <row r="51" spans="2:108" ht="15.75" thickBot="1">
      <c r="B51" s="385"/>
      <c r="C51" s="106" t="s">
        <v>712</v>
      </c>
      <c r="D51" s="109">
        <v>18</v>
      </c>
      <c r="E51" s="109">
        <v>11</v>
      </c>
      <c r="F51" s="109">
        <v>32</v>
      </c>
      <c r="G51" s="109">
        <v>44</v>
      </c>
      <c r="H51" s="109">
        <v>24</v>
      </c>
      <c r="I51" s="109">
        <v>46</v>
      </c>
      <c r="J51" s="109">
        <v>44</v>
      </c>
      <c r="K51" s="109">
        <v>3</v>
      </c>
      <c r="L51" s="109">
        <v>43</v>
      </c>
      <c r="M51" s="109">
        <v>48</v>
      </c>
      <c r="N51" s="109">
        <v>21</v>
      </c>
      <c r="O51" s="109">
        <v>8</v>
      </c>
      <c r="P51" s="109">
        <v>48</v>
      </c>
      <c r="Q51" s="109">
        <v>45</v>
      </c>
      <c r="R51" s="109">
        <v>45</v>
      </c>
      <c r="S51" s="109">
        <v>37</v>
      </c>
      <c r="T51" s="109">
        <v>23</v>
      </c>
      <c r="U51" s="109">
        <v>48</v>
      </c>
      <c r="V51" s="109">
        <v>3</v>
      </c>
      <c r="W51" s="109">
        <v>4</v>
      </c>
      <c r="X51" s="109">
        <v>10</v>
      </c>
      <c r="Y51" s="109">
        <v>29</v>
      </c>
      <c r="Z51" s="109">
        <v>32</v>
      </c>
      <c r="AA51" s="109">
        <v>48</v>
      </c>
      <c r="AB51" s="109">
        <v>25</v>
      </c>
      <c r="AC51" s="109">
        <v>22</v>
      </c>
      <c r="AD51" s="109">
        <v>26</v>
      </c>
      <c r="AE51" s="109">
        <v>7</v>
      </c>
      <c r="AF51" s="109">
        <v>21</v>
      </c>
      <c r="AG51" s="109">
        <v>46</v>
      </c>
      <c r="AH51" s="109">
        <v>34</v>
      </c>
      <c r="AI51" s="109">
        <v>14</v>
      </c>
      <c r="AJ51" s="109">
        <v>44</v>
      </c>
      <c r="AK51" s="109">
        <v>43</v>
      </c>
      <c r="AL51" s="109">
        <v>15</v>
      </c>
      <c r="AM51" s="109">
        <v>36</v>
      </c>
      <c r="AN51" s="109">
        <v>49</v>
      </c>
      <c r="AO51" s="109">
        <v>30</v>
      </c>
      <c r="AP51" s="109">
        <v>39</v>
      </c>
      <c r="AQ51" s="109">
        <v>21</v>
      </c>
      <c r="AR51" s="109">
        <v>42</v>
      </c>
      <c r="AS51" s="109">
        <v>26</v>
      </c>
      <c r="AT51" s="109">
        <v>12</v>
      </c>
      <c r="AU51" s="109">
        <v>5</v>
      </c>
      <c r="AV51" s="109">
        <v>7</v>
      </c>
      <c r="AW51" s="109">
        <v>28</v>
      </c>
      <c r="AX51" s="109">
        <v>7</v>
      </c>
      <c r="AY51" s="109">
        <v>13</v>
      </c>
      <c r="AZ51" s="109">
        <v>12</v>
      </c>
      <c r="BA51" s="109">
        <v>36</v>
      </c>
      <c r="BB51" s="109">
        <v>34</v>
      </c>
      <c r="BC51" s="109">
        <v>13</v>
      </c>
      <c r="BD51" s="109">
        <v>42</v>
      </c>
      <c r="BE51" s="109">
        <v>44</v>
      </c>
      <c r="BF51" s="109">
        <v>42</v>
      </c>
      <c r="BG51" s="109">
        <v>31</v>
      </c>
      <c r="BH51" s="109">
        <v>15</v>
      </c>
      <c r="BI51" s="109">
        <v>2</v>
      </c>
      <c r="BJ51" s="109">
        <v>4</v>
      </c>
      <c r="BK51" s="109">
        <v>27</v>
      </c>
      <c r="BL51" s="109">
        <v>11</v>
      </c>
      <c r="BM51" s="109">
        <v>23</v>
      </c>
      <c r="BN51" s="109">
        <v>17</v>
      </c>
      <c r="BO51" s="109">
        <v>29</v>
      </c>
      <c r="BP51" s="109">
        <v>30</v>
      </c>
      <c r="BQ51" s="109">
        <v>48</v>
      </c>
      <c r="BR51" s="109">
        <v>44</v>
      </c>
      <c r="BS51" s="109">
        <v>39</v>
      </c>
      <c r="BT51" s="109">
        <v>39</v>
      </c>
      <c r="BU51" s="109">
        <v>3</v>
      </c>
      <c r="BV51" s="109">
        <v>9</v>
      </c>
      <c r="BW51" s="109">
        <v>2</v>
      </c>
      <c r="BX51" s="109">
        <v>34</v>
      </c>
      <c r="BY51" s="109">
        <v>22</v>
      </c>
      <c r="BZ51" s="109">
        <v>49</v>
      </c>
      <c r="CA51" s="109">
        <v>13</v>
      </c>
      <c r="CB51" s="109">
        <v>49</v>
      </c>
      <c r="CC51" s="109">
        <v>16</v>
      </c>
      <c r="CD51" s="109">
        <v>47</v>
      </c>
      <c r="CE51" s="109">
        <v>2</v>
      </c>
      <c r="CF51" s="109">
        <v>6</v>
      </c>
      <c r="CG51" s="109">
        <v>24</v>
      </c>
      <c r="CH51" s="109">
        <v>23</v>
      </c>
      <c r="CI51" s="109">
        <v>30</v>
      </c>
      <c r="CJ51" s="109">
        <v>6</v>
      </c>
      <c r="CK51" s="109">
        <v>49</v>
      </c>
      <c r="CL51" s="109">
        <v>29</v>
      </c>
      <c r="CM51" s="109">
        <v>29</v>
      </c>
      <c r="CN51" s="109">
        <v>44</v>
      </c>
      <c r="CO51" s="109">
        <v>39</v>
      </c>
      <c r="CP51" s="109">
        <v>23</v>
      </c>
      <c r="CQ51" s="109">
        <v>11</v>
      </c>
      <c r="CR51" s="109">
        <f t="shared" ca="1" si="0"/>
        <v>23</v>
      </c>
      <c r="CS51" s="109">
        <f t="shared" si="1"/>
        <v>895</v>
      </c>
      <c r="CT51" s="109">
        <f t="shared" si="2"/>
        <v>744</v>
      </c>
      <c r="CU51" s="99">
        <f t="shared" si="3"/>
        <v>805</v>
      </c>
      <c r="CV51" s="99">
        <f t="shared" si="4"/>
        <v>2444</v>
      </c>
      <c r="CW51" s="99">
        <v>0</v>
      </c>
      <c r="CX51" s="99">
        <v>0</v>
      </c>
      <c r="CY51" s="99">
        <v>0</v>
      </c>
      <c r="CZ51" s="99">
        <f t="shared" si="5"/>
        <v>2444</v>
      </c>
      <c r="DA51" s="110">
        <f t="shared" si="6"/>
        <v>805</v>
      </c>
      <c r="DB51" s="99" t="s">
        <v>712</v>
      </c>
      <c r="DC51" s="99">
        <f t="shared" si="7"/>
        <v>26</v>
      </c>
      <c r="DD51" s="99" t="s">
        <v>253</v>
      </c>
    </row>
    <row r="52" spans="2:108" ht="15.75" thickBot="1">
      <c r="B52" s="385"/>
      <c r="C52" s="106" t="s">
        <v>713</v>
      </c>
      <c r="D52" s="109">
        <v>34</v>
      </c>
      <c r="E52" s="109">
        <v>14</v>
      </c>
      <c r="F52" s="109">
        <v>29</v>
      </c>
      <c r="G52" s="109">
        <v>24</v>
      </c>
      <c r="H52" s="109">
        <v>28</v>
      </c>
      <c r="I52" s="109">
        <v>44</v>
      </c>
      <c r="J52" s="109">
        <v>39</v>
      </c>
      <c r="K52" s="109">
        <v>37</v>
      </c>
      <c r="L52" s="109">
        <v>32</v>
      </c>
      <c r="M52" s="109">
        <v>28</v>
      </c>
      <c r="N52" s="109">
        <v>28</v>
      </c>
      <c r="O52" s="109">
        <v>10</v>
      </c>
      <c r="P52" s="109">
        <v>3</v>
      </c>
      <c r="Q52" s="109">
        <v>37</v>
      </c>
      <c r="R52" s="109">
        <v>27</v>
      </c>
      <c r="S52" s="109">
        <v>26</v>
      </c>
      <c r="T52" s="109">
        <v>34</v>
      </c>
      <c r="U52" s="109">
        <v>25</v>
      </c>
      <c r="V52" s="109">
        <v>25</v>
      </c>
      <c r="W52" s="109">
        <v>22</v>
      </c>
      <c r="X52" s="109">
        <v>32</v>
      </c>
      <c r="Y52" s="109">
        <v>42</v>
      </c>
      <c r="Z52" s="109">
        <v>29</v>
      </c>
      <c r="AA52" s="109">
        <v>17</v>
      </c>
      <c r="AB52" s="109">
        <v>48</v>
      </c>
      <c r="AC52" s="109">
        <v>17</v>
      </c>
      <c r="AD52" s="109">
        <v>35</v>
      </c>
      <c r="AE52" s="109">
        <v>17</v>
      </c>
      <c r="AF52" s="109">
        <v>35</v>
      </c>
      <c r="AG52" s="109">
        <v>44</v>
      </c>
      <c r="AH52" s="109">
        <v>28</v>
      </c>
      <c r="AI52" s="109">
        <v>19</v>
      </c>
      <c r="AJ52" s="109">
        <v>33</v>
      </c>
      <c r="AK52" s="109">
        <v>24</v>
      </c>
      <c r="AL52" s="109">
        <v>6</v>
      </c>
      <c r="AM52" s="109">
        <v>48</v>
      </c>
      <c r="AN52" s="109">
        <v>27</v>
      </c>
      <c r="AO52" s="109">
        <v>4</v>
      </c>
      <c r="AP52" s="109">
        <v>35</v>
      </c>
      <c r="AQ52" s="109">
        <v>19</v>
      </c>
      <c r="AR52" s="109">
        <v>3</v>
      </c>
      <c r="AS52" s="109">
        <v>25</v>
      </c>
      <c r="AT52" s="109">
        <v>34</v>
      </c>
      <c r="AU52" s="109">
        <v>47</v>
      </c>
      <c r="AV52" s="109">
        <v>47</v>
      </c>
      <c r="AW52" s="109">
        <v>25</v>
      </c>
      <c r="AX52" s="109">
        <v>27</v>
      </c>
      <c r="AY52" s="109">
        <v>40</v>
      </c>
      <c r="AZ52" s="109">
        <v>25</v>
      </c>
      <c r="BA52" s="109">
        <v>13</v>
      </c>
      <c r="BB52" s="109">
        <v>2</v>
      </c>
      <c r="BC52" s="109">
        <v>43</v>
      </c>
      <c r="BD52" s="109">
        <v>37</v>
      </c>
      <c r="BE52" s="109">
        <v>1</v>
      </c>
      <c r="BF52" s="109">
        <v>31</v>
      </c>
      <c r="BG52" s="109">
        <v>26</v>
      </c>
      <c r="BH52" s="109">
        <v>18</v>
      </c>
      <c r="BI52" s="109">
        <v>32</v>
      </c>
      <c r="BJ52" s="109">
        <v>31</v>
      </c>
      <c r="BK52" s="109">
        <v>16</v>
      </c>
      <c r="BL52" s="109">
        <v>4</v>
      </c>
      <c r="BM52" s="109">
        <v>43</v>
      </c>
      <c r="BN52" s="109">
        <v>10</v>
      </c>
      <c r="BO52" s="109">
        <v>31</v>
      </c>
      <c r="BP52" s="109">
        <v>34</v>
      </c>
      <c r="BQ52" s="109">
        <v>35</v>
      </c>
      <c r="BR52" s="109">
        <v>21</v>
      </c>
      <c r="BS52" s="109">
        <v>28</v>
      </c>
      <c r="BT52" s="109">
        <v>20</v>
      </c>
      <c r="BU52" s="109">
        <v>43</v>
      </c>
      <c r="BV52" s="109">
        <v>24</v>
      </c>
      <c r="BW52" s="109">
        <v>34</v>
      </c>
      <c r="BX52" s="109">
        <v>33</v>
      </c>
      <c r="BY52" s="109">
        <v>35</v>
      </c>
      <c r="BZ52" s="109">
        <v>0</v>
      </c>
      <c r="CA52" s="109">
        <v>37</v>
      </c>
      <c r="CB52" s="109">
        <v>2</v>
      </c>
      <c r="CC52" s="109">
        <v>38</v>
      </c>
      <c r="CD52" s="109">
        <v>2</v>
      </c>
      <c r="CE52" s="109">
        <v>24</v>
      </c>
      <c r="CF52" s="109">
        <v>23</v>
      </c>
      <c r="CG52" s="109">
        <v>24</v>
      </c>
      <c r="CH52" s="109">
        <v>18</v>
      </c>
      <c r="CI52" s="109">
        <v>48</v>
      </c>
      <c r="CJ52" s="109">
        <v>31</v>
      </c>
      <c r="CK52" s="109">
        <v>46</v>
      </c>
      <c r="CL52" s="109">
        <v>0</v>
      </c>
      <c r="CM52" s="109">
        <v>12</v>
      </c>
      <c r="CN52" s="109">
        <v>45</v>
      </c>
      <c r="CO52" s="109">
        <v>1</v>
      </c>
      <c r="CP52" s="109">
        <v>33</v>
      </c>
      <c r="CQ52" s="109">
        <v>48</v>
      </c>
      <c r="CR52" s="109">
        <f t="shared" ca="1" si="0"/>
        <v>33</v>
      </c>
      <c r="CS52" s="109">
        <f t="shared" si="1"/>
        <v>890</v>
      </c>
      <c r="CT52" s="109">
        <f t="shared" si="2"/>
        <v>742</v>
      </c>
      <c r="CU52" s="99">
        <f t="shared" si="3"/>
        <v>780</v>
      </c>
      <c r="CV52" s="99">
        <f t="shared" si="4"/>
        <v>2412</v>
      </c>
      <c r="CW52" s="99">
        <v>0</v>
      </c>
      <c r="CX52" s="99">
        <v>0</v>
      </c>
      <c r="CY52" s="99">
        <v>0</v>
      </c>
      <c r="CZ52" s="99">
        <f t="shared" si="5"/>
        <v>2412</v>
      </c>
      <c r="DA52" s="110">
        <f t="shared" si="6"/>
        <v>780</v>
      </c>
      <c r="DB52" s="99" t="s">
        <v>713</v>
      </c>
      <c r="DC52" s="99">
        <f t="shared" si="7"/>
        <v>35</v>
      </c>
      <c r="DD52" s="99" t="s">
        <v>253</v>
      </c>
    </row>
    <row r="53" spans="2:108" ht="15.75" thickBot="1">
      <c r="B53" s="385"/>
      <c r="C53" s="106" t="s">
        <v>714</v>
      </c>
      <c r="D53" s="109">
        <v>6</v>
      </c>
      <c r="E53" s="109">
        <v>14</v>
      </c>
      <c r="F53" s="109">
        <v>24</v>
      </c>
      <c r="G53" s="109">
        <v>4</v>
      </c>
      <c r="H53" s="109">
        <v>1</v>
      </c>
      <c r="I53" s="109">
        <v>48</v>
      </c>
      <c r="J53" s="109">
        <v>48</v>
      </c>
      <c r="K53" s="109">
        <v>28</v>
      </c>
      <c r="L53" s="109">
        <v>17</v>
      </c>
      <c r="M53" s="109">
        <v>18</v>
      </c>
      <c r="N53" s="109">
        <v>16</v>
      </c>
      <c r="O53" s="109">
        <v>8</v>
      </c>
      <c r="P53" s="109">
        <v>11</v>
      </c>
      <c r="Q53" s="109">
        <v>16</v>
      </c>
      <c r="R53" s="109">
        <v>1</v>
      </c>
      <c r="S53" s="109">
        <v>47</v>
      </c>
      <c r="T53" s="109">
        <v>9</v>
      </c>
      <c r="U53" s="109">
        <v>0</v>
      </c>
      <c r="V53" s="109">
        <v>14</v>
      </c>
      <c r="W53" s="109">
        <v>6</v>
      </c>
      <c r="X53" s="109">
        <v>42</v>
      </c>
      <c r="Y53" s="109">
        <v>38</v>
      </c>
      <c r="Z53" s="109">
        <v>4</v>
      </c>
      <c r="AA53" s="109">
        <v>0</v>
      </c>
      <c r="AB53" s="109">
        <v>34</v>
      </c>
      <c r="AC53" s="109">
        <v>13</v>
      </c>
      <c r="AD53" s="109">
        <v>35</v>
      </c>
      <c r="AE53" s="109">
        <v>11</v>
      </c>
      <c r="AF53" s="109">
        <v>48</v>
      </c>
      <c r="AG53" s="109">
        <v>44</v>
      </c>
      <c r="AH53" s="109">
        <v>32</v>
      </c>
      <c r="AI53" s="109">
        <v>14</v>
      </c>
      <c r="AJ53" s="109">
        <v>12</v>
      </c>
      <c r="AK53" s="109">
        <v>17</v>
      </c>
      <c r="AL53" s="109">
        <v>10</v>
      </c>
      <c r="AM53" s="109">
        <v>48</v>
      </c>
      <c r="AN53" s="109">
        <v>34</v>
      </c>
      <c r="AO53" s="109">
        <v>20</v>
      </c>
      <c r="AP53" s="109">
        <v>0</v>
      </c>
      <c r="AQ53" s="109">
        <v>11</v>
      </c>
      <c r="AR53" s="109">
        <v>36</v>
      </c>
      <c r="AS53" s="109">
        <v>36</v>
      </c>
      <c r="AT53" s="109">
        <v>8</v>
      </c>
      <c r="AU53" s="109">
        <v>26</v>
      </c>
      <c r="AV53" s="109">
        <v>12</v>
      </c>
      <c r="AW53" s="109">
        <v>7</v>
      </c>
      <c r="AX53" s="109">
        <v>37</v>
      </c>
      <c r="AY53" s="109">
        <v>18</v>
      </c>
      <c r="AZ53" s="109">
        <v>17</v>
      </c>
      <c r="BA53" s="109">
        <v>26</v>
      </c>
      <c r="BB53" s="109">
        <v>12</v>
      </c>
      <c r="BC53" s="109">
        <v>32</v>
      </c>
      <c r="BD53" s="109">
        <v>0</v>
      </c>
      <c r="BE53" s="109">
        <v>41</v>
      </c>
      <c r="BF53" s="109">
        <v>49</v>
      </c>
      <c r="BG53" s="109">
        <v>16</v>
      </c>
      <c r="BH53" s="109">
        <v>44</v>
      </c>
      <c r="BI53" s="109">
        <v>31</v>
      </c>
      <c r="BJ53" s="109">
        <v>30</v>
      </c>
      <c r="BK53" s="109">
        <v>42</v>
      </c>
      <c r="BL53" s="109">
        <v>29</v>
      </c>
      <c r="BM53" s="109">
        <v>3</v>
      </c>
      <c r="BN53" s="109">
        <v>24</v>
      </c>
      <c r="BO53" s="109">
        <v>25</v>
      </c>
      <c r="BP53" s="109">
        <v>46</v>
      </c>
      <c r="BQ53" s="109">
        <v>31</v>
      </c>
      <c r="BR53" s="109">
        <v>50</v>
      </c>
      <c r="BS53" s="109">
        <v>9</v>
      </c>
      <c r="BT53" s="109">
        <v>31</v>
      </c>
      <c r="BU53" s="109">
        <v>27</v>
      </c>
      <c r="BV53" s="109">
        <v>40</v>
      </c>
      <c r="BW53" s="109">
        <v>21</v>
      </c>
      <c r="BX53" s="109">
        <v>31</v>
      </c>
      <c r="BY53" s="109">
        <v>50</v>
      </c>
      <c r="BZ53" s="109">
        <v>42</v>
      </c>
      <c r="CA53" s="109">
        <v>44</v>
      </c>
      <c r="CB53" s="109">
        <v>5</v>
      </c>
      <c r="CC53" s="109">
        <v>34</v>
      </c>
      <c r="CD53" s="109">
        <v>18</v>
      </c>
      <c r="CE53" s="109">
        <v>7</v>
      </c>
      <c r="CF53" s="109">
        <v>42</v>
      </c>
      <c r="CG53" s="109">
        <v>20</v>
      </c>
      <c r="CH53" s="109">
        <v>36</v>
      </c>
      <c r="CI53" s="109">
        <v>37</v>
      </c>
      <c r="CJ53" s="109">
        <v>35</v>
      </c>
      <c r="CK53" s="109">
        <v>0</v>
      </c>
      <c r="CL53" s="109">
        <v>21</v>
      </c>
      <c r="CM53" s="109">
        <v>19</v>
      </c>
      <c r="CN53" s="109">
        <v>42</v>
      </c>
      <c r="CO53" s="109">
        <v>12</v>
      </c>
      <c r="CP53" s="109">
        <v>46</v>
      </c>
      <c r="CQ53" s="109">
        <v>28</v>
      </c>
      <c r="CR53" s="109">
        <f t="shared" ca="1" si="0"/>
        <v>46</v>
      </c>
      <c r="CS53" s="109">
        <f t="shared" si="1"/>
        <v>637</v>
      </c>
      <c r="CT53" s="109">
        <f t="shared" si="2"/>
        <v>715</v>
      </c>
      <c r="CU53" s="99">
        <f t="shared" si="3"/>
        <v>873</v>
      </c>
      <c r="CV53" s="99">
        <f t="shared" si="4"/>
        <v>2225</v>
      </c>
      <c r="CW53" s="99">
        <v>0</v>
      </c>
      <c r="CX53" s="99">
        <v>0</v>
      </c>
      <c r="CY53" s="99">
        <v>0</v>
      </c>
      <c r="CZ53" s="99">
        <f t="shared" si="5"/>
        <v>2225</v>
      </c>
      <c r="DA53" s="110">
        <f t="shared" si="6"/>
        <v>873</v>
      </c>
      <c r="DB53" s="99" t="s">
        <v>714</v>
      </c>
      <c r="DC53" s="99">
        <f t="shared" si="7"/>
        <v>12</v>
      </c>
      <c r="DD53" s="99" t="s">
        <v>253</v>
      </c>
    </row>
    <row r="54" spans="2:108" ht="15.75" thickBot="1">
      <c r="B54" s="385"/>
      <c r="C54" s="106" t="s">
        <v>715</v>
      </c>
      <c r="D54" s="109">
        <v>8</v>
      </c>
      <c r="E54" s="109">
        <v>11</v>
      </c>
      <c r="F54" s="109">
        <v>37</v>
      </c>
      <c r="G54" s="109">
        <v>17</v>
      </c>
      <c r="H54" s="109">
        <v>42</v>
      </c>
      <c r="I54" s="109">
        <v>45</v>
      </c>
      <c r="J54" s="109">
        <v>27</v>
      </c>
      <c r="K54" s="109">
        <v>35</v>
      </c>
      <c r="L54" s="109">
        <v>10</v>
      </c>
      <c r="M54" s="109">
        <v>10</v>
      </c>
      <c r="N54" s="109">
        <v>38</v>
      </c>
      <c r="O54" s="109">
        <v>26</v>
      </c>
      <c r="P54" s="109">
        <v>6</v>
      </c>
      <c r="Q54" s="109">
        <v>9</v>
      </c>
      <c r="R54" s="109">
        <v>41</v>
      </c>
      <c r="S54" s="109">
        <v>15</v>
      </c>
      <c r="T54" s="109">
        <v>26</v>
      </c>
      <c r="U54" s="109">
        <v>32</v>
      </c>
      <c r="V54" s="109">
        <v>46</v>
      </c>
      <c r="W54" s="109">
        <v>20</v>
      </c>
      <c r="X54" s="109">
        <v>41</v>
      </c>
      <c r="Y54" s="109">
        <v>13</v>
      </c>
      <c r="Z54" s="109">
        <v>49</v>
      </c>
      <c r="AA54" s="109">
        <v>41</v>
      </c>
      <c r="AB54" s="109">
        <v>26</v>
      </c>
      <c r="AC54" s="109">
        <v>44</v>
      </c>
      <c r="AD54" s="109">
        <v>3</v>
      </c>
      <c r="AE54" s="109">
        <v>47</v>
      </c>
      <c r="AF54" s="109">
        <v>29</v>
      </c>
      <c r="AG54" s="109">
        <v>8</v>
      </c>
      <c r="AH54" s="109">
        <v>44</v>
      </c>
      <c r="AI54" s="109">
        <v>2</v>
      </c>
      <c r="AJ54" s="109">
        <v>19</v>
      </c>
      <c r="AK54" s="109">
        <v>31</v>
      </c>
      <c r="AL54" s="109">
        <v>20</v>
      </c>
      <c r="AM54" s="109">
        <v>43</v>
      </c>
      <c r="AN54" s="109">
        <v>39</v>
      </c>
      <c r="AO54" s="109">
        <v>32</v>
      </c>
      <c r="AP54" s="109">
        <v>25</v>
      </c>
      <c r="AQ54" s="109">
        <v>40</v>
      </c>
      <c r="AR54" s="109">
        <v>18</v>
      </c>
      <c r="AS54" s="109">
        <v>40</v>
      </c>
      <c r="AT54" s="109">
        <v>3</v>
      </c>
      <c r="AU54" s="109">
        <v>46</v>
      </c>
      <c r="AV54" s="109">
        <v>27</v>
      </c>
      <c r="AW54" s="109">
        <v>14</v>
      </c>
      <c r="AX54" s="109">
        <v>38</v>
      </c>
      <c r="AY54" s="109">
        <v>23</v>
      </c>
      <c r="AZ54" s="109">
        <v>23</v>
      </c>
      <c r="BA54" s="109">
        <v>32</v>
      </c>
      <c r="BB54" s="109">
        <v>37</v>
      </c>
      <c r="BC54" s="109">
        <v>4</v>
      </c>
      <c r="BD54" s="109">
        <v>48</v>
      </c>
      <c r="BE54" s="109">
        <v>14</v>
      </c>
      <c r="BF54" s="109">
        <v>1</v>
      </c>
      <c r="BG54" s="109">
        <v>15</v>
      </c>
      <c r="BH54" s="109">
        <v>43</v>
      </c>
      <c r="BI54" s="109">
        <v>14</v>
      </c>
      <c r="BJ54" s="109">
        <v>7</v>
      </c>
      <c r="BK54" s="109">
        <v>25</v>
      </c>
      <c r="BL54" s="109">
        <v>33</v>
      </c>
      <c r="BM54" s="109">
        <v>18</v>
      </c>
      <c r="BN54" s="109">
        <v>30</v>
      </c>
      <c r="BO54" s="109">
        <v>25</v>
      </c>
      <c r="BP54" s="109">
        <v>30</v>
      </c>
      <c r="BQ54" s="109">
        <v>45</v>
      </c>
      <c r="BR54" s="109">
        <v>30</v>
      </c>
      <c r="BS54" s="109">
        <v>9</v>
      </c>
      <c r="BT54" s="109">
        <v>49</v>
      </c>
      <c r="BU54" s="109">
        <v>5</v>
      </c>
      <c r="BV54" s="109">
        <v>41</v>
      </c>
      <c r="BW54" s="109">
        <v>11</v>
      </c>
      <c r="BX54" s="109">
        <v>0</v>
      </c>
      <c r="BY54" s="109">
        <v>34</v>
      </c>
      <c r="BZ54" s="109">
        <v>36</v>
      </c>
      <c r="CA54" s="109">
        <v>7</v>
      </c>
      <c r="CB54" s="109">
        <v>22</v>
      </c>
      <c r="CC54" s="109">
        <v>0</v>
      </c>
      <c r="CD54" s="109">
        <v>36</v>
      </c>
      <c r="CE54" s="109">
        <v>3</v>
      </c>
      <c r="CF54" s="109">
        <v>26</v>
      </c>
      <c r="CG54" s="109">
        <v>36</v>
      </c>
      <c r="CH54" s="109">
        <v>39</v>
      </c>
      <c r="CI54" s="109">
        <v>12</v>
      </c>
      <c r="CJ54" s="109">
        <v>50</v>
      </c>
      <c r="CK54" s="109">
        <v>3</v>
      </c>
      <c r="CL54" s="109">
        <v>29</v>
      </c>
      <c r="CM54" s="109">
        <v>12</v>
      </c>
      <c r="CN54" s="109">
        <v>24</v>
      </c>
      <c r="CO54" s="109">
        <v>44</v>
      </c>
      <c r="CP54" s="109">
        <v>22</v>
      </c>
      <c r="CQ54" s="109">
        <v>10</v>
      </c>
      <c r="CR54" s="109">
        <f t="shared" ca="1" si="0"/>
        <v>22</v>
      </c>
      <c r="CS54" s="109">
        <f t="shared" si="1"/>
        <v>846</v>
      </c>
      <c r="CT54" s="109">
        <f t="shared" si="2"/>
        <v>756</v>
      </c>
      <c r="CU54" s="99">
        <f t="shared" si="3"/>
        <v>720</v>
      </c>
      <c r="CV54" s="99">
        <f t="shared" si="4"/>
        <v>2322</v>
      </c>
      <c r="CW54" s="99">
        <v>0</v>
      </c>
      <c r="CX54" s="99">
        <v>0</v>
      </c>
      <c r="CY54" s="99">
        <v>0</v>
      </c>
      <c r="CZ54" s="99">
        <f t="shared" si="5"/>
        <v>2322</v>
      </c>
      <c r="DA54" s="110">
        <f t="shared" si="6"/>
        <v>720</v>
      </c>
      <c r="DB54" s="99" t="s">
        <v>715</v>
      </c>
      <c r="DC54" s="99">
        <f t="shared" si="7"/>
        <v>68</v>
      </c>
      <c r="DD54" s="99" t="s">
        <v>253</v>
      </c>
    </row>
    <row r="55" spans="2:108" ht="15.75" thickBot="1">
      <c r="B55" s="385"/>
      <c r="C55" s="106" t="s">
        <v>716</v>
      </c>
      <c r="D55" s="109">
        <v>44</v>
      </c>
      <c r="E55" s="109">
        <v>6</v>
      </c>
      <c r="F55" s="109">
        <v>39</v>
      </c>
      <c r="G55" s="109">
        <v>46</v>
      </c>
      <c r="H55" s="109">
        <v>3</v>
      </c>
      <c r="I55" s="109">
        <v>7</v>
      </c>
      <c r="J55" s="109">
        <v>50</v>
      </c>
      <c r="K55" s="109">
        <v>35</v>
      </c>
      <c r="L55" s="109">
        <v>18</v>
      </c>
      <c r="M55" s="109">
        <v>10</v>
      </c>
      <c r="N55" s="109">
        <v>12</v>
      </c>
      <c r="O55" s="109">
        <v>41</v>
      </c>
      <c r="P55" s="109">
        <v>12</v>
      </c>
      <c r="Q55" s="109">
        <v>34</v>
      </c>
      <c r="R55" s="109">
        <v>19</v>
      </c>
      <c r="S55" s="109">
        <v>17</v>
      </c>
      <c r="T55" s="109">
        <v>32</v>
      </c>
      <c r="U55" s="109">
        <v>27</v>
      </c>
      <c r="V55" s="109">
        <v>24</v>
      </c>
      <c r="W55" s="109">
        <v>25</v>
      </c>
      <c r="X55" s="109">
        <v>10</v>
      </c>
      <c r="Y55" s="109">
        <v>1</v>
      </c>
      <c r="Z55" s="109">
        <v>34</v>
      </c>
      <c r="AA55" s="109">
        <v>36</v>
      </c>
      <c r="AB55" s="109">
        <v>45</v>
      </c>
      <c r="AC55" s="109">
        <v>9</v>
      </c>
      <c r="AD55" s="109">
        <v>26</v>
      </c>
      <c r="AE55" s="109">
        <v>1</v>
      </c>
      <c r="AF55" s="109">
        <v>1</v>
      </c>
      <c r="AG55" s="109">
        <v>35</v>
      </c>
      <c r="AH55" s="109">
        <v>40</v>
      </c>
      <c r="AI55" s="109">
        <v>10</v>
      </c>
      <c r="AJ55" s="109">
        <v>28</v>
      </c>
      <c r="AK55" s="109">
        <v>39</v>
      </c>
      <c r="AL55" s="109">
        <v>10</v>
      </c>
      <c r="AM55" s="109">
        <v>15</v>
      </c>
      <c r="AN55" s="109">
        <v>31</v>
      </c>
      <c r="AO55" s="109">
        <v>35</v>
      </c>
      <c r="AP55" s="109">
        <v>0</v>
      </c>
      <c r="AQ55" s="109">
        <v>39</v>
      </c>
      <c r="AR55" s="109">
        <v>40</v>
      </c>
      <c r="AS55" s="109">
        <v>21</v>
      </c>
      <c r="AT55" s="109">
        <v>37</v>
      </c>
      <c r="AU55" s="109">
        <v>20</v>
      </c>
      <c r="AV55" s="109">
        <v>26</v>
      </c>
      <c r="AW55" s="109">
        <v>49</v>
      </c>
      <c r="AX55" s="109">
        <v>45</v>
      </c>
      <c r="AY55" s="109">
        <v>8</v>
      </c>
      <c r="AZ55" s="109">
        <v>20</v>
      </c>
      <c r="BA55" s="109">
        <v>3</v>
      </c>
      <c r="BB55" s="109">
        <v>3</v>
      </c>
      <c r="BC55" s="109">
        <v>41</v>
      </c>
      <c r="BD55" s="109">
        <v>36</v>
      </c>
      <c r="BE55" s="109">
        <v>22</v>
      </c>
      <c r="BF55" s="109">
        <v>16</v>
      </c>
      <c r="BG55" s="109">
        <v>30</v>
      </c>
      <c r="BH55" s="109">
        <v>47</v>
      </c>
      <c r="BI55" s="109">
        <v>41</v>
      </c>
      <c r="BJ55" s="109">
        <v>29</v>
      </c>
      <c r="BK55" s="109">
        <v>27</v>
      </c>
      <c r="BL55" s="109">
        <v>26</v>
      </c>
      <c r="BM55" s="109">
        <v>11</v>
      </c>
      <c r="BN55" s="109">
        <v>5</v>
      </c>
      <c r="BO55" s="109">
        <v>10</v>
      </c>
      <c r="BP55" s="109">
        <v>6</v>
      </c>
      <c r="BQ55" s="109">
        <v>13</v>
      </c>
      <c r="BR55" s="109">
        <v>23</v>
      </c>
      <c r="BS55" s="109">
        <v>2</v>
      </c>
      <c r="BT55" s="109">
        <v>26</v>
      </c>
      <c r="BU55" s="109">
        <v>47</v>
      </c>
      <c r="BV55" s="109">
        <v>16</v>
      </c>
      <c r="BW55" s="109">
        <v>46</v>
      </c>
      <c r="BX55" s="109">
        <v>46</v>
      </c>
      <c r="BY55" s="109">
        <v>10</v>
      </c>
      <c r="BZ55" s="109">
        <v>21</v>
      </c>
      <c r="CA55" s="109">
        <v>35</v>
      </c>
      <c r="CB55" s="109">
        <v>17</v>
      </c>
      <c r="CC55" s="109">
        <v>29</v>
      </c>
      <c r="CD55" s="109">
        <v>1</v>
      </c>
      <c r="CE55" s="109">
        <v>11</v>
      </c>
      <c r="CF55" s="109">
        <v>49</v>
      </c>
      <c r="CG55" s="109">
        <v>15</v>
      </c>
      <c r="CH55" s="109">
        <v>42</v>
      </c>
      <c r="CI55" s="109">
        <v>45</v>
      </c>
      <c r="CJ55" s="109">
        <v>41</v>
      </c>
      <c r="CK55" s="109">
        <v>0</v>
      </c>
      <c r="CL55" s="109">
        <v>18</v>
      </c>
      <c r="CM55" s="109">
        <v>26</v>
      </c>
      <c r="CN55" s="109">
        <v>10</v>
      </c>
      <c r="CO55" s="109">
        <v>25</v>
      </c>
      <c r="CP55" s="109">
        <v>45</v>
      </c>
      <c r="CQ55" s="109">
        <v>13</v>
      </c>
      <c r="CR55" s="109">
        <f t="shared" ca="1" si="0"/>
        <v>45</v>
      </c>
      <c r="CS55" s="109">
        <f t="shared" si="1"/>
        <v>739</v>
      </c>
      <c r="CT55" s="109">
        <f t="shared" si="2"/>
        <v>794</v>
      </c>
      <c r="CU55" s="99">
        <f t="shared" si="3"/>
        <v>693</v>
      </c>
      <c r="CV55" s="99">
        <f t="shared" si="4"/>
        <v>2226</v>
      </c>
      <c r="CW55" s="99">
        <v>0</v>
      </c>
      <c r="CX55" s="99">
        <v>0</v>
      </c>
      <c r="CY55" s="99">
        <v>0</v>
      </c>
      <c r="CZ55" s="99">
        <f t="shared" si="5"/>
        <v>2226</v>
      </c>
      <c r="DA55" s="110">
        <f t="shared" si="6"/>
        <v>693</v>
      </c>
      <c r="DB55" s="99" t="s">
        <v>716</v>
      </c>
      <c r="DC55" s="99">
        <f t="shared" si="7"/>
        <v>78</v>
      </c>
      <c r="DD55" s="99" t="s">
        <v>253</v>
      </c>
    </row>
    <row r="56" spans="2:108" ht="15.75" thickBot="1">
      <c r="B56" s="385"/>
      <c r="C56" s="111" t="s">
        <v>717</v>
      </c>
      <c r="D56" s="112">
        <v>0</v>
      </c>
      <c r="E56" s="112">
        <v>42</v>
      </c>
      <c r="F56" s="112">
        <v>43</v>
      </c>
      <c r="G56" s="112">
        <v>37</v>
      </c>
      <c r="H56" s="112">
        <v>7</v>
      </c>
      <c r="I56" s="112">
        <v>34</v>
      </c>
      <c r="J56" s="112">
        <v>2</v>
      </c>
      <c r="K56" s="112">
        <v>12</v>
      </c>
      <c r="L56" s="112">
        <v>49</v>
      </c>
      <c r="M56" s="112">
        <v>48</v>
      </c>
      <c r="N56" s="112">
        <v>32</v>
      </c>
      <c r="O56" s="112">
        <v>0</v>
      </c>
      <c r="P56" s="112">
        <v>31</v>
      </c>
      <c r="Q56" s="112">
        <v>48</v>
      </c>
      <c r="R56" s="112">
        <v>11</v>
      </c>
      <c r="S56" s="112">
        <v>20</v>
      </c>
      <c r="T56" s="112">
        <v>40</v>
      </c>
      <c r="U56" s="112">
        <v>9</v>
      </c>
      <c r="V56" s="112">
        <v>30</v>
      </c>
      <c r="W56" s="112">
        <v>41</v>
      </c>
      <c r="X56" s="112">
        <v>47</v>
      </c>
      <c r="Y56" s="112">
        <v>50</v>
      </c>
      <c r="Z56" s="112">
        <v>7</v>
      </c>
      <c r="AA56" s="112">
        <v>36</v>
      </c>
      <c r="AB56" s="112">
        <v>3</v>
      </c>
      <c r="AC56" s="112">
        <v>0</v>
      </c>
      <c r="AD56" s="112">
        <v>34</v>
      </c>
      <c r="AE56" s="112">
        <v>28</v>
      </c>
      <c r="AF56" s="112">
        <v>11</v>
      </c>
      <c r="AG56" s="112">
        <v>48</v>
      </c>
      <c r="AH56" s="112">
        <v>50</v>
      </c>
      <c r="AI56" s="112">
        <v>4</v>
      </c>
      <c r="AJ56" s="112">
        <v>30</v>
      </c>
      <c r="AK56" s="112">
        <v>2</v>
      </c>
      <c r="AL56" s="112">
        <v>47</v>
      </c>
      <c r="AM56" s="112">
        <v>5</v>
      </c>
      <c r="AN56" s="112">
        <v>19</v>
      </c>
      <c r="AO56" s="112">
        <v>43</v>
      </c>
      <c r="AP56" s="112">
        <v>21</v>
      </c>
      <c r="AQ56" s="112">
        <v>38</v>
      </c>
      <c r="AR56" s="112">
        <v>42</v>
      </c>
      <c r="AS56" s="112">
        <v>25</v>
      </c>
      <c r="AT56" s="112">
        <v>43</v>
      </c>
      <c r="AU56" s="112">
        <v>5</v>
      </c>
      <c r="AV56" s="112">
        <v>35</v>
      </c>
      <c r="AW56" s="112">
        <v>28</v>
      </c>
      <c r="AX56" s="112">
        <v>7</v>
      </c>
      <c r="AY56" s="112">
        <v>16</v>
      </c>
      <c r="AZ56" s="112">
        <v>42</v>
      </c>
      <c r="BA56" s="112">
        <v>26</v>
      </c>
      <c r="BB56" s="112">
        <v>26</v>
      </c>
      <c r="BC56" s="112">
        <v>42</v>
      </c>
      <c r="BD56" s="112">
        <v>50</v>
      </c>
      <c r="BE56" s="112">
        <v>48</v>
      </c>
      <c r="BF56" s="112">
        <v>17</v>
      </c>
      <c r="BG56" s="112">
        <v>27</v>
      </c>
      <c r="BH56" s="112">
        <v>42</v>
      </c>
      <c r="BI56" s="112">
        <v>4</v>
      </c>
      <c r="BJ56" s="112">
        <v>14</v>
      </c>
      <c r="BK56" s="112">
        <v>43</v>
      </c>
      <c r="BL56" s="112">
        <v>40</v>
      </c>
      <c r="BM56" s="112">
        <v>15</v>
      </c>
      <c r="BN56" s="112">
        <v>34</v>
      </c>
      <c r="BO56" s="112">
        <v>43</v>
      </c>
      <c r="BP56" s="112">
        <v>9</v>
      </c>
      <c r="BQ56" s="112">
        <v>40</v>
      </c>
      <c r="BR56" s="112">
        <v>12</v>
      </c>
      <c r="BS56" s="112">
        <v>26</v>
      </c>
      <c r="BT56" s="112">
        <v>15</v>
      </c>
      <c r="BU56" s="112">
        <v>2</v>
      </c>
      <c r="BV56" s="112">
        <v>7</v>
      </c>
      <c r="BW56" s="112">
        <v>19</v>
      </c>
      <c r="BX56" s="112">
        <v>38</v>
      </c>
      <c r="BY56" s="112">
        <v>21</v>
      </c>
      <c r="BZ56" s="112">
        <v>24</v>
      </c>
      <c r="CA56" s="112">
        <v>7</v>
      </c>
      <c r="CB56" s="112">
        <v>20</v>
      </c>
      <c r="CC56" s="112">
        <v>8</v>
      </c>
      <c r="CD56" s="112">
        <v>9</v>
      </c>
      <c r="CE56" s="112">
        <v>32</v>
      </c>
      <c r="CF56" s="112">
        <v>34</v>
      </c>
      <c r="CG56" s="112">
        <v>45</v>
      </c>
      <c r="CH56" s="112">
        <v>39</v>
      </c>
      <c r="CI56" s="112">
        <v>4</v>
      </c>
      <c r="CJ56" s="112">
        <v>45</v>
      </c>
      <c r="CK56" s="112">
        <v>22</v>
      </c>
      <c r="CL56" s="112">
        <v>10</v>
      </c>
      <c r="CM56" s="112">
        <v>34</v>
      </c>
      <c r="CN56" s="112">
        <v>15</v>
      </c>
      <c r="CO56" s="112">
        <v>26</v>
      </c>
      <c r="CP56" s="112">
        <v>40</v>
      </c>
      <c r="CQ56" s="112">
        <v>45</v>
      </c>
      <c r="CR56" s="112">
        <f t="shared" ca="1" si="0"/>
        <v>40</v>
      </c>
      <c r="CS56" s="112">
        <f t="shared" si="1"/>
        <v>850</v>
      </c>
      <c r="CT56" s="112">
        <f t="shared" si="2"/>
        <v>831</v>
      </c>
      <c r="CU56" s="113">
        <f t="shared" si="3"/>
        <v>725</v>
      </c>
      <c r="CV56" s="113">
        <f t="shared" si="4"/>
        <v>2406</v>
      </c>
      <c r="CW56" s="113">
        <v>0</v>
      </c>
      <c r="CX56" s="113">
        <v>0</v>
      </c>
      <c r="CY56" s="113">
        <v>0</v>
      </c>
      <c r="CZ56" s="113">
        <f t="shared" si="5"/>
        <v>2406</v>
      </c>
      <c r="DA56" s="114">
        <f t="shared" si="6"/>
        <v>725</v>
      </c>
      <c r="DB56" s="99" t="s">
        <v>717</v>
      </c>
      <c r="DC56" s="99">
        <f t="shared" si="7"/>
        <v>66</v>
      </c>
      <c r="DD56" s="99" t="s">
        <v>253</v>
      </c>
    </row>
    <row r="57" spans="2:108" ht="15.75" thickBot="1">
      <c r="B57" s="383" t="s">
        <v>104</v>
      </c>
      <c r="C57" s="106" t="s">
        <v>729</v>
      </c>
      <c r="D57" s="107">
        <v>48</v>
      </c>
      <c r="E57" s="107">
        <v>1</v>
      </c>
      <c r="F57" s="107">
        <v>10</v>
      </c>
      <c r="G57" s="107">
        <v>42</v>
      </c>
      <c r="H57" s="107">
        <v>39</v>
      </c>
      <c r="I57" s="107">
        <v>3</v>
      </c>
      <c r="J57" s="107">
        <v>0</v>
      </c>
      <c r="K57" s="107">
        <v>27</v>
      </c>
      <c r="L57" s="107">
        <v>48</v>
      </c>
      <c r="M57" s="107">
        <v>50</v>
      </c>
      <c r="N57" s="107">
        <v>36</v>
      </c>
      <c r="O57" s="107">
        <v>20</v>
      </c>
      <c r="P57" s="107">
        <v>15</v>
      </c>
      <c r="Q57" s="107">
        <v>44</v>
      </c>
      <c r="R57" s="107">
        <v>12</v>
      </c>
      <c r="S57" s="107">
        <v>8</v>
      </c>
      <c r="T57" s="107">
        <v>17</v>
      </c>
      <c r="U57" s="107">
        <v>48</v>
      </c>
      <c r="V57" s="107">
        <v>25</v>
      </c>
      <c r="W57" s="107">
        <v>45</v>
      </c>
      <c r="X57" s="107">
        <v>27</v>
      </c>
      <c r="Y57" s="107">
        <v>31</v>
      </c>
      <c r="Z57" s="107">
        <v>20</v>
      </c>
      <c r="AA57" s="107">
        <v>13</v>
      </c>
      <c r="AB57" s="107">
        <v>36</v>
      </c>
      <c r="AC57" s="107">
        <v>12</v>
      </c>
      <c r="AD57" s="107">
        <v>27</v>
      </c>
      <c r="AE57" s="107">
        <v>6</v>
      </c>
      <c r="AF57" s="107">
        <v>32</v>
      </c>
      <c r="AG57" s="107">
        <v>5</v>
      </c>
      <c r="AH57" s="107">
        <v>20</v>
      </c>
      <c r="AI57" s="107">
        <v>21</v>
      </c>
      <c r="AJ57" s="107">
        <v>32</v>
      </c>
      <c r="AK57" s="107">
        <v>9</v>
      </c>
      <c r="AL57" s="107">
        <v>26</v>
      </c>
      <c r="AM57" s="107">
        <v>27</v>
      </c>
      <c r="AN57" s="107">
        <v>41</v>
      </c>
      <c r="AO57" s="107">
        <v>16</v>
      </c>
      <c r="AP57" s="107">
        <v>4</v>
      </c>
      <c r="AQ57" s="107">
        <v>27</v>
      </c>
      <c r="AR57" s="107">
        <v>15</v>
      </c>
      <c r="AS57" s="107">
        <v>21</v>
      </c>
      <c r="AT57" s="107">
        <v>26</v>
      </c>
      <c r="AU57" s="107">
        <v>2</v>
      </c>
      <c r="AV57" s="107">
        <v>48</v>
      </c>
      <c r="AW57" s="107">
        <v>9</v>
      </c>
      <c r="AX57" s="107">
        <v>27</v>
      </c>
      <c r="AY57" s="107">
        <v>10</v>
      </c>
      <c r="AZ57" s="107">
        <v>16</v>
      </c>
      <c r="BA57" s="107">
        <v>12</v>
      </c>
      <c r="BB57" s="107">
        <v>43</v>
      </c>
      <c r="BC57" s="107">
        <v>13</v>
      </c>
      <c r="BD57" s="107">
        <v>18</v>
      </c>
      <c r="BE57" s="107">
        <v>22</v>
      </c>
      <c r="BF57" s="107">
        <v>29</v>
      </c>
      <c r="BG57" s="107">
        <v>6</v>
      </c>
      <c r="BH57" s="107">
        <v>23</v>
      </c>
      <c r="BI57" s="107">
        <v>48</v>
      </c>
      <c r="BJ57" s="107">
        <v>50</v>
      </c>
      <c r="BK57" s="107">
        <v>20</v>
      </c>
      <c r="BL57" s="107">
        <v>46</v>
      </c>
      <c r="BM57" s="107">
        <v>25</v>
      </c>
      <c r="BN57" s="107">
        <v>5</v>
      </c>
      <c r="BO57" s="107">
        <v>33</v>
      </c>
      <c r="BP57" s="107">
        <v>36</v>
      </c>
      <c r="BQ57" s="107">
        <v>3</v>
      </c>
      <c r="BR57" s="107">
        <v>28</v>
      </c>
      <c r="BS57" s="107">
        <v>17</v>
      </c>
      <c r="BT57" s="107">
        <v>16</v>
      </c>
      <c r="BU57" s="107">
        <v>49</v>
      </c>
      <c r="BV57" s="107">
        <v>47</v>
      </c>
      <c r="BW57" s="107">
        <v>12</v>
      </c>
      <c r="BX57" s="107">
        <v>5</v>
      </c>
      <c r="BY57" s="107">
        <v>41</v>
      </c>
      <c r="BZ57" s="107">
        <v>29</v>
      </c>
      <c r="CA57" s="107">
        <v>2</v>
      </c>
      <c r="CB57" s="107">
        <v>15</v>
      </c>
      <c r="CC57" s="107">
        <v>23</v>
      </c>
      <c r="CD57" s="107">
        <v>23</v>
      </c>
      <c r="CE57" s="107">
        <v>45</v>
      </c>
      <c r="CF57" s="107">
        <v>14</v>
      </c>
      <c r="CG57" s="107">
        <v>13</v>
      </c>
      <c r="CH57" s="107">
        <v>22</v>
      </c>
      <c r="CI57" s="107">
        <v>44</v>
      </c>
      <c r="CJ57" s="107">
        <v>33</v>
      </c>
      <c r="CK57" s="107">
        <v>36</v>
      </c>
      <c r="CL57" s="107">
        <v>42</v>
      </c>
      <c r="CM57" s="107">
        <v>12</v>
      </c>
      <c r="CN57" s="107">
        <v>4</v>
      </c>
      <c r="CO57" s="107">
        <v>29</v>
      </c>
      <c r="CP57" s="107">
        <v>12</v>
      </c>
      <c r="CQ57" s="107">
        <v>8</v>
      </c>
      <c r="CR57" s="107">
        <f t="shared" ca="1" si="0"/>
        <v>12</v>
      </c>
      <c r="CS57" s="107">
        <f t="shared" si="1"/>
        <v>767</v>
      </c>
      <c r="CT57" s="107">
        <f t="shared" si="2"/>
        <v>707</v>
      </c>
      <c r="CU57" s="108">
        <f t="shared" si="3"/>
        <v>698</v>
      </c>
      <c r="CV57" s="108">
        <f t="shared" si="4"/>
        <v>2172</v>
      </c>
      <c r="CW57" s="108">
        <v>0</v>
      </c>
      <c r="CX57" s="108">
        <v>0</v>
      </c>
      <c r="CY57" s="108">
        <v>0</v>
      </c>
      <c r="CZ57" s="108">
        <f t="shared" si="5"/>
        <v>2172</v>
      </c>
      <c r="DA57" s="105">
        <f t="shared" si="6"/>
        <v>698</v>
      </c>
      <c r="DB57" s="99" t="s">
        <v>729</v>
      </c>
      <c r="DC57" s="99">
        <f t="shared" si="7"/>
        <v>72</v>
      </c>
      <c r="DD57" s="99" t="str">
        <f t="shared" si="8"/>
        <v>Labeller</v>
      </c>
    </row>
    <row r="58" spans="2:108" ht="15.75" thickBot="1">
      <c r="B58" s="383"/>
      <c r="C58" s="106" t="s">
        <v>717</v>
      </c>
      <c r="D58" s="109">
        <v>26</v>
      </c>
      <c r="E58" s="109">
        <v>19</v>
      </c>
      <c r="F58" s="109">
        <v>38</v>
      </c>
      <c r="G58" s="109">
        <v>49</v>
      </c>
      <c r="H58" s="109">
        <v>32</v>
      </c>
      <c r="I58" s="109">
        <v>5</v>
      </c>
      <c r="J58" s="109">
        <v>8</v>
      </c>
      <c r="K58" s="109">
        <v>19</v>
      </c>
      <c r="L58" s="109">
        <v>41</v>
      </c>
      <c r="M58" s="109">
        <v>50</v>
      </c>
      <c r="N58" s="109">
        <v>49</v>
      </c>
      <c r="O58" s="109">
        <v>42</v>
      </c>
      <c r="P58" s="109">
        <v>46</v>
      </c>
      <c r="Q58" s="109">
        <v>5</v>
      </c>
      <c r="R58" s="109">
        <v>31</v>
      </c>
      <c r="S58" s="109">
        <v>35</v>
      </c>
      <c r="T58" s="109">
        <v>48</v>
      </c>
      <c r="U58" s="109">
        <v>8</v>
      </c>
      <c r="V58" s="109">
        <v>37</v>
      </c>
      <c r="W58" s="109">
        <v>15</v>
      </c>
      <c r="X58" s="109">
        <v>22</v>
      </c>
      <c r="Y58" s="109">
        <v>32</v>
      </c>
      <c r="Z58" s="109">
        <v>40</v>
      </c>
      <c r="AA58" s="109">
        <v>32</v>
      </c>
      <c r="AB58" s="109">
        <v>12</v>
      </c>
      <c r="AC58" s="109">
        <v>8</v>
      </c>
      <c r="AD58" s="109">
        <v>22</v>
      </c>
      <c r="AE58" s="109">
        <v>45</v>
      </c>
      <c r="AF58" s="109">
        <v>34</v>
      </c>
      <c r="AG58" s="109">
        <v>2</v>
      </c>
      <c r="AH58" s="109">
        <v>29</v>
      </c>
      <c r="AI58" s="109">
        <v>33</v>
      </c>
      <c r="AJ58" s="109">
        <v>13</v>
      </c>
      <c r="AK58" s="109">
        <v>27</v>
      </c>
      <c r="AL58" s="109">
        <v>35</v>
      </c>
      <c r="AM58" s="109">
        <v>4</v>
      </c>
      <c r="AN58" s="109">
        <v>36</v>
      </c>
      <c r="AO58" s="109">
        <v>33</v>
      </c>
      <c r="AP58" s="109">
        <v>10</v>
      </c>
      <c r="AQ58" s="109">
        <v>30</v>
      </c>
      <c r="AR58" s="109">
        <v>29</v>
      </c>
      <c r="AS58" s="109">
        <v>45</v>
      </c>
      <c r="AT58" s="109">
        <v>27</v>
      </c>
      <c r="AU58" s="109">
        <v>23</v>
      </c>
      <c r="AV58" s="109">
        <v>49</v>
      </c>
      <c r="AW58" s="109">
        <v>36</v>
      </c>
      <c r="AX58" s="109">
        <v>9</v>
      </c>
      <c r="AY58" s="109">
        <v>0</v>
      </c>
      <c r="AZ58" s="109">
        <v>12</v>
      </c>
      <c r="BA58" s="109">
        <v>23</v>
      </c>
      <c r="BB58" s="109">
        <v>16</v>
      </c>
      <c r="BC58" s="109">
        <v>39</v>
      </c>
      <c r="BD58" s="109">
        <v>38</v>
      </c>
      <c r="BE58" s="109">
        <v>26</v>
      </c>
      <c r="BF58" s="109">
        <v>7</v>
      </c>
      <c r="BG58" s="109">
        <v>1</v>
      </c>
      <c r="BH58" s="109">
        <v>43</v>
      </c>
      <c r="BI58" s="109">
        <v>24</v>
      </c>
      <c r="BJ58" s="109">
        <v>27</v>
      </c>
      <c r="BK58" s="109">
        <v>35</v>
      </c>
      <c r="BL58" s="109">
        <v>26</v>
      </c>
      <c r="BM58" s="109">
        <v>33</v>
      </c>
      <c r="BN58" s="109">
        <v>0</v>
      </c>
      <c r="BO58" s="109">
        <v>21</v>
      </c>
      <c r="BP58" s="109">
        <v>3</v>
      </c>
      <c r="BQ58" s="109">
        <v>8</v>
      </c>
      <c r="BR58" s="109">
        <v>44</v>
      </c>
      <c r="BS58" s="109">
        <v>1</v>
      </c>
      <c r="BT58" s="109">
        <v>41</v>
      </c>
      <c r="BU58" s="109">
        <v>33</v>
      </c>
      <c r="BV58" s="109">
        <v>34</v>
      </c>
      <c r="BW58" s="109">
        <v>43</v>
      </c>
      <c r="BX58" s="109">
        <v>45</v>
      </c>
      <c r="BY58" s="109">
        <v>24</v>
      </c>
      <c r="BZ58" s="109">
        <v>22</v>
      </c>
      <c r="CA58" s="109">
        <v>28</v>
      </c>
      <c r="CB58" s="109">
        <v>32</v>
      </c>
      <c r="CC58" s="109">
        <v>48</v>
      </c>
      <c r="CD58" s="109">
        <v>45</v>
      </c>
      <c r="CE58" s="109">
        <v>46</v>
      </c>
      <c r="CF58" s="109">
        <v>50</v>
      </c>
      <c r="CG58" s="109">
        <v>45</v>
      </c>
      <c r="CH58" s="109">
        <v>34</v>
      </c>
      <c r="CI58" s="109">
        <v>23</v>
      </c>
      <c r="CJ58" s="109">
        <v>18</v>
      </c>
      <c r="CK58" s="109">
        <v>41</v>
      </c>
      <c r="CL58" s="109">
        <v>3</v>
      </c>
      <c r="CM58" s="109">
        <v>30</v>
      </c>
      <c r="CN58" s="109">
        <v>47</v>
      </c>
      <c r="CO58" s="109">
        <v>43</v>
      </c>
      <c r="CP58" s="109">
        <v>31</v>
      </c>
      <c r="CQ58" s="109">
        <v>20</v>
      </c>
      <c r="CR58" s="109">
        <f t="shared" ca="1" si="0"/>
        <v>31</v>
      </c>
      <c r="CS58" s="109">
        <f t="shared" si="1"/>
        <v>881</v>
      </c>
      <c r="CT58" s="109">
        <f t="shared" si="2"/>
        <v>756</v>
      </c>
      <c r="CU58" s="99">
        <f t="shared" si="3"/>
        <v>903</v>
      </c>
      <c r="CV58" s="99">
        <f t="shared" si="4"/>
        <v>2540</v>
      </c>
      <c r="CW58" s="99">
        <v>0</v>
      </c>
      <c r="CX58" s="99">
        <v>0</v>
      </c>
      <c r="CY58" s="99">
        <v>0</v>
      </c>
      <c r="CZ58" s="99">
        <f t="shared" si="5"/>
        <v>2540</v>
      </c>
      <c r="DA58" s="110">
        <f t="shared" si="6"/>
        <v>903</v>
      </c>
      <c r="DB58" s="99" t="s">
        <v>717</v>
      </c>
      <c r="DC58" s="99">
        <f t="shared" si="7"/>
        <v>7</v>
      </c>
      <c r="DD58" s="99" t="s">
        <v>104</v>
      </c>
    </row>
    <row r="59" spans="2:108" ht="15.75" thickBot="1">
      <c r="B59" s="383"/>
      <c r="C59" s="106" t="s">
        <v>730</v>
      </c>
      <c r="D59" s="109">
        <v>3</v>
      </c>
      <c r="E59" s="109">
        <v>48</v>
      </c>
      <c r="F59" s="109">
        <v>17</v>
      </c>
      <c r="G59" s="109">
        <v>18</v>
      </c>
      <c r="H59" s="109">
        <v>20</v>
      </c>
      <c r="I59" s="109">
        <v>37</v>
      </c>
      <c r="J59" s="109">
        <v>50</v>
      </c>
      <c r="K59" s="109">
        <v>19</v>
      </c>
      <c r="L59" s="109">
        <v>37</v>
      </c>
      <c r="M59" s="109">
        <v>47</v>
      </c>
      <c r="N59" s="109">
        <v>43</v>
      </c>
      <c r="O59" s="109">
        <v>1</v>
      </c>
      <c r="P59" s="109">
        <v>37</v>
      </c>
      <c r="Q59" s="109">
        <v>21</v>
      </c>
      <c r="R59" s="109">
        <v>40</v>
      </c>
      <c r="S59" s="109">
        <v>15</v>
      </c>
      <c r="T59" s="109">
        <v>17</v>
      </c>
      <c r="U59" s="109">
        <v>33</v>
      </c>
      <c r="V59" s="109">
        <v>0</v>
      </c>
      <c r="W59" s="109">
        <v>29</v>
      </c>
      <c r="X59" s="109">
        <v>11</v>
      </c>
      <c r="Y59" s="109">
        <v>14</v>
      </c>
      <c r="Z59" s="109">
        <v>30</v>
      </c>
      <c r="AA59" s="109">
        <v>24</v>
      </c>
      <c r="AB59" s="109">
        <v>4</v>
      </c>
      <c r="AC59" s="109">
        <v>15</v>
      </c>
      <c r="AD59" s="109">
        <v>28</v>
      </c>
      <c r="AE59" s="109">
        <v>12</v>
      </c>
      <c r="AF59" s="109">
        <v>37</v>
      </c>
      <c r="AG59" s="109">
        <v>30</v>
      </c>
      <c r="AH59" s="109">
        <v>45</v>
      </c>
      <c r="AI59" s="109">
        <v>30</v>
      </c>
      <c r="AJ59" s="109">
        <v>39</v>
      </c>
      <c r="AK59" s="109">
        <v>46</v>
      </c>
      <c r="AL59" s="109">
        <v>9</v>
      </c>
      <c r="AM59" s="109">
        <v>33</v>
      </c>
      <c r="AN59" s="109">
        <v>47</v>
      </c>
      <c r="AO59" s="109">
        <v>28</v>
      </c>
      <c r="AP59" s="109">
        <v>27</v>
      </c>
      <c r="AQ59" s="109">
        <v>9</v>
      </c>
      <c r="AR59" s="109">
        <v>32</v>
      </c>
      <c r="AS59" s="109">
        <v>36</v>
      </c>
      <c r="AT59" s="109">
        <v>18</v>
      </c>
      <c r="AU59" s="109">
        <v>0</v>
      </c>
      <c r="AV59" s="109">
        <v>1</v>
      </c>
      <c r="AW59" s="109">
        <v>3</v>
      </c>
      <c r="AX59" s="109">
        <v>32</v>
      </c>
      <c r="AY59" s="109">
        <v>10</v>
      </c>
      <c r="AZ59" s="109">
        <v>32</v>
      </c>
      <c r="BA59" s="109">
        <v>17</v>
      </c>
      <c r="BB59" s="109">
        <v>42</v>
      </c>
      <c r="BC59" s="109">
        <v>46</v>
      </c>
      <c r="BD59" s="109">
        <v>49</v>
      </c>
      <c r="BE59" s="109">
        <v>3</v>
      </c>
      <c r="BF59" s="109">
        <v>16</v>
      </c>
      <c r="BG59" s="109">
        <v>48</v>
      </c>
      <c r="BH59" s="109">
        <v>8</v>
      </c>
      <c r="BI59" s="109">
        <v>18</v>
      </c>
      <c r="BJ59" s="109">
        <v>3</v>
      </c>
      <c r="BK59" s="109">
        <v>44</v>
      </c>
      <c r="BL59" s="109">
        <v>7</v>
      </c>
      <c r="BM59" s="109">
        <v>11</v>
      </c>
      <c r="BN59" s="109">
        <v>28</v>
      </c>
      <c r="BO59" s="109">
        <v>22</v>
      </c>
      <c r="BP59" s="109">
        <v>7</v>
      </c>
      <c r="BQ59" s="109">
        <v>24</v>
      </c>
      <c r="BR59" s="109">
        <v>28</v>
      </c>
      <c r="BS59" s="109">
        <v>3</v>
      </c>
      <c r="BT59" s="109">
        <v>9</v>
      </c>
      <c r="BU59" s="109">
        <v>36</v>
      </c>
      <c r="BV59" s="109">
        <v>11</v>
      </c>
      <c r="BW59" s="109">
        <v>30</v>
      </c>
      <c r="BX59" s="109">
        <v>17</v>
      </c>
      <c r="BY59" s="109">
        <v>40</v>
      </c>
      <c r="BZ59" s="109">
        <v>33</v>
      </c>
      <c r="CA59" s="109">
        <v>19</v>
      </c>
      <c r="CB59" s="109">
        <v>25</v>
      </c>
      <c r="CC59" s="109">
        <v>35</v>
      </c>
      <c r="CD59" s="109">
        <v>42</v>
      </c>
      <c r="CE59" s="109">
        <v>43</v>
      </c>
      <c r="CF59" s="109">
        <v>11</v>
      </c>
      <c r="CG59" s="109">
        <v>48</v>
      </c>
      <c r="CH59" s="109">
        <v>46</v>
      </c>
      <c r="CI59" s="109">
        <v>14</v>
      </c>
      <c r="CJ59" s="109">
        <v>10</v>
      </c>
      <c r="CK59" s="109">
        <v>0</v>
      </c>
      <c r="CL59" s="109">
        <v>30</v>
      </c>
      <c r="CM59" s="109">
        <v>11</v>
      </c>
      <c r="CN59" s="109">
        <v>27</v>
      </c>
      <c r="CO59" s="109">
        <v>0</v>
      </c>
      <c r="CP59" s="109">
        <v>13</v>
      </c>
      <c r="CQ59" s="109">
        <v>14</v>
      </c>
      <c r="CR59" s="109">
        <f t="shared" ca="1" si="0"/>
        <v>13</v>
      </c>
      <c r="CS59" s="109">
        <f t="shared" si="1"/>
        <v>782</v>
      </c>
      <c r="CT59" s="109">
        <f t="shared" si="2"/>
        <v>733</v>
      </c>
      <c r="CU59" s="99">
        <f t="shared" si="3"/>
        <v>676</v>
      </c>
      <c r="CV59" s="99">
        <f t="shared" si="4"/>
        <v>2191</v>
      </c>
      <c r="CW59" s="99">
        <v>0</v>
      </c>
      <c r="CX59" s="99">
        <v>0</v>
      </c>
      <c r="CY59" s="99">
        <v>0</v>
      </c>
      <c r="CZ59" s="99">
        <f t="shared" si="5"/>
        <v>2191</v>
      </c>
      <c r="DA59" s="110">
        <f t="shared" si="6"/>
        <v>676</v>
      </c>
      <c r="DB59" s="99" t="s">
        <v>730</v>
      </c>
      <c r="DC59" s="99">
        <f t="shared" si="7"/>
        <v>86</v>
      </c>
      <c r="DD59" s="99" t="s">
        <v>104</v>
      </c>
    </row>
    <row r="60" spans="2:108" ht="15.75" thickBot="1">
      <c r="B60" s="383"/>
      <c r="C60" s="106" t="s">
        <v>731</v>
      </c>
      <c r="D60" s="109">
        <v>2</v>
      </c>
      <c r="E60" s="109">
        <v>0</v>
      </c>
      <c r="F60" s="109">
        <v>41</v>
      </c>
      <c r="G60" s="109">
        <v>22</v>
      </c>
      <c r="H60" s="109">
        <v>35</v>
      </c>
      <c r="I60" s="109">
        <v>6</v>
      </c>
      <c r="J60" s="109">
        <v>29</v>
      </c>
      <c r="K60" s="109">
        <v>8</v>
      </c>
      <c r="L60" s="109">
        <v>12</v>
      </c>
      <c r="M60" s="109">
        <v>38</v>
      </c>
      <c r="N60" s="109">
        <v>39</v>
      </c>
      <c r="O60" s="109">
        <v>38</v>
      </c>
      <c r="P60" s="109">
        <v>3</v>
      </c>
      <c r="Q60" s="109">
        <v>29</v>
      </c>
      <c r="R60" s="109">
        <v>27</v>
      </c>
      <c r="S60" s="109">
        <v>34</v>
      </c>
      <c r="T60" s="109">
        <v>11</v>
      </c>
      <c r="U60" s="109">
        <v>8</v>
      </c>
      <c r="V60" s="109">
        <v>42</v>
      </c>
      <c r="W60" s="109">
        <v>38</v>
      </c>
      <c r="X60" s="109">
        <v>3</v>
      </c>
      <c r="Y60" s="109">
        <v>27</v>
      </c>
      <c r="Z60" s="109">
        <v>28</v>
      </c>
      <c r="AA60" s="109">
        <v>9</v>
      </c>
      <c r="AB60" s="109">
        <v>37</v>
      </c>
      <c r="AC60" s="109">
        <v>12</v>
      </c>
      <c r="AD60" s="109">
        <v>3</v>
      </c>
      <c r="AE60" s="109">
        <v>20</v>
      </c>
      <c r="AF60" s="109">
        <v>10</v>
      </c>
      <c r="AG60" s="109">
        <v>47</v>
      </c>
      <c r="AH60" s="109">
        <v>32</v>
      </c>
      <c r="AI60" s="109">
        <v>0</v>
      </c>
      <c r="AJ60" s="109">
        <v>14</v>
      </c>
      <c r="AK60" s="109">
        <v>7</v>
      </c>
      <c r="AL60" s="109">
        <v>27</v>
      </c>
      <c r="AM60" s="109">
        <v>5</v>
      </c>
      <c r="AN60" s="109">
        <v>34</v>
      </c>
      <c r="AO60" s="109">
        <v>34</v>
      </c>
      <c r="AP60" s="109">
        <v>40</v>
      </c>
      <c r="AQ60" s="109">
        <v>1</v>
      </c>
      <c r="AR60" s="109">
        <v>45</v>
      </c>
      <c r="AS60" s="109">
        <v>27</v>
      </c>
      <c r="AT60" s="109">
        <v>32</v>
      </c>
      <c r="AU60" s="109">
        <v>32</v>
      </c>
      <c r="AV60" s="109">
        <v>28</v>
      </c>
      <c r="AW60" s="109">
        <v>46</v>
      </c>
      <c r="AX60" s="109">
        <v>10</v>
      </c>
      <c r="AY60" s="109">
        <v>18</v>
      </c>
      <c r="AZ60" s="109">
        <v>44</v>
      </c>
      <c r="BA60" s="109">
        <v>20</v>
      </c>
      <c r="BB60" s="109">
        <v>42</v>
      </c>
      <c r="BC60" s="109">
        <v>43</v>
      </c>
      <c r="BD60" s="109">
        <v>49</v>
      </c>
      <c r="BE60" s="109">
        <v>10</v>
      </c>
      <c r="BF60" s="109">
        <v>43</v>
      </c>
      <c r="BG60" s="109">
        <v>43</v>
      </c>
      <c r="BH60" s="109">
        <v>47</v>
      </c>
      <c r="BI60" s="109">
        <v>42</v>
      </c>
      <c r="BJ60" s="109">
        <v>47</v>
      </c>
      <c r="BK60" s="109">
        <v>2</v>
      </c>
      <c r="BL60" s="109">
        <v>18</v>
      </c>
      <c r="BM60" s="109">
        <v>8</v>
      </c>
      <c r="BN60" s="109">
        <v>10</v>
      </c>
      <c r="BO60" s="109">
        <v>44</v>
      </c>
      <c r="BP60" s="109">
        <v>50</v>
      </c>
      <c r="BQ60" s="109">
        <v>37</v>
      </c>
      <c r="BR60" s="109">
        <v>34</v>
      </c>
      <c r="BS60" s="109">
        <v>16</v>
      </c>
      <c r="BT60" s="109">
        <v>22</v>
      </c>
      <c r="BU60" s="109">
        <v>48</v>
      </c>
      <c r="BV60" s="109">
        <v>47</v>
      </c>
      <c r="BW60" s="109">
        <v>1</v>
      </c>
      <c r="BX60" s="109">
        <v>47</v>
      </c>
      <c r="BY60" s="109">
        <v>6</v>
      </c>
      <c r="BZ60" s="109">
        <v>42</v>
      </c>
      <c r="CA60" s="109">
        <v>22</v>
      </c>
      <c r="CB60" s="109">
        <v>0</v>
      </c>
      <c r="CC60" s="109">
        <v>34</v>
      </c>
      <c r="CD60" s="109">
        <v>9</v>
      </c>
      <c r="CE60" s="109">
        <v>2</v>
      </c>
      <c r="CF60" s="109">
        <v>15</v>
      </c>
      <c r="CG60" s="109">
        <v>31</v>
      </c>
      <c r="CH60" s="109">
        <v>8</v>
      </c>
      <c r="CI60" s="109">
        <v>43</v>
      </c>
      <c r="CJ60" s="109">
        <v>31</v>
      </c>
      <c r="CK60" s="109">
        <v>19</v>
      </c>
      <c r="CL60" s="109">
        <v>49</v>
      </c>
      <c r="CM60" s="109">
        <v>14</v>
      </c>
      <c r="CN60" s="109">
        <v>12</v>
      </c>
      <c r="CO60" s="109">
        <v>34</v>
      </c>
      <c r="CP60" s="109">
        <v>11</v>
      </c>
      <c r="CQ60" s="109">
        <v>46</v>
      </c>
      <c r="CR60" s="109">
        <f t="shared" ca="1" si="0"/>
        <v>11</v>
      </c>
      <c r="CS60" s="109">
        <f t="shared" si="1"/>
        <v>690</v>
      </c>
      <c r="CT60" s="109">
        <f t="shared" si="2"/>
        <v>850</v>
      </c>
      <c r="CU60" s="99">
        <f t="shared" si="3"/>
        <v>784</v>
      </c>
      <c r="CV60" s="99">
        <f t="shared" si="4"/>
        <v>2324</v>
      </c>
      <c r="CW60" s="99">
        <v>0</v>
      </c>
      <c r="CX60" s="99">
        <v>0</v>
      </c>
      <c r="CY60" s="99">
        <v>0</v>
      </c>
      <c r="CZ60" s="99">
        <f t="shared" si="5"/>
        <v>2324</v>
      </c>
      <c r="DA60" s="110">
        <f t="shared" si="6"/>
        <v>784</v>
      </c>
      <c r="DB60" s="99" t="s">
        <v>731</v>
      </c>
      <c r="DC60" s="99">
        <f t="shared" si="7"/>
        <v>33</v>
      </c>
      <c r="DD60" s="99" t="s">
        <v>104</v>
      </c>
    </row>
    <row r="61" spans="2:108" ht="15.75" thickBot="1">
      <c r="B61" s="383"/>
      <c r="C61" s="106" t="s">
        <v>678</v>
      </c>
      <c r="D61" s="109">
        <v>42</v>
      </c>
      <c r="E61" s="109">
        <v>42</v>
      </c>
      <c r="F61" s="109">
        <v>35</v>
      </c>
      <c r="G61" s="109">
        <v>47</v>
      </c>
      <c r="H61" s="109">
        <v>23</v>
      </c>
      <c r="I61" s="109">
        <v>39</v>
      </c>
      <c r="J61" s="109">
        <v>36</v>
      </c>
      <c r="K61" s="109">
        <v>32</v>
      </c>
      <c r="L61" s="109">
        <v>0</v>
      </c>
      <c r="M61" s="109">
        <v>0</v>
      </c>
      <c r="N61" s="109">
        <v>1</v>
      </c>
      <c r="O61" s="109">
        <v>26</v>
      </c>
      <c r="P61" s="109">
        <v>48</v>
      </c>
      <c r="Q61" s="109">
        <v>50</v>
      </c>
      <c r="R61" s="109">
        <v>48</v>
      </c>
      <c r="S61" s="109">
        <v>29</v>
      </c>
      <c r="T61" s="109">
        <v>5</v>
      </c>
      <c r="U61" s="109">
        <v>26</v>
      </c>
      <c r="V61" s="109">
        <v>2</v>
      </c>
      <c r="W61" s="109">
        <v>17</v>
      </c>
      <c r="X61" s="109">
        <v>35</v>
      </c>
      <c r="Y61" s="109">
        <v>16</v>
      </c>
      <c r="Z61" s="109">
        <v>18</v>
      </c>
      <c r="AA61" s="109">
        <v>46</v>
      </c>
      <c r="AB61" s="109">
        <v>18</v>
      </c>
      <c r="AC61" s="109">
        <v>27</v>
      </c>
      <c r="AD61" s="109">
        <v>49</v>
      </c>
      <c r="AE61" s="109">
        <v>20</v>
      </c>
      <c r="AF61" s="109">
        <v>14</v>
      </c>
      <c r="AG61" s="109">
        <v>29</v>
      </c>
      <c r="AH61" s="109">
        <v>12</v>
      </c>
      <c r="AI61" s="109">
        <v>44</v>
      </c>
      <c r="AJ61" s="109">
        <v>24</v>
      </c>
      <c r="AK61" s="109">
        <v>29</v>
      </c>
      <c r="AL61" s="109">
        <v>6</v>
      </c>
      <c r="AM61" s="109">
        <v>14</v>
      </c>
      <c r="AN61" s="109">
        <v>27</v>
      </c>
      <c r="AO61" s="109">
        <v>20</v>
      </c>
      <c r="AP61" s="109">
        <v>15</v>
      </c>
      <c r="AQ61" s="109">
        <v>23</v>
      </c>
      <c r="AR61" s="109">
        <v>40</v>
      </c>
      <c r="AS61" s="109">
        <v>45</v>
      </c>
      <c r="AT61" s="109">
        <v>15</v>
      </c>
      <c r="AU61" s="109">
        <v>32</v>
      </c>
      <c r="AV61" s="109">
        <v>21</v>
      </c>
      <c r="AW61" s="109">
        <v>18</v>
      </c>
      <c r="AX61" s="109">
        <v>16</v>
      </c>
      <c r="AY61" s="109">
        <v>19</v>
      </c>
      <c r="AZ61" s="109">
        <v>20</v>
      </c>
      <c r="BA61" s="109">
        <v>36</v>
      </c>
      <c r="BB61" s="109">
        <v>4</v>
      </c>
      <c r="BC61" s="109">
        <v>13</v>
      </c>
      <c r="BD61" s="109">
        <v>19</v>
      </c>
      <c r="BE61" s="109">
        <v>3</v>
      </c>
      <c r="BF61" s="109">
        <v>12</v>
      </c>
      <c r="BG61" s="109">
        <v>11</v>
      </c>
      <c r="BH61" s="109">
        <v>33</v>
      </c>
      <c r="BI61" s="109">
        <v>15</v>
      </c>
      <c r="BJ61" s="109">
        <v>20</v>
      </c>
      <c r="BK61" s="109">
        <v>22</v>
      </c>
      <c r="BL61" s="109">
        <v>2</v>
      </c>
      <c r="BM61" s="109">
        <v>0</v>
      </c>
      <c r="BN61" s="109">
        <v>0</v>
      </c>
      <c r="BO61" s="109">
        <v>5</v>
      </c>
      <c r="BP61" s="109">
        <v>22</v>
      </c>
      <c r="BQ61" s="109">
        <v>36</v>
      </c>
      <c r="BR61" s="109">
        <v>22</v>
      </c>
      <c r="BS61" s="109">
        <v>35</v>
      </c>
      <c r="BT61" s="109">
        <v>42</v>
      </c>
      <c r="BU61" s="109">
        <v>39</v>
      </c>
      <c r="BV61" s="109">
        <v>32</v>
      </c>
      <c r="BW61" s="109">
        <v>44</v>
      </c>
      <c r="BX61" s="109">
        <v>3</v>
      </c>
      <c r="BY61" s="109">
        <v>39</v>
      </c>
      <c r="BZ61" s="109">
        <v>8</v>
      </c>
      <c r="CA61" s="109">
        <v>10</v>
      </c>
      <c r="CB61" s="109">
        <v>0</v>
      </c>
      <c r="CC61" s="109">
        <v>48</v>
      </c>
      <c r="CD61" s="109">
        <v>13</v>
      </c>
      <c r="CE61" s="109">
        <v>39</v>
      </c>
      <c r="CF61" s="109">
        <v>28</v>
      </c>
      <c r="CG61" s="109">
        <v>46</v>
      </c>
      <c r="CH61" s="109">
        <v>13</v>
      </c>
      <c r="CI61" s="109">
        <v>19</v>
      </c>
      <c r="CJ61" s="109">
        <v>42</v>
      </c>
      <c r="CK61" s="109">
        <v>48</v>
      </c>
      <c r="CL61" s="109">
        <v>7</v>
      </c>
      <c r="CM61" s="109">
        <v>26</v>
      </c>
      <c r="CN61" s="109">
        <v>34</v>
      </c>
      <c r="CO61" s="109">
        <v>0</v>
      </c>
      <c r="CP61" s="109">
        <v>16</v>
      </c>
      <c r="CQ61" s="109">
        <v>34</v>
      </c>
      <c r="CR61" s="109">
        <f t="shared" ca="1" si="0"/>
        <v>16</v>
      </c>
      <c r="CS61" s="109">
        <f t="shared" si="1"/>
        <v>832</v>
      </c>
      <c r="CT61" s="109">
        <f t="shared" si="2"/>
        <v>618</v>
      </c>
      <c r="CU61" s="99">
        <f t="shared" si="3"/>
        <v>750</v>
      </c>
      <c r="CV61" s="99">
        <f t="shared" si="4"/>
        <v>2200</v>
      </c>
      <c r="CW61" s="99">
        <v>0</v>
      </c>
      <c r="CX61" s="99">
        <v>0</v>
      </c>
      <c r="CY61" s="99">
        <v>0</v>
      </c>
      <c r="CZ61" s="99">
        <f t="shared" si="5"/>
        <v>2200</v>
      </c>
      <c r="DA61" s="110">
        <f t="shared" si="6"/>
        <v>750</v>
      </c>
      <c r="DB61" s="99" t="s">
        <v>678</v>
      </c>
      <c r="DC61" s="99">
        <f t="shared" si="7"/>
        <v>48</v>
      </c>
      <c r="DD61" s="99" t="s">
        <v>104</v>
      </c>
    </row>
    <row r="62" spans="2:108" ht="15.75" thickBot="1">
      <c r="B62" s="383"/>
      <c r="C62" s="106" t="s">
        <v>681</v>
      </c>
      <c r="D62" s="109">
        <v>17</v>
      </c>
      <c r="E62" s="109">
        <v>37</v>
      </c>
      <c r="F62" s="109">
        <v>31</v>
      </c>
      <c r="G62" s="109">
        <v>48</v>
      </c>
      <c r="H62" s="109">
        <v>12</v>
      </c>
      <c r="I62" s="109">
        <v>21</v>
      </c>
      <c r="J62" s="109">
        <v>6</v>
      </c>
      <c r="K62" s="109">
        <v>6</v>
      </c>
      <c r="L62" s="109">
        <v>39</v>
      </c>
      <c r="M62" s="109">
        <v>11</v>
      </c>
      <c r="N62" s="109">
        <v>19</v>
      </c>
      <c r="O62" s="109">
        <v>25</v>
      </c>
      <c r="P62" s="109">
        <v>22</v>
      </c>
      <c r="Q62" s="109">
        <v>7</v>
      </c>
      <c r="R62" s="109">
        <v>0</v>
      </c>
      <c r="S62" s="109">
        <v>16</v>
      </c>
      <c r="T62" s="109">
        <v>49</v>
      </c>
      <c r="U62" s="109">
        <v>31</v>
      </c>
      <c r="V62" s="109">
        <v>38</v>
      </c>
      <c r="W62" s="109">
        <v>38</v>
      </c>
      <c r="X62" s="109">
        <v>5</v>
      </c>
      <c r="Y62" s="109">
        <v>37</v>
      </c>
      <c r="Z62" s="109">
        <v>1</v>
      </c>
      <c r="AA62" s="109">
        <v>50</v>
      </c>
      <c r="AB62" s="109">
        <v>11</v>
      </c>
      <c r="AC62" s="109">
        <v>26</v>
      </c>
      <c r="AD62" s="109">
        <v>40</v>
      </c>
      <c r="AE62" s="109">
        <v>36</v>
      </c>
      <c r="AF62" s="109">
        <v>44</v>
      </c>
      <c r="AG62" s="109">
        <v>33</v>
      </c>
      <c r="AH62" s="109">
        <v>30</v>
      </c>
      <c r="AI62" s="109">
        <v>9</v>
      </c>
      <c r="AJ62" s="109">
        <v>10</v>
      </c>
      <c r="AK62" s="109">
        <v>5</v>
      </c>
      <c r="AL62" s="109">
        <v>12</v>
      </c>
      <c r="AM62" s="109">
        <v>6</v>
      </c>
      <c r="AN62" s="109">
        <v>38</v>
      </c>
      <c r="AO62" s="109">
        <v>24</v>
      </c>
      <c r="AP62" s="109">
        <v>42</v>
      </c>
      <c r="AQ62" s="109">
        <v>37</v>
      </c>
      <c r="AR62" s="109">
        <v>20</v>
      </c>
      <c r="AS62" s="109">
        <v>2</v>
      </c>
      <c r="AT62" s="109">
        <v>42</v>
      </c>
      <c r="AU62" s="109">
        <v>39</v>
      </c>
      <c r="AV62" s="109">
        <v>24</v>
      </c>
      <c r="AW62" s="109">
        <v>6</v>
      </c>
      <c r="AX62" s="109">
        <v>30</v>
      </c>
      <c r="AY62" s="109">
        <v>4</v>
      </c>
      <c r="AZ62" s="109">
        <v>29</v>
      </c>
      <c r="BA62" s="109">
        <v>36</v>
      </c>
      <c r="BB62" s="109">
        <v>16</v>
      </c>
      <c r="BC62" s="109">
        <v>50</v>
      </c>
      <c r="BD62" s="109">
        <v>16</v>
      </c>
      <c r="BE62" s="109">
        <v>2</v>
      </c>
      <c r="BF62" s="109">
        <v>48</v>
      </c>
      <c r="BG62" s="109">
        <v>5</v>
      </c>
      <c r="BH62" s="109">
        <v>37</v>
      </c>
      <c r="BI62" s="109">
        <v>5</v>
      </c>
      <c r="BJ62" s="109">
        <v>9</v>
      </c>
      <c r="BK62" s="109">
        <v>11</v>
      </c>
      <c r="BL62" s="109">
        <v>16</v>
      </c>
      <c r="BM62" s="109">
        <v>49</v>
      </c>
      <c r="BN62" s="109">
        <v>3</v>
      </c>
      <c r="BO62" s="109">
        <v>43</v>
      </c>
      <c r="BP62" s="109">
        <v>17</v>
      </c>
      <c r="BQ62" s="109">
        <v>12</v>
      </c>
      <c r="BR62" s="109">
        <v>25</v>
      </c>
      <c r="BS62" s="109">
        <v>29</v>
      </c>
      <c r="BT62" s="109">
        <v>43</v>
      </c>
      <c r="BU62" s="109">
        <v>31</v>
      </c>
      <c r="BV62" s="109">
        <v>31</v>
      </c>
      <c r="BW62" s="109">
        <v>1</v>
      </c>
      <c r="BX62" s="109">
        <v>40</v>
      </c>
      <c r="BY62" s="109">
        <v>45</v>
      </c>
      <c r="BZ62" s="109">
        <v>49</v>
      </c>
      <c r="CA62" s="109">
        <v>38</v>
      </c>
      <c r="CB62" s="109">
        <v>11</v>
      </c>
      <c r="CC62" s="109">
        <v>48</v>
      </c>
      <c r="CD62" s="109">
        <v>9</v>
      </c>
      <c r="CE62" s="109">
        <v>16</v>
      </c>
      <c r="CF62" s="109">
        <v>29</v>
      </c>
      <c r="CG62" s="109">
        <v>13</v>
      </c>
      <c r="CH62" s="109">
        <v>25</v>
      </c>
      <c r="CI62" s="109">
        <v>44</v>
      </c>
      <c r="CJ62" s="109">
        <v>9</v>
      </c>
      <c r="CK62" s="109">
        <v>11</v>
      </c>
      <c r="CL62" s="109">
        <v>45</v>
      </c>
      <c r="CM62" s="109">
        <v>34</v>
      </c>
      <c r="CN62" s="109">
        <v>12</v>
      </c>
      <c r="CO62" s="109">
        <v>23</v>
      </c>
      <c r="CP62" s="109">
        <v>38</v>
      </c>
      <c r="CQ62" s="109">
        <v>47</v>
      </c>
      <c r="CR62" s="109">
        <f t="shared" ca="1" si="0"/>
        <v>38</v>
      </c>
      <c r="CS62" s="109">
        <f t="shared" si="1"/>
        <v>786</v>
      </c>
      <c r="CT62" s="109">
        <f t="shared" si="2"/>
        <v>630</v>
      </c>
      <c r="CU62" s="99">
        <f t="shared" si="3"/>
        <v>821</v>
      </c>
      <c r="CV62" s="99">
        <f t="shared" si="4"/>
        <v>2237</v>
      </c>
      <c r="CW62" s="99">
        <v>0</v>
      </c>
      <c r="CX62" s="99">
        <v>0</v>
      </c>
      <c r="CY62" s="99">
        <v>0</v>
      </c>
      <c r="CZ62" s="99">
        <f t="shared" si="5"/>
        <v>2237</v>
      </c>
      <c r="DA62" s="110">
        <f t="shared" si="6"/>
        <v>821</v>
      </c>
      <c r="DB62" s="99" t="s">
        <v>681</v>
      </c>
      <c r="DC62" s="99">
        <f t="shared" si="7"/>
        <v>18</v>
      </c>
      <c r="DD62" s="99" t="s">
        <v>104</v>
      </c>
    </row>
    <row r="63" spans="2:108" ht="15.75" thickBot="1">
      <c r="B63" s="383"/>
      <c r="C63" s="106" t="s">
        <v>732</v>
      </c>
      <c r="D63" s="109">
        <v>0</v>
      </c>
      <c r="E63" s="109">
        <v>0</v>
      </c>
      <c r="F63" s="109">
        <v>42</v>
      </c>
      <c r="G63" s="109">
        <v>42</v>
      </c>
      <c r="H63" s="109">
        <v>17</v>
      </c>
      <c r="I63" s="109">
        <v>3</v>
      </c>
      <c r="J63" s="109">
        <v>11</v>
      </c>
      <c r="K63" s="109">
        <v>21</v>
      </c>
      <c r="L63" s="109">
        <v>50</v>
      </c>
      <c r="M63" s="109">
        <v>8</v>
      </c>
      <c r="N63" s="109">
        <v>1</v>
      </c>
      <c r="O63" s="109">
        <v>1</v>
      </c>
      <c r="P63" s="109">
        <v>19</v>
      </c>
      <c r="Q63" s="109">
        <v>38</v>
      </c>
      <c r="R63" s="109">
        <v>28</v>
      </c>
      <c r="S63" s="109">
        <v>33</v>
      </c>
      <c r="T63" s="109">
        <v>1</v>
      </c>
      <c r="U63" s="109">
        <v>17</v>
      </c>
      <c r="V63" s="109">
        <v>35</v>
      </c>
      <c r="W63" s="109">
        <v>20</v>
      </c>
      <c r="X63" s="109">
        <v>5</v>
      </c>
      <c r="Y63" s="109">
        <v>40</v>
      </c>
      <c r="Z63" s="109">
        <v>50</v>
      </c>
      <c r="AA63" s="109">
        <v>26</v>
      </c>
      <c r="AB63" s="109">
        <v>13</v>
      </c>
      <c r="AC63" s="109">
        <v>28</v>
      </c>
      <c r="AD63" s="109">
        <v>44</v>
      </c>
      <c r="AE63" s="109">
        <v>47</v>
      </c>
      <c r="AF63" s="109">
        <v>8</v>
      </c>
      <c r="AG63" s="109">
        <v>31</v>
      </c>
      <c r="AH63" s="109">
        <v>12</v>
      </c>
      <c r="AI63" s="109">
        <v>28</v>
      </c>
      <c r="AJ63" s="109">
        <v>7</v>
      </c>
      <c r="AK63" s="109">
        <v>18</v>
      </c>
      <c r="AL63" s="109">
        <v>22</v>
      </c>
      <c r="AM63" s="109">
        <v>7</v>
      </c>
      <c r="AN63" s="109">
        <v>4</v>
      </c>
      <c r="AO63" s="109">
        <v>5</v>
      </c>
      <c r="AP63" s="109">
        <v>17</v>
      </c>
      <c r="AQ63" s="109">
        <v>5</v>
      </c>
      <c r="AR63" s="109">
        <v>25</v>
      </c>
      <c r="AS63" s="109">
        <v>39</v>
      </c>
      <c r="AT63" s="109">
        <v>2</v>
      </c>
      <c r="AU63" s="109">
        <v>49</v>
      </c>
      <c r="AV63" s="109">
        <v>21</v>
      </c>
      <c r="AW63" s="109">
        <v>42</v>
      </c>
      <c r="AX63" s="109">
        <v>44</v>
      </c>
      <c r="AY63" s="109">
        <v>46</v>
      </c>
      <c r="AZ63" s="109">
        <v>37</v>
      </c>
      <c r="BA63" s="109">
        <v>18</v>
      </c>
      <c r="BB63" s="109">
        <v>1</v>
      </c>
      <c r="BC63" s="109">
        <v>32</v>
      </c>
      <c r="BD63" s="109">
        <v>2</v>
      </c>
      <c r="BE63" s="109">
        <v>8</v>
      </c>
      <c r="BF63" s="109">
        <v>6</v>
      </c>
      <c r="BG63" s="109">
        <v>34</v>
      </c>
      <c r="BH63" s="109">
        <v>26</v>
      </c>
      <c r="BI63" s="109">
        <v>46</v>
      </c>
      <c r="BJ63" s="109">
        <v>13</v>
      </c>
      <c r="BK63" s="109">
        <v>50</v>
      </c>
      <c r="BL63" s="109">
        <v>40</v>
      </c>
      <c r="BM63" s="109">
        <v>22</v>
      </c>
      <c r="BN63" s="109">
        <v>11</v>
      </c>
      <c r="BO63" s="109">
        <v>45</v>
      </c>
      <c r="BP63" s="109">
        <v>35</v>
      </c>
      <c r="BQ63" s="109">
        <v>25</v>
      </c>
      <c r="BR63" s="109">
        <v>25</v>
      </c>
      <c r="BS63" s="109">
        <v>14</v>
      </c>
      <c r="BT63" s="109">
        <v>0</v>
      </c>
      <c r="BU63" s="109">
        <v>40</v>
      </c>
      <c r="BV63" s="109">
        <v>27</v>
      </c>
      <c r="BW63" s="109">
        <v>1</v>
      </c>
      <c r="BX63" s="109">
        <v>36</v>
      </c>
      <c r="BY63" s="109">
        <v>32</v>
      </c>
      <c r="BZ63" s="109">
        <v>9</v>
      </c>
      <c r="CA63" s="109">
        <v>19</v>
      </c>
      <c r="CB63" s="109">
        <v>39</v>
      </c>
      <c r="CC63" s="109">
        <v>40</v>
      </c>
      <c r="CD63" s="109">
        <v>26</v>
      </c>
      <c r="CE63" s="109">
        <v>23</v>
      </c>
      <c r="CF63" s="109">
        <v>40</v>
      </c>
      <c r="CG63" s="109">
        <v>19</v>
      </c>
      <c r="CH63" s="109">
        <v>32</v>
      </c>
      <c r="CI63" s="109">
        <v>8</v>
      </c>
      <c r="CJ63" s="109">
        <v>42</v>
      </c>
      <c r="CK63" s="109">
        <v>32</v>
      </c>
      <c r="CL63" s="109">
        <v>26</v>
      </c>
      <c r="CM63" s="109">
        <v>11</v>
      </c>
      <c r="CN63" s="109">
        <v>32</v>
      </c>
      <c r="CO63" s="109">
        <v>34</v>
      </c>
      <c r="CP63" s="109">
        <v>17</v>
      </c>
      <c r="CQ63" s="109">
        <v>10</v>
      </c>
      <c r="CR63" s="109">
        <f t="shared" ca="1" si="0"/>
        <v>17</v>
      </c>
      <c r="CS63" s="109">
        <f t="shared" si="1"/>
        <v>691</v>
      </c>
      <c r="CT63" s="109">
        <f t="shared" si="2"/>
        <v>694</v>
      </c>
      <c r="CU63" s="99">
        <f t="shared" si="3"/>
        <v>750</v>
      </c>
      <c r="CV63" s="99">
        <f t="shared" si="4"/>
        <v>2135</v>
      </c>
      <c r="CW63" s="99">
        <v>0</v>
      </c>
      <c r="CX63" s="99">
        <v>0</v>
      </c>
      <c r="CY63" s="99">
        <v>0</v>
      </c>
      <c r="CZ63" s="99">
        <f t="shared" si="5"/>
        <v>2135</v>
      </c>
      <c r="DA63" s="110">
        <f t="shared" si="6"/>
        <v>750</v>
      </c>
      <c r="DB63" s="99" t="s">
        <v>732</v>
      </c>
      <c r="DC63" s="99">
        <f t="shared" si="7"/>
        <v>48</v>
      </c>
      <c r="DD63" s="99" t="s">
        <v>104</v>
      </c>
    </row>
    <row r="64" spans="2:108" ht="15.75" thickBot="1">
      <c r="B64" s="383"/>
      <c r="C64" s="106" t="s">
        <v>733</v>
      </c>
      <c r="D64" s="109">
        <v>29</v>
      </c>
      <c r="E64" s="109">
        <v>33</v>
      </c>
      <c r="F64" s="109">
        <v>20</v>
      </c>
      <c r="G64" s="109">
        <v>8</v>
      </c>
      <c r="H64" s="109">
        <v>29</v>
      </c>
      <c r="I64" s="109">
        <v>8</v>
      </c>
      <c r="J64" s="109">
        <v>3</v>
      </c>
      <c r="K64" s="109">
        <v>47</v>
      </c>
      <c r="L64" s="109">
        <v>29</v>
      </c>
      <c r="M64" s="109">
        <v>33</v>
      </c>
      <c r="N64" s="109">
        <v>11</v>
      </c>
      <c r="O64" s="109">
        <v>8</v>
      </c>
      <c r="P64" s="109">
        <v>10</v>
      </c>
      <c r="Q64" s="109">
        <v>44</v>
      </c>
      <c r="R64" s="109">
        <v>11</v>
      </c>
      <c r="S64" s="109">
        <v>18</v>
      </c>
      <c r="T64" s="109">
        <v>30</v>
      </c>
      <c r="U64" s="109">
        <v>39</v>
      </c>
      <c r="V64" s="109">
        <v>3</v>
      </c>
      <c r="W64" s="109">
        <v>45</v>
      </c>
      <c r="X64" s="109">
        <v>46</v>
      </c>
      <c r="Y64" s="109">
        <v>25</v>
      </c>
      <c r="Z64" s="109">
        <v>47</v>
      </c>
      <c r="AA64" s="109">
        <v>42</v>
      </c>
      <c r="AB64" s="109">
        <v>21</v>
      </c>
      <c r="AC64" s="109">
        <v>36</v>
      </c>
      <c r="AD64" s="109">
        <v>32</v>
      </c>
      <c r="AE64" s="109">
        <v>43</v>
      </c>
      <c r="AF64" s="109">
        <v>40</v>
      </c>
      <c r="AG64" s="109">
        <v>49</v>
      </c>
      <c r="AH64" s="109">
        <v>37</v>
      </c>
      <c r="AI64" s="109">
        <v>33</v>
      </c>
      <c r="AJ64" s="109">
        <v>41</v>
      </c>
      <c r="AK64" s="109">
        <v>49</v>
      </c>
      <c r="AL64" s="109">
        <v>35</v>
      </c>
      <c r="AM64" s="109">
        <v>43</v>
      </c>
      <c r="AN64" s="109">
        <v>22</v>
      </c>
      <c r="AO64" s="109">
        <v>33</v>
      </c>
      <c r="AP64" s="109">
        <v>7</v>
      </c>
      <c r="AQ64" s="109">
        <v>49</v>
      </c>
      <c r="AR64" s="109">
        <v>47</v>
      </c>
      <c r="AS64" s="109">
        <v>32</v>
      </c>
      <c r="AT64" s="109">
        <v>0</v>
      </c>
      <c r="AU64" s="109">
        <v>28</v>
      </c>
      <c r="AV64" s="109">
        <v>38</v>
      </c>
      <c r="AW64" s="109">
        <v>7</v>
      </c>
      <c r="AX64" s="109">
        <v>10</v>
      </c>
      <c r="AY64" s="109">
        <v>17</v>
      </c>
      <c r="AZ64" s="109">
        <v>42</v>
      </c>
      <c r="BA64" s="109">
        <v>11</v>
      </c>
      <c r="BB64" s="109">
        <v>13</v>
      </c>
      <c r="BC64" s="109">
        <v>13</v>
      </c>
      <c r="BD64" s="109">
        <v>15</v>
      </c>
      <c r="BE64" s="109">
        <v>25</v>
      </c>
      <c r="BF64" s="109">
        <v>12</v>
      </c>
      <c r="BG64" s="109">
        <v>45</v>
      </c>
      <c r="BH64" s="109">
        <v>38</v>
      </c>
      <c r="BI64" s="109">
        <v>50</v>
      </c>
      <c r="BJ64" s="109">
        <v>26</v>
      </c>
      <c r="BK64" s="109">
        <v>15</v>
      </c>
      <c r="BL64" s="109">
        <v>42</v>
      </c>
      <c r="BM64" s="109">
        <v>41</v>
      </c>
      <c r="BN64" s="109">
        <v>39</v>
      </c>
      <c r="BO64" s="109">
        <v>1</v>
      </c>
      <c r="BP64" s="109">
        <v>11</v>
      </c>
      <c r="BQ64" s="109">
        <v>36</v>
      </c>
      <c r="BR64" s="109">
        <v>19</v>
      </c>
      <c r="BS64" s="109">
        <v>6</v>
      </c>
      <c r="BT64" s="109">
        <v>30</v>
      </c>
      <c r="BU64" s="109">
        <v>13</v>
      </c>
      <c r="BV64" s="109">
        <v>24</v>
      </c>
      <c r="BW64" s="109">
        <v>26</v>
      </c>
      <c r="BX64" s="109">
        <v>30</v>
      </c>
      <c r="BY64" s="109">
        <v>3</v>
      </c>
      <c r="BZ64" s="109">
        <v>0</v>
      </c>
      <c r="CA64" s="109">
        <v>7</v>
      </c>
      <c r="CB64" s="109">
        <v>5</v>
      </c>
      <c r="CC64" s="109">
        <v>22</v>
      </c>
      <c r="CD64" s="109">
        <v>35</v>
      </c>
      <c r="CE64" s="109">
        <v>19</v>
      </c>
      <c r="CF64" s="109">
        <v>29</v>
      </c>
      <c r="CG64" s="109">
        <v>23</v>
      </c>
      <c r="CH64" s="109">
        <v>6</v>
      </c>
      <c r="CI64" s="109">
        <v>9</v>
      </c>
      <c r="CJ64" s="109">
        <v>14</v>
      </c>
      <c r="CK64" s="109">
        <v>30</v>
      </c>
      <c r="CL64" s="109">
        <v>39</v>
      </c>
      <c r="CM64" s="109">
        <v>33</v>
      </c>
      <c r="CN64" s="109">
        <v>35</v>
      </c>
      <c r="CO64" s="109">
        <v>45</v>
      </c>
      <c r="CP64" s="109">
        <v>26</v>
      </c>
      <c r="CQ64" s="109">
        <v>28</v>
      </c>
      <c r="CR64" s="109">
        <f t="shared" ca="1" si="0"/>
        <v>26</v>
      </c>
      <c r="CS64" s="109">
        <f t="shared" si="1"/>
        <v>876</v>
      </c>
      <c r="CT64" s="109">
        <f t="shared" si="2"/>
        <v>838</v>
      </c>
      <c r="CU64" s="99">
        <f t="shared" si="3"/>
        <v>643</v>
      </c>
      <c r="CV64" s="99">
        <f t="shared" si="4"/>
        <v>2357</v>
      </c>
      <c r="CW64" s="99">
        <v>0</v>
      </c>
      <c r="CX64" s="99">
        <v>0</v>
      </c>
      <c r="CY64" s="99">
        <v>0</v>
      </c>
      <c r="CZ64" s="99">
        <f t="shared" si="5"/>
        <v>2357</v>
      </c>
      <c r="DA64" s="110">
        <f t="shared" si="6"/>
        <v>643</v>
      </c>
      <c r="DB64" s="99" t="s">
        <v>733</v>
      </c>
      <c r="DC64" s="99">
        <f t="shared" si="7"/>
        <v>92</v>
      </c>
      <c r="DD64" s="99" t="s">
        <v>104</v>
      </c>
    </row>
    <row r="65" spans="2:108" ht="15.75" thickBot="1">
      <c r="B65" s="383"/>
      <c r="C65" s="106" t="s">
        <v>734</v>
      </c>
      <c r="D65" s="109">
        <v>50</v>
      </c>
      <c r="E65" s="109">
        <v>30</v>
      </c>
      <c r="F65" s="109">
        <v>7</v>
      </c>
      <c r="G65" s="109">
        <v>6</v>
      </c>
      <c r="H65" s="109">
        <v>23</v>
      </c>
      <c r="I65" s="109">
        <v>46</v>
      </c>
      <c r="J65" s="109">
        <v>32</v>
      </c>
      <c r="K65" s="109">
        <v>5</v>
      </c>
      <c r="L65" s="109">
        <v>25</v>
      </c>
      <c r="M65" s="109">
        <v>14</v>
      </c>
      <c r="N65" s="109">
        <v>20</v>
      </c>
      <c r="O65" s="109">
        <v>39</v>
      </c>
      <c r="P65" s="109">
        <v>4</v>
      </c>
      <c r="Q65" s="109">
        <v>38</v>
      </c>
      <c r="R65" s="109">
        <v>2</v>
      </c>
      <c r="S65" s="109">
        <v>43</v>
      </c>
      <c r="T65" s="109">
        <v>25</v>
      </c>
      <c r="U65" s="109">
        <v>30</v>
      </c>
      <c r="V65" s="109">
        <v>31</v>
      </c>
      <c r="W65" s="109">
        <v>39</v>
      </c>
      <c r="X65" s="109">
        <v>37</v>
      </c>
      <c r="Y65" s="109">
        <v>13</v>
      </c>
      <c r="Z65" s="109">
        <v>12</v>
      </c>
      <c r="AA65" s="109">
        <v>22</v>
      </c>
      <c r="AB65" s="109">
        <v>8</v>
      </c>
      <c r="AC65" s="109">
        <v>2</v>
      </c>
      <c r="AD65" s="109">
        <v>45</v>
      </c>
      <c r="AE65" s="109">
        <v>7</v>
      </c>
      <c r="AF65" s="109">
        <v>50</v>
      </c>
      <c r="AG65" s="109">
        <v>28</v>
      </c>
      <c r="AH65" s="109">
        <v>44</v>
      </c>
      <c r="AI65" s="109">
        <v>33</v>
      </c>
      <c r="AJ65" s="109">
        <v>36</v>
      </c>
      <c r="AK65" s="109">
        <v>9</v>
      </c>
      <c r="AL65" s="109">
        <v>9</v>
      </c>
      <c r="AM65" s="109">
        <v>0</v>
      </c>
      <c r="AN65" s="109">
        <v>27</v>
      </c>
      <c r="AO65" s="109">
        <v>22</v>
      </c>
      <c r="AP65" s="109">
        <v>26</v>
      </c>
      <c r="AQ65" s="109">
        <v>31</v>
      </c>
      <c r="AR65" s="109">
        <v>19</v>
      </c>
      <c r="AS65" s="109">
        <v>17</v>
      </c>
      <c r="AT65" s="109">
        <v>3</v>
      </c>
      <c r="AU65" s="109">
        <v>6</v>
      </c>
      <c r="AV65" s="109">
        <v>21</v>
      </c>
      <c r="AW65" s="109">
        <v>13</v>
      </c>
      <c r="AX65" s="109">
        <v>15</v>
      </c>
      <c r="AY65" s="109">
        <v>45</v>
      </c>
      <c r="AZ65" s="109">
        <v>25</v>
      </c>
      <c r="BA65" s="109">
        <v>6</v>
      </c>
      <c r="BB65" s="109">
        <v>15</v>
      </c>
      <c r="BC65" s="109">
        <v>29</v>
      </c>
      <c r="BD65" s="109">
        <v>49</v>
      </c>
      <c r="BE65" s="109">
        <v>33</v>
      </c>
      <c r="BF65" s="109">
        <v>9</v>
      </c>
      <c r="BG65" s="109">
        <v>27</v>
      </c>
      <c r="BH65" s="109">
        <v>47</v>
      </c>
      <c r="BI65" s="109">
        <v>44</v>
      </c>
      <c r="BJ65" s="109">
        <v>11</v>
      </c>
      <c r="BK65" s="109">
        <v>32</v>
      </c>
      <c r="BL65" s="109">
        <v>2</v>
      </c>
      <c r="BM65" s="109">
        <v>9</v>
      </c>
      <c r="BN65" s="109">
        <v>4</v>
      </c>
      <c r="BO65" s="109">
        <v>21</v>
      </c>
      <c r="BP65" s="109">
        <v>5</v>
      </c>
      <c r="BQ65" s="109">
        <v>32</v>
      </c>
      <c r="BR65" s="109">
        <v>16</v>
      </c>
      <c r="BS65" s="109">
        <v>12</v>
      </c>
      <c r="BT65" s="109">
        <v>9</v>
      </c>
      <c r="BU65" s="109">
        <v>2</v>
      </c>
      <c r="BV65" s="109">
        <v>17</v>
      </c>
      <c r="BW65" s="109">
        <v>28</v>
      </c>
      <c r="BX65" s="109">
        <v>13</v>
      </c>
      <c r="BY65" s="109">
        <v>19</v>
      </c>
      <c r="BZ65" s="109">
        <v>42</v>
      </c>
      <c r="CA65" s="109">
        <v>13</v>
      </c>
      <c r="CB65" s="109">
        <v>17</v>
      </c>
      <c r="CC65" s="109">
        <v>3</v>
      </c>
      <c r="CD65" s="109">
        <v>47</v>
      </c>
      <c r="CE65" s="109">
        <v>12</v>
      </c>
      <c r="CF65" s="109">
        <v>27</v>
      </c>
      <c r="CG65" s="109">
        <v>48</v>
      </c>
      <c r="CH65" s="109">
        <v>37</v>
      </c>
      <c r="CI65" s="109">
        <v>8</v>
      </c>
      <c r="CJ65" s="109">
        <v>24</v>
      </c>
      <c r="CK65" s="109">
        <v>38</v>
      </c>
      <c r="CL65" s="109">
        <v>22</v>
      </c>
      <c r="CM65" s="109">
        <v>43</v>
      </c>
      <c r="CN65" s="109">
        <v>35</v>
      </c>
      <c r="CO65" s="109">
        <v>42</v>
      </c>
      <c r="CP65" s="109">
        <v>19</v>
      </c>
      <c r="CQ65" s="109">
        <v>45</v>
      </c>
      <c r="CR65" s="109">
        <f t="shared" ca="1" si="0"/>
        <v>19</v>
      </c>
      <c r="CS65" s="109">
        <f t="shared" si="1"/>
        <v>777</v>
      </c>
      <c r="CT65" s="109">
        <f t="shared" si="2"/>
        <v>661</v>
      </c>
      <c r="CU65" s="99">
        <f t="shared" si="3"/>
        <v>700</v>
      </c>
      <c r="CV65" s="99">
        <f t="shared" si="4"/>
        <v>2138</v>
      </c>
      <c r="CW65" s="99">
        <v>0</v>
      </c>
      <c r="CX65" s="99">
        <v>0</v>
      </c>
      <c r="CY65" s="99">
        <v>0</v>
      </c>
      <c r="CZ65" s="99">
        <f t="shared" si="5"/>
        <v>2138</v>
      </c>
      <c r="DA65" s="110">
        <f t="shared" si="6"/>
        <v>700</v>
      </c>
      <c r="DB65" s="99" t="s">
        <v>734</v>
      </c>
      <c r="DC65" s="99">
        <f t="shared" si="7"/>
        <v>70</v>
      </c>
      <c r="DD65" s="99" t="s">
        <v>104</v>
      </c>
    </row>
    <row r="66" spans="2:108" ht="15.75" thickBot="1">
      <c r="B66" s="383"/>
      <c r="C66" s="106" t="s">
        <v>735</v>
      </c>
      <c r="D66" s="109">
        <v>27</v>
      </c>
      <c r="E66" s="109">
        <v>49</v>
      </c>
      <c r="F66" s="109">
        <v>11</v>
      </c>
      <c r="G66" s="109">
        <v>31</v>
      </c>
      <c r="H66" s="109">
        <v>42</v>
      </c>
      <c r="I66" s="109">
        <v>39</v>
      </c>
      <c r="J66" s="109">
        <v>4</v>
      </c>
      <c r="K66" s="109">
        <v>28</v>
      </c>
      <c r="L66" s="109">
        <v>22</v>
      </c>
      <c r="M66" s="109">
        <v>49</v>
      </c>
      <c r="N66" s="109">
        <v>4</v>
      </c>
      <c r="O66" s="109">
        <v>1</v>
      </c>
      <c r="P66" s="109">
        <v>35</v>
      </c>
      <c r="Q66" s="109">
        <v>24</v>
      </c>
      <c r="R66" s="109">
        <v>42</v>
      </c>
      <c r="S66" s="109">
        <v>50</v>
      </c>
      <c r="T66" s="109">
        <v>26</v>
      </c>
      <c r="U66" s="109">
        <v>39</v>
      </c>
      <c r="V66" s="109">
        <v>39</v>
      </c>
      <c r="W66" s="109">
        <v>0</v>
      </c>
      <c r="X66" s="109">
        <v>3</v>
      </c>
      <c r="Y66" s="109">
        <v>36</v>
      </c>
      <c r="Z66" s="109">
        <v>29</v>
      </c>
      <c r="AA66" s="109">
        <v>42</v>
      </c>
      <c r="AB66" s="109">
        <v>10</v>
      </c>
      <c r="AC66" s="109">
        <v>6</v>
      </c>
      <c r="AD66" s="109">
        <v>31</v>
      </c>
      <c r="AE66" s="109">
        <v>18</v>
      </c>
      <c r="AF66" s="109">
        <v>45</v>
      </c>
      <c r="AG66" s="109">
        <v>41</v>
      </c>
      <c r="AH66" s="109">
        <v>0</v>
      </c>
      <c r="AI66" s="109">
        <v>19</v>
      </c>
      <c r="AJ66" s="109">
        <v>13</v>
      </c>
      <c r="AK66" s="109">
        <v>48</v>
      </c>
      <c r="AL66" s="109">
        <v>38</v>
      </c>
      <c r="AM66" s="109">
        <v>24</v>
      </c>
      <c r="AN66" s="109">
        <v>39</v>
      </c>
      <c r="AO66" s="109">
        <v>25</v>
      </c>
      <c r="AP66" s="109">
        <v>13</v>
      </c>
      <c r="AQ66" s="109">
        <v>48</v>
      </c>
      <c r="AR66" s="109">
        <v>42</v>
      </c>
      <c r="AS66" s="109">
        <v>17</v>
      </c>
      <c r="AT66" s="109">
        <v>30</v>
      </c>
      <c r="AU66" s="109">
        <v>27</v>
      </c>
      <c r="AV66" s="109">
        <v>47</v>
      </c>
      <c r="AW66" s="109">
        <v>32</v>
      </c>
      <c r="AX66" s="109">
        <v>13</v>
      </c>
      <c r="AY66" s="109">
        <v>48</v>
      </c>
      <c r="AZ66" s="109">
        <v>30</v>
      </c>
      <c r="BA66" s="109">
        <v>49</v>
      </c>
      <c r="BB66" s="109">
        <v>33</v>
      </c>
      <c r="BC66" s="109">
        <v>9</v>
      </c>
      <c r="BD66" s="109">
        <v>32</v>
      </c>
      <c r="BE66" s="109">
        <v>18</v>
      </c>
      <c r="BF66" s="109">
        <v>24</v>
      </c>
      <c r="BG66" s="109">
        <v>22</v>
      </c>
      <c r="BH66" s="109">
        <v>8</v>
      </c>
      <c r="BI66" s="109">
        <v>12</v>
      </c>
      <c r="BJ66" s="109">
        <v>42</v>
      </c>
      <c r="BK66" s="109">
        <v>8</v>
      </c>
      <c r="BL66" s="109">
        <v>29</v>
      </c>
      <c r="BM66" s="109">
        <v>47</v>
      </c>
      <c r="BN66" s="109">
        <v>38</v>
      </c>
      <c r="BO66" s="109">
        <v>3</v>
      </c>
      <c r="BP66" s="109">
        <v>35</v>
      </c>
      <c r="BQ66" s="109">
        <v>23</v>
      </c>
      <c r="BR66" s="109">
        <v>21</v>
      </c>
      <c r="BS66" s="109">
        <v>24</v>
      </c>
      <c r="BT66" s="109">
        <v>14</v>
      </c>
      <c r="BU66" s="109">
        <v>9</v>
      </c>
      <c r="BV66" s="109">
        <v>41</v>
      </c>
      <c r="BW66" s="109">
        <v>15</v>
      </c>
      <c r="BX66" s="109">
        <v>36</v>
      </c>
      <c r="BY66" s="109">
        <v>21</v>
      </c>
      <c r="BZ66" s="109">
        <v>19</v>
      </c>
      <c r="CA66" s="109">
        <v>36</v>
      </c>
      <c r="CB66" s="109">
        <v>28</v>
      </c>
      <c r="CC66" s="109">
        <v>17</v>
      </c>
      <c r="CD66" s="109">
        <v>22</v>
      </c>
      <c r="CE66" s="109">
        <v>33</v>
      </c>
      <c r="CF66" s="109">
        <v>26</v>
      </c>
      <c r="CG66" s="109">
        <v>42</v>
      </c>
      <c r="CH66" s="109">
        <v>40</v>
      </c>
      <c r="CI66" s="109">
        <v>10</v>
      </c>
      <c r="CJ66" s="109">
        <v>5</v>
      </c>
      <c r="CK66" s="109">
        <v>19</v>
      </c>
      <c r="CL66" s="109">
        <v>31</v>
      </c>
      <c r="CM66" s="109">
        <v>18</v>
      </c>
      <c r="CN66" s="109">
        <v>12</v>
      </c>
      <c r="CO66" s="109">
        <v>19</v>
      </c>
      <c r="CP66" s="109">
        <v>30</v>
      </c>
      <c r="CQ66" s="109">
        <v>42</v>
      </c>
      <c r="CR66" s="109">
        <f t="shared" ref="CR66:CR98" ca="1" si="9">HLOOKUP(TODAY(),$D$1:$CQ$98,ROW($C66),FALSE)</f>
        <v>30</v>
      </c>
      <c r="CS66" s="109">
        <f t="shared" ref="CS66:CS98" si="10">SUM(D66:AH66)</f>
        <v>823</v>
      </c>
      <c r="CT66" s="109">
        <f t="shared" ref="CT66:CT98" si="11">SUM(AI66:BL66)</f>
        <v>839</v>
      </c>
      <c r="CU66" s="99">
        <f t="shared" ref="CU66:CU98" si="12">SUM(BN66:CQ66)</f>
        <v>729</v>
      </c>
      <c r="CV66" s="99">
        <f t="shared" si="4"/>
        <v>2391</v>
      </c>
      <c r="CW66" s="99">
        <v>0</v>
      </c>
      <c r="CX66" s="99">
        <v>0</v>
      </c>
      <c r="CY66" s="99">
        <v>0</v>
      </c>
      <c r="CZ66" s="99">
        <f t="shared" si="5"/>
        <v>2391</v>
      </c>
      <c r="DA66" s="110">
        <f t="shared" si="6"/>
        <v>729</v>
      </c>
      <c r="DB66" s="99" t="s">
        <v>735</v>
      </c>
      <c r="DC66" s="99">
        <f t="shared" si="7"/>
        <v>60</v>
      </c>
      <c r="DD66" s="99" t="s">
        <v>104</v>
      </c>
    </row>
    <row r="67" spans="2:108" ht="15.75" thickBot="1">
      <c r="B67" s="383"/>
      <c r="C67" s="106" t="s">
        <v>736</v>
      </c>
      <c r="D67" s="109">
        <v>24</v>
      </c>
      <c r="E67" s="109">
        <v>46</v>
      </c>
      <c r="F67" s="109">
        <v>7</v>
      </c>
      <c r="G67" s="109">
        <v>32</v>
      </c>
      <c r="H67" s="109">
        <v>28</v>
      </c>
      <c r="I67" s="109">
        <v>22</v>
      </c>
      <c r="J67" s="109">
        <v>39</v>
      </c>
      <c r="K67" s="109">
        <v>41</v>
      </c>
      <c r="L67" s="109">
        <v>19</v>
      </c>
      <c r="M67" s="109">
        <v>47</v>
      </c>
      <c r="N67" s="109">
        <v>40</v>
      </c>
      <c r="O67" s="109">
        <v>41</v>
      </c>
      <c r="P67" s="109">
        <v>34</v>
      </c>
      <c r="Q67" s="109">
        <v>36</v>
      </c>
      <c r="R67" s="109">
        <v>14</v>
      </c>
      <c r="S67" s="109">
        <v>0</v>
      </c>
      <c r="T67" s="109">
        <v>37</v>
      </c>
      <c r="U67" s="109">
        <v>39</v>
      </c>
      <c r="V67" s="109">
        <v>27</v>
      </c>
      <c r="W67" s="109">
        <v>17</v>
      </c>
      <c r="X67" s="109">
        <v>39</v>
      </c>
      <c r="Y67" s="109">
        <v>28</v>
      </c>
      <c r="Z67" s="109">
        <v>39</v>
      </c>
      <c r="AA67" s="109">
        <v>26</v>
      </c>
      <c r="AB67" s="109">
        <v>3</v>
      </c>
      <c r="AC67" s="109">
        <v>30</v>
      </c>
      <c r="AD67" s="109">
        <v>44</v>
      </c>
      <c r="AE67" s="109">
        <v>2</v>
      </c>
      <c r="AF67" s="109">
        <v>37</v>
      </c>
      <c r="AG67" s="109">
        <v>44</v>
      </c>
      <c r="AH67" s="109">
        <v>39</v>
      </c>
      <c r="AI67" s="109">
        <v>19</v>
      </c>
      <c r="AJ67" s="109">
        <v>4</v>
      </c>
      <c r="AK67" s="109">
        <v>21</v>
      </c>
      <c r="AL67" s="109">
        <v>11</v>
      </c>
      <c r="AM67" s="109">
        <v>42</v>
      </c>
      <c r="AN67" s="109">
        <v>42</v>
      </c>
      <c r="AO67" s="109">
        <v>49</v>
      </c>
      <c r="AP67" s="109">
        <v>50</v>
      </c>
      <c r="AQ67" s="109">
        <v>0</v>
      </c>
      <c r="AR67" s="109">
        <v>35</v>
      </c>
      <c r="AS67" s="109">
        <v>17</v>
      </c>
      <c r="AT67" s="109">
        <v>49</v>
      </c>
      <c r="AU67" s="109">
        <v>22</v>
      </c>
      <c r="AV67" s="109">
        <v>14</v>
      </c>
      <c r="AW67" s="109">
        <v>47</v>
      </c>
      <c r="AX67" s="109">
        <v>24</v>
      </c>
      <c r="AY67" s="109">
        <v>11</v>
      </c>
      <c r="AZ67" s="109">
        <v>23</v>
      </c>
      <c r="BA67" s="109">
        <v>49</v>
      </c>
      <c r="BB67" s="109">
        <v>45</v>
      </c>
      <c r="BC67" s="109">
        <v>24</v>
      </c>
      <c r="BD67" s="109">
        <v>27</v>
      </c>
      <c r="BE67" s="109">
        <v>34</v>
      </c>
      <c r="BF67" s="109">
        <v>27</v>
      </c>
      <c r="BG67" s="109">
        <v>34</v>
      </c>
      <c r="BH67" s="109">
        <v>5</v>
      </c>
      <c r="BI67" s="109">
        <v>36</v>
      </c>
      <c r="BJ67" s="109">
        <v>15</v>
      </c>
      <c r="BK67" s="109">
        <v>26</v>
      </c>
      <c r="BL67" s="109">
        <v>7</v>
      </c>
      <c r="BM67" s="109">
        <v>3</v>
      </c>
      <c r="BN67" s="109">
        <v>23</v>
      </c>
      <c r="BO67" s="109">
        <v>30</v>
      </c>
      <c r="BP67" s="109">
        <v>48</v>
      </c>
      <c r="BQ67" s="109">
        <v>30</v>
      </c>
      <c r="BR67" s="109">
        <v>50</v>
      </c>
      <c r="BS67" s="109">
        <v>34</v>
      </c>
      <c r="BT67" s="109">
        <v>37</v>
      </c>
      <c r="BU67" s="109">
        <v>49</v>
      </c>
      <c r="BV67" s="109">
        <v>44</v>
      </c>
      <c r="BW67" s="109">
        <v>23</v>
      </c>
      <c r="BX67" s="109">
        <v>40</v>
      </c>
      <c r="BY67" s="109">
        <v>41</v>
      </c>
      <c r="BZ67" s="109">
        <v>41</v>
      </c>
      <c r="CA67" s="109">
        <v>14</v>
      </c>
      <c r="CB67" s="109">
        <v>33</v>
      </c>
      <c r="CC67" s="109">
        <v>18</v>
      </c>
      <c r="CD67" s="109">
        <v>13</v>
      </c>
      <c r="CE67" s="109">
        <v>37</v>
      </c>
      <c r="CF67" s="109">
        <v>7</v>
      </c>
      <c r="CG67" s="109">
        <v>21</v>
      </c>
      <c r="CH67" s="109">
        <v>39</v>
      </c>
      <c r="CI67" s="109">
        <v>38</v>
      </c>
      <c r="CJ67" s="109">
        <v>26</v>
      </c>
      <c r="CK67" s="109">
        <v>34</v>
      </c>
      <c r="CL67" s="109">
        <v>46</v>
      </c>
      <c r="CM67" s="109">
        <v>7</v>
      </c>
      <c r="CN67" s="109">
        <v>31</v>
      </c>
      <c r="CO67" s="109">
        <v>14</v>
      </c>
      <c r="CP67" s="109">
        <v>29</v>
      </c>
      <c r="CQ67" s="109">
        <v>45</v>
      </c>
      <c r="CR67" s="109">
        <f t="shared" ca="1" si="9"/>
        <v>29</v>
      </c>
      <c r="CS67" s="109">
        <f t="shared" si="10"/>
        <v>921</v>
      </c>
      <c r="CT67" s="109">
        <f t="shared" si="11"/>
        <v>809</v>
      </c>
      <c r="CU67" s="99">
        <f t="shared" si="12"/>
        <v>942</v>
      </c>
      <c r="CV67" s="99">
        <f t="shared" ref="CV67:CV98" si="13">SUM(CS67:CU67)</f>
        <v>2672</v>
      </c>
      <c r="CW67" s="99">
        <v>0</v>
      </c>
      <c r="CX67" s="99">
        <v>0</v>
      </c>
      <c r="CY67" s="99">
        <v>0</v>
      </c>
      <c r="CZ67" s="99">
        <f t="shared" ref="CZ67:CZ98" si="14">SUM(CV67:CY67)</f>
        <v>2672</v>
      </c>
      <c r="DA67" s="110">
        <f t="shared" ref="DA67:DA98" si="15">HLOOKUP($DA$1,$CR$1:$CZ$98,ROW(C67),FALSE)</f>
        <v>942</v>
      </c>
      <c r="DB67" s="99" t="s">
        <v>736</v>
      </c>
      <c r="DC67" s="99">
        <f t="shared" ref="DC67:DC98" si="16">RANK(DA67,$DA$2:$DA$98,0)</f>
        <v>3</v>
      </c>
      <c r="DD67" s="99" t="s">
        <v>104</v>
      </c>
    </row>
    <row r="68" spans="2:108" ht="15.75" thickBot="1">
      <c r="B68" s="383"/>
      <c r="C68" s="106" t="s">
        <v>699</v>
      </c>
      <c r="D68" s="109">
        <v>21</v>
      </c>
      <c r="E68" s="109">
        <v>33</v>
      </c>
      <c r="F68" s="109">
        <v>21</v>
      </c>
      <c r="G68" s="109">
        <v>11</v>
      </c>
      <c r="H68" s="109">
        <v>7</v>
      </c>
      <c r="I68" s="109">
        <v>15</v>
      </c>
      <c r="J68" s="109">
        <v>25</v>
      </c>
      <c r="K68" s="109">
        <v>20</v>
      </c>
      <c r="L68" s="109">
        <v>8</v>
      </c>
      <c r="M68" s="109">
        <v>0</v>
      </c>
      <c r="N68" s="109">
        <v>23</v>
      </c>
      <c r="O68" s="109">
        <v>29</v>
      </c>
      <c r="P68" s="109">
        <v>44</v>
      </c>
      <c r="Q68" s="109">
        <v>48</v>
      </c>
      <c r="R68" s="109">
        <v>20</v>
      </c>
      <c r="S68" s="109">
        <v>26</v>
      </c>
      <c r="T68" s="109">
        <v>7</v>
      </c>
      <c r="U68" s="109">
        <v>4</v>
      </c>
      <c r="V68" s="109">
        <v>31</v>
      </c>
      <c r="W68" s="109">
        <v>4</v>
      </c>
      <c r="X68" s="109">
        <v>11</v>
      </c>
      <c r="Y68" s="109">
        <v>12</v>
      </c>
      <c r="Z68" s="109">
        <v>34</v>
      </c>
      <c r="AA68" s="109">
        <v>25</v>
      </c>
      <c r="AB68" s="109">
        <v>16</v>
      </c>
      <c r="AC68" s="109">
        <v>2</v>
      </c>
      <c r="AD68" s="109">
        <v>47</v>
      </c>
      <c r="AE68" s="109">
        <v>10</v>
      </c>
      <c r="AF68" s="109">
        <v>19</v>
      </c>
      <c r="AG68" s="109">
        <v>20</v>
      </c>
      <c r="AH68" s="109">
        <v>5</v>
      </c>
      <c r="AI68" s="109">
        <v>48</v>
      </c>
      <c r="AJ68" s="109">
        <v>44</v>
      </c>
      <c r="AK68" s="109">
        <v>30</v>
      </c>
      <c r="AL68" s="109">
        <v>35</v>
      </c>
      <c r="AM68" s="109">
        <v>30</v>
      </c>
      <c r="AN68" s="109">
        <v>20</v>
      </c>
      <c r="AO68" s="109">
        <v>32</v>
      </c>
      <c r="AP68" s="109">
        <v>20</v>
      </c>
      <c r="AQ68" s="109">
        <v>29</v>
      </c>
      <c r="AR68" s="109">
        <v>32</v>
      </c>
      <c r="AS68" s="109">
        <v>40</v>
      </c>
      <c r="AT68" s="109">
        <v>0</v>
      </c>
      <c r="AU68" s="109">
        <v>21</v>
      </c>
      <c r="AV68" s="109">
        <v>6</v>
      </c>
      <c r="AW68" s="109">
        <v>27</v>
      </c>
      <c r="AX68" s="109">
        <v>14</v>
      </c>
      <c r="AY68" s="109">
        <v>38</v>
      </c>
      <c r="AZ68" s="109">
        <v>24</v>
      </c>
      <c r="BA68" s="109">
        <v>49</v>
      </c>
      <c r="BB68" s="109">
        <v>27</v>
      </c>
      <c r="BC68" s="109">
        <v>43</v>
      </c>
      <c r="BD68" s="109">
        <v>22</v>
      </c>
      <c r="BE68" s="109">
        <v>27</v>
      </c>
      <c r="BF68" s="109">
        <v>27</v>
      </c>
      <c r="BG68" s="109">
        <v>49</v>
      </c>
      <c r="BH68" s="109">
        <v>22</v>
      </c>
      <c r="BI68" s="109">
        <v>23</v>
      </c>
      <c r="BJ68" s="109">
        <v>32</v>
      </c>
      <c r="BK68" s="109">
        <v>36</v>
      </c>
      <c r="BL68" s="109">
        <v>15</v>
      </c>
      <c r="BM68" s="109">
        <v>36</v>
      </c>
      <c r="BN68" s="109">
        <v>14</v>
      </c>
      <c r="BO68" s="109">
        <v>33</v>
      </c>
      <c r="BP68" s="109">
        <v>9</v>
      </c>
      <c r="BQ68" s="109">
        <v>19</v>
      </c>
      <c r="BR68" s="109">
        <v>45</v>
      </c>
      <c r="BS68" s="109">
        <v>34</v>
      </c>
      <c r="BT68" s="109">
        <v>32</v>
      </c>
      <c r="BU68" s="109">
        <v>35</v>
      </c>
      <c r="BV68" s="109">
        <v>30</v>
      </c>
      <c r="BW68" s="109">
        <v>32</v>
      </c>
      <c r="BX68" s="109">
        <v>4</v>
      </c>
      <c r="BY68" s="109">
        <v>20</v>
      </c>
      <c r="BZ68" s="109">
        <v>48</v>
      </c>
      <c r="CA68" s="109">
        <v>13</v>
      </c>
      <c r="CB68" s="109">
        <v>13</v>
      </c>
      <c r="CC68" s="109">
        <v>44</v>
      </c>
      <c r="CD68" s="109">
        <v>36</v>
      </c>
      <c r="CE68" s="109">
        <v>2</v>
      </c>
      <c r="CF68" s="109">
        <v>16</v>
      </c>
      <c r="CG68" s="109">
        <v>3</v>
      </c>
      <c r="CH68" s="109">
        <v>49</v>
      </c>
      <c r="CI68" s="109">
        <v>35</v>
      </c>
      <c r="CJ68" s="109">
        <v>12</v>
      </c>
      <c r="CK68" s="109">
        <v>2</v>
      </c>
      <c r="CL68" s="109">
        <v>4</v>
      </c>
      <c r="CM68" s="109">
        <v>49</v>
      </c>
      <c r="CN68" s="109">
        <v>15</v>
      </c>
      <c r="CO68" s="109">
        <v>39</v>
      </c>
      <c r="CP68" s="109">
        <v>18</v>
      </c>
      <c r="CQ68" s="109">
        <v>24</v>
      </c>
      <c r="CR68" s="109">
        <f t="shared" ca="1" si="9"/>
        <v>18</v>
      </c>
      <c r="CS68" s="109">
        <f t="shared" si="10"/>
        <v>598</v>
      </c>
      <c r="CT68" s="109">
        <f t="shared" si="11"/>
        <v>862</v>
      </c>
      <c r="CU68" s="99">
        <f t="shared" si="12"/>
        <v>729</v>
      </c>
      <c r="CV68" s="99">
        <f t="shared" si="13"/>
        <v>2189</v>
      </c>
      <c r="CW68" s="99">
        <v>0</v>
      </c>
      <c r="CX68" s="99">
        <v>0</v>
      </c>
      <c r="CY68" s="99">
        <v>0</v>
      </c>
      <c r="CZ68" s="99">
        <f t="shared" si="14"/>
        <v>2189</v>
      </c>
      <c r="DA68" s="110">
        <f t="shared" si="15"/>
        <v>729</v>
      </c>
      <c r="DB68" s="99" t="s">
        <v>699</v>
      </c>
      <c r="DC68" s="99">
        <f t="shared" si="16"/>
        <v>60</v>
      </c>
      <c r="DD68" s="99" t="s">
        <v>104</v>
      </c>
    </row>
    <row r="69" spans="2:108" ht="15.75" thickBot="1">
      <c r="B69" s="383"/>
      <c r="C69" s="106" t="s">
        <v>737</v>
      </c>
      <c r="D69" s="109">
        <v>41</v>
      </c>
      <c r="E69" s="109">
        <v>36</v>
      </c>
      <c r="F69" s="109">
        <v>29</v>
      </c>
      <c r="G69" s="109">
        <v>49</v>
      </c>
      <c r="H69" s="109">
        <v>5</v>
      </c>
      <c r="I69" s="109">
        <v>50</v>
      </c>
      <c r="J69" s="109">
        <v>40</v>
      </c>
      <c r="K69" s="109">
        <v>1</v>
      </c>
      <c r="L69" s="109">
        <v>35</v>
      </c>
      <c r="M69" s="109">
        <v>27</v>
      </c>
      <c r="N69" s="109">
        <v>6</v>
      </c>
      <c r="O69" s="109">
        <v>43</v>
      </c>
      <c r="P69" s="109">
        <v>49</v>
      </c>
      <c r="Q69" s="109">
        <v>39</v>
      </c>
      <c r="R69" s="109">
        <v>18</v>
      </c>
      <c r="S69" s="109">
        <v>42</v>
      </c>
      <c r="T69" s="109">
        <v>41</v>
      </c>
      <c r="U69" s="109">
        <v>47</v>
      </c>
      <c r="V69" s="109">
        <v>38</v>
      </c>
      <c r="W69" s="109">
        <v>13</v>
      </c>
      <c r="X69" s="109">
        <v>25</v>
      </c>
      <c r="Y69" s="109">
        <v>49</v>
      </c>
      <c r="Z69" s="109">
        <v>0</v>
      </c>
      <c r="AA69" s="109">
        <v>28</v>
      </c>
      <c r="AB69" s="109">
        <v>6</v>
      </c>
      <c r="AC69" s="109">
        <v>33</v>
      </c>
      <c r="AD69" s="109">
        <v>17</v>
      </c>
      <c r="AE69" s="109">
        <v>31</v>
      </c>
      <c r="AF69" s="109">
        <v>26</v>
      </c>
      <c r="AG69" s="109">
        <v>48</v>
      </c>
      <c r="AH69" s="109">
        <v>47</v>
      </c>
      <c r="AI69" s="109">
        <v>19</v>
      </c>
      <c r="AJ69" s="109">
        <v>31</v>
      </c>
      <c r="AK69" s="109">
        <v>36</v>
      </c>
      <c r="AL69" s="109">
        <v>34</v>
      </c>
      <c r="AM69" s="109">
        <v>50</v>
      </c>
      <c r="AN69" s="109">
        <v>0</v>
      </c>
      <c r="AO69" s="109">
        <v>1</v>
      </c>
      <c r="AP69" s="109">
        <v>32</v>
      </c>
      <c r="AQ69" s="109">
        <v>6</v>
      </c>
      <c r="AR69" s="109">
        <v>50</v>
      </c>
      <c r="AS69" s="109">
        <v>48</v>
      </c>
      <c r="AT69" s="109">
        <v>10</v>
      </c>
      <c r="AU69" s="109">
        <v>50</v>
      </c>
      <c r="AV69" s="109">
        <v>30</v>
      </c>
      <c r="AW69" s="109">
        <v>39</v>
      </c>
      <c r="AX69" s="109">
        <v>26</v>
      </c>
      <c r="AY69" s="109">
        <v>48</v>
      </c>
      <c r="AZ69" s="109">
        <v>50</v>
      </c>
      <c r="BA69" s="109">
        <v>17</v>
      </c>
      <c r="BB69" s="109">
        <v>26</v>
      </c>
      <c r="BC69" s="109">
        <v>22</v>
      </c>
      <c r="BD69" s="109">
        <v>7</v>
      </c>
      <c r="BE69" s="109">
        <v>31</v>
      </c>
      <c r="BF69" s="109">
        <v>44</v>
      </c>
      <c r="BG69" s="109">
        <v>28</v>
      </c>
      <c r="BH69" s="109">
        <v>12</v>
      </c>
      <c r="BI69" s="109">
        <v>33</v>
      </c>
      <c r="BJ69" s="109">
        <v>16</v>
      </c>
      <c r="BK69" s="109">
        <v>6</v>
      </c>
      <c r="BL69" s="109">
        <v>6</v>
      </c>
      <c r="BM69" s="109">
        <v>24</v>
      </c>
      <c r="BN69" s="109">
        <v>21</v>
      </c>
      <c r="BO69" s="109">
        <v>0</v>
      </c>
      <c r="BP69" s="109">
        <v>29</v>
      </c>
      <c r="BQ69" s="109">
        <v>10</v>
      </c>
      <c r="BR69" s="109">
        <v>40</v>
      </c>
      <c r="BS69" s="109">
        <v>48</v>
      </c>
      <c r="BT69" s="109">
        <v>36</v>
      </c>
      <c r="BU69" s="109">
        <v>29</v>
      </c>
      <c r="BV69" s="109">
        <v>15</v>
      </c>
      <c r="BW69" s="109">
        <v>50</v>
      </c>
      <c r="BX69" s="109">
        <v>37</v>
      </c>
      <c r="BY69" s="109">
        <v>50</v>
      </c>
      <c r="BZ69" s="109">
        <v>38</v>
      </c>
      <c r="CA69" s="109">
        <v>4</v>
      </c>
      <c r="CB69" s="109">
        <v>11</v>
      </c>
      <c r="CC69" s="109">
        <v>24</v>
      </c>
      <c r="CD69" s="109">
        <v>46</v>
      </c>
      <c r="CE69" s="109">
        <v>35</v>
      </c>
      <c r="CF69" s="109">
        <v>4</v>
      </c>
      <c r="CG69" s="109">
        <v>41</v>
      </c>
      <c r="CH69" s="109">
        <v>7</v>
      </c>
      <c r="CI69" s="109">
        <v>19</v>
      </c>
      <c r="CJ69" s="109">
        <v>48</v>
      </c>
      <c r="CK69" s="109">
        <v>5</v>
      </c>
      <c r="CL69" s="109">
        <v>4</v>
      </c>
      <c r="CM69" s="109">
        <v>34</v>
      </c>
      <c r="CN69" s="109">
        <v>17</v>
      </c>
      <c r="CO69" s="109">
        <v>10</v>
      </c>
      <c r="CP69" s="109">
        <v>10</v>
      </c>
      <c r="CQ69" s="109">
        <v>7</v>
      </c>
      <c r="CR69" s="109">
        <f t="shared" ca="1" si="9"/>
        <v>10</v>
      </c>
      <c r="CS69" s="109">
        <f t="shared" si="10"/>
        <v>959</v>
      </c>
      <c r="CT69" s="109">
        <f t="shared" si="11"/>
        <v>808</v>
      </c>
      <c r="CU69" s="99">
        <f t="shared" si="12"/>
        <v>729</v>
      </c>
      <c r="CV69" s="99">
        <f t="shared" si="13"/>
        <v>2496</v>
      </c>
      <c r="CW69" s="99">
        <v>0</v>
      </c>
      <c r="CX69" s="99">
        <v>0</v>
      </c>
      <c r="CY69" s="99">
        <v>0</v>
      </c>
      <c r="CZ69" s="99">
        <f t="shared" si="14"/>
        <v>2496</v>
      </c>
      <c r="DA69" s="110">
        <f t="shared" si="15"/>
        <v>729</v>
      </c>
      <c r="DB69" s="99" t="s">
        <v>737</v>
      </c>
      <c r="DC69" s="99">
        <f t="shared" si="16"/>
        <v>60</v>
      </c>
      <c r="DD69" s="99" t="s">
        <v>104</v>
      </c>
    </row>
    <row r="70" spans="2:108" ht="15.75" thickBot="1">
      <c r="B70" s="383"/>
      <c r="C70" s="106" t="s">
        <v>678</v>
      </c>
      <c r="D70" s="109">
        <v>28</v>
      </c>
      <c r="E70" s="109">
        <v>21</v>
      </c>
      <c r="F70" s="109">
        <v>2</v>
      </c>
      <c r="G70" s="109">
        <v>17</v>
      </c>
      <c r="H70" s="109">
        <v>45</v>
      </c>
      <c r="I70" s="109">
        <v>24</v>
      </c>
      <c r="J70" s="109">
        <v>8</v>
      </c>
      <c r="K70" s="109">
        <v>16</v>
      </c>
      <c r="L70" s="109">
        <v>10</v>
      </c>
      <c r="M70" s="109">
        <v>22</v>
      </c>
      <c r="N70" s="109">
        <v>16</v>
      </c>
      <c r="O70" s="109">
        <v>9</v>
      </c>
      <c r="P70" s="109">
        <v>29</v>
      </c>
      <c r="Q70" s="109">
        <v>17</v>
      </c>
      <c r="R70" s="109">
        <v>44</v>
      </c>
      <c r="S70" s="109">
        <v>44</v>
      </c>
      <c r="T70" s="109">
        <v>2</v>
      </c>
      <c r="U70" s="109">
        <v>36</v>
      </c>
      <c r="V70" s="109">
        <v>31</v>
      </c>
      <c r="W70" s="109">
        <v>48</v>
      </c>
      <c r="X70" s="109">
        <v>45</v>
      </c>
      <c r="Y70" s="109">
        <v>3</v>
      </c>
      <c r="Z70" s="109">
        <v>12</v>
      </c>
      <c r="AA70" s="109">
        <v>30</v>
      </c>
      <c r="AB70" s="109">
        <v>22</v>
      </c>
      <c r="AC70" s="109">
        <v>16</v>
      </c>
      <c r="AD70" s="109">
        <v>9</v>
      </c>
      <c r="AE70" s="109">
        <v>47</v>
      </c>
      <c r="AF70" s="109">
        <v>11</v>
      </c>
      <c r="AG70" s="109">
        <v>10</v>
      </c>
      <c r="AH70" s="109">
        <v>40</v>
      </c>
      <c r="AI70" s="109">
        <v>4</v>
      </c>
      <c r="AJ70" s="109">
        <v>18</v>
      </c>
      <c r="AK70" s="109">
        <v>24</v>
      </c>
      <c r="AL70" s="109">
        <v>28</v>
      </c>
      <c r="AM70" s="109">
        <v>47</v>
      </c>
      <c r="AN70" s="109">
        <v>12</v>
      </c>
      <c r="AO70" s="109">
        <v>30</v>
      </c>
      <c r="AP70" s="109">
        <v>24</v>
      </c>
      <c r="AQ70" s="109">
        <v>33</v>
      </c>
      <c r="AR70" s="109">
        <v>19</v>
      </c>
      <c r="AS70" s="109">
        <v>45</v>
      </c>
      <c r="AT70" s="109">
        <v>6</v>
      </c>
      <c r="AU70" s="109">
        <v>12</v>
      </c>
      <c r="AV70" s="109">
        <v>48</v>
      </c>
      <c r="AW70" s="109">
        <v>32</v>
      </c>
      <c r="AX70" s="109">
        <v>8</v>
      </c>
      <c r="AY70" s="109">
        <v>30</v>
      </c>
      <c r="AZ70" s="109">
        <v>46</v>
      </c>
      <c r="BA70" s="109">
        <v>20</v>
      </c>
      <c r="BB70" s="109">
        <v>31</v>
      </c>
      <c r="BC70" s="109">
        <v>7</v>
      </c>
      <c r="BD70" s="109">
        <v>47</v>
      </c>
      <c r="BE70" s="109">
        <v>37</v>
      </c>
      <c r="BF70" s="109">
        <v>39</v>
      </c>
      <c r="BG70" s="109">
        <v>38</v>
      </c>
      <c r="BH70" s="109">
        <v>9</v>
      </c>
      <c r="BI70" s="109">
        <v>43</v>
      </c>
      <c r="BJ70" s="109">
        <v>22</v>
      </c>
      <c r="BK70" s="109">
        <v>25</v>
      </c>
      <c r="BL70" s="109">
        <v>11</v>
      </c>
      <c r="BM70" s="109">
        <v>16</v>
      </c>
      <c r="BN70" s="109">
        <v>15</v>
      </c>
      <c r="BO70" s="109">
        <v>24</v>
      </c>
      <c r="BP70" s="109">
        <v>49</v>
      </c>
      <c r="BQ70" s="109">
        <v>36</v>
      </c>
      <c r="BR70" s="109">
        <v>42</v>
      </c>
      <c r="BS70" s="109">
        <v>35</v>
      </c>
      <c r="BT70" s="109">
        <v>5</v>
      </c>
      <c r="BU70" s="109">
        <v>33</v>
      </c>
      <c r="BV70" s="109">
        <v>7</v>
      </c>
      <c r="BW70" s="109">
        <v>25</v>
      </c>
      <c r="BX70" s="109">
        <v>31</v>
      </c>
      <c r="BY70" s="109">
        <v>36</v>
      </c>
      <c r="BZ70" s="109">
        <v>24</v>
      </c>
      <c r="CA70" s="109">
        <v>5</v>
      </c>
      <c r="CB70" s="109">
        <v>44</v>
      </c>
      <c r="CC70" s="109">
        <v>49</v>
      </c>
      <c r="CD70" s="109">
        <v>48</v>
      </c>
      <c r="CE70" s="109">
        <v>20</v>
      </c>
      <c r="CF70" s="109">
        <v>14</v>
      </c>
      <c r="CG70" s="109">
        <v>28</v>
      </c>
      <c r="CH70" s="109">
        <v>23</v>
      </c>
      <c r="CI70" s="109">
        <v>0</v>
      </c>
      <c r="CJ70" s="109">
        <v>22</v>
      </c>
      <c r="CK70" s="109">
        <v>43</v>
      </c>
      <c r="CL70" s="109">
        <v>25</v>
      </c>
      <c r="CM70" s="109">
        <v>21</v>
      </c>
      <c r="CN70" s="109">
        <v>24</v>
      </c>
      <c r="CO70" s="109">
        <v>17</v>
      </c>
      <c r="CP70" s="109">
        <v>35</v>
      </c>
      <c r="CQ70" s="109">
        <v>13</v>
      </c>
      <c r="CR70" s="109">
        <f t="shared" ca="1" si="9"/>
        <v>35</v>
      </c>
      <c r="CS70" s="109">
        <f t="shared" si="10"/>
        <v>714</v>
      </c>
      <c r="CT70" s="109">
        <f t="shared" si="11"/>
        <v>795</v>
      </c>
      <c r="CU70" s="99">
        <f t="shared" si="12"/>
        <v>793</v>
      </c>
      <c r="CV70" s="99">
        <f t="shared" si="13"/>
        <v>2302</v>
      </c>
      <c r="CW70" s="99">
        <v>0</v>
      </c>
      <c r="CX70" s="99">
        <v>0</v>
      </c>
      <c r="CY70" s="99">
        <v>0</v>
      </c>
      <c r="CZ70" s="99">
        <f t="shared" si="14"/>
        <v>2302</v>
      </c>
      <c r="DA70" s="110">
        <f t="shared" si="15"/>
        <v>793</v>
      </c>
      <c r="DB70" s="99" t="s">
        <v>678</v>
      </c>
      <c r="DC70" s="99">
        <f t="shared" si="16"/>
        <v>30</v>
      </c>
      <c r="DD70" s="99" t="s">
        <v>104</v>
      </c>
    </row>
    <row r="71" spans="2:108" ht="15.75" thickBot="1">
      <c r="B71" s="383"/>
      <c r="C71" s="106" t="s">
        <v>748</v>
      </c>
      <c r="D71" s="109">
        <v>12</v>
      </c>
      <c r="E71" s="109">
        <v>19</v>
      </c>
      <c r="F71" s="109">
        <v>18</v>
      </c>
      <c r="G71" s="109">
        <v>16</v>
      </c>
      <c r="H71" s="109">
        <v>18</v>
      </c>
      <c r="I71" s="109">
        <v>9</v>
      </c>
      <c r="J71" s="109">
        <v>40</v>
      </c>
      <c r="K71" s="109">
        <v>32</v>
      </c>
      <c r="L71" s="109">
        <v>15</v>
      </c>
      <c r="M71" s="109">
        <v>38</v>
      </c>
      <c r="N71" s="109">
        <v>5</v>
      </c>
      <c r="O71" s="109">
        <v>4</v>
      </c>
      <c r="P71" s="109">
        <v>17</v>
      </c>
      <c r="Q71" s="109">
        <v>22</v>
      </c>
      <c r="R71" s="109">
        <v>20</v>
      </c>
      <c r="S71" s="109">
        <v>32</v>
      </c>
      <c r="T71" s="109">
        <v>21</v>
      </c>
      <c r="U71" s="109">
        <v>31</v>
      </c>
      <c r="V71" s="109">
        <v>5</v>
      </c>
      <c r="W71" s="109">
        <v>46</v>
      </c>
      <c r="X71" s="109">
        <v>41</v>
      </c>
      <c r="Y71" s="109">
        <v>41</v>
      </c>
      <c r="Z71" s="109">
        <v>36</v>
      </c>
      <c r="AA71" s="109">
        <v>7</v>
      </c>
      <c r="AB71" s="109">
        <v>17</v>
      </c>
      <c r="AC71" s="109">
        <v>27</v>
      </c>
      <c r="AD71" s="109">
        <v>28</v>
      </c>
      <c r="AE71" s="109">
        <v>13</v>
      </c>
      <c r="AF71" s="109">
        <v>15</v>
      </c>
      <c r="AG71" s="109">
        <v>39</v>
      </c>
      <c r="AH71" s="109">
        <v>1</v>
      </c>
      <c r="AI71" s="109">
        <v>36</v>
      </c>
      <c r="AJ71" s="109">
        <v>12</v>
      </c>
      <c r="AK71" s="109">
        <v>37</v>
      </c>
      <c r="AL71" s="109">
        <v>3</v>
      </c>
      <c r="AM71" s="109">
        <v>22</v>
      </c>
      <c r="AN71" s="109">
        <v>11</v>
      </c>
      <c r="AO71" s="109">
        <v>9</v>
      </c>
      <c r="AP71" s="109">
        <v>37</v>
      </c>
      <c r="AQ71" s="109">
        <v>14</v>
      </c>
      <c r="AR71" s="109">
        <v>17</v>
      </c>
      <c r="AS71" s="109">
        <v>22</v>
      </c>
      <c r="AT71" s="109">
        <v>31</v>
      </c>
      <c r="AU71" s="109">
        <v>35</v>
      </c>
      <c r="AV71" s="109">
        <v>20</v>
      </c>
      <c r="AW71" s="109">
        <v>30</v>
      </c>
      <c r="AX71" s="109">
        <v>24</v>
      </c>
      <c r="AY71" s="109">
        <v>12</v>
      </c>
      <c r="AZ71" s="109">
        <v>0</v>
      </c>
      <c r="BA71" s="109">
        <v>12</v>
      </c>
      <c r="BB71" s="109">
        <v>11</v>
      </c>
      <c r="BC71" s="109">
        <v>35</v>
      </c>
      <c r="BD71" s="109">
        <v>44</v>
      </c>
      <c r="BE71" s="109">
        <v>45</v>
      </c>
      <c r="BF71" s="109">
        <v>47</v>
      </c>
      <c r="BG71" s="109">
        <v>37</v>
      </c>
      <c r="BH71" s="109">
        <v>12</v>
      </c>
      <c r="BI71" s="109">
        <v>32</v>
      </c>
      <c r="BJ71" s="109">
        <v>48</v>
      </c>
      <c r="BK71" s="109">
        <v>7</v>
      </c>
      <c r="BL71" s="109">
        <v>30</v>
      </c>
      <c r="BM71" s="109">
        <v>7</v>
      </c>
      <c r="BN71" s="109">
        <v>18</v>
      </c>
      <c r="BO71" s="109">
        <v>3</v>
      </c>
      <c r="BP71" s="109">
        <v>28</v>
      </c>
      <c r="BQ71" s="109">
        <v>41</v>
      </c>
      <c r="BR71" s="109">
        <v>32</v>
      </c>
      <c r="BS71" s="109">
        <v>28</v>
      </c>
      <c r="BT71" s="109">
        <v>7</v>
      </c>
      <c r="BU71" s="109">
        <v>26</v>
      </c>
      <c r="BV71" s="109">
        <v>10</v>
      </c>
      <c r="BW71" s="109">
        <v>9</v>
      </c>
      <c r="BX71" s="109">
        <v>48</v>
      </c>
      <c r="BY71" s="109">
        <v>36</v>
      </c>
      <c r="BZ71" s="109">
        <v>1</v>
      </c>
      <c r="CA71" s="109">
        <v>38</v>
      </c>
      <c r="CB71" s="109">
        <v>41</v>
      </c>
      <c r="CC71" s="109">
        <v>14</v>
      </c>
      <c r="CD71" s="109">
        <v>36</v>
      </c>
      <c r="CE71" s="109">
        <v>19</v>
      </c>
      <c r="CF71" s="109">
        <v>50</v>
      </c>
      <c r="CG71" s="109">
        <v>50</v>
      </c>
      <c r="CH71" s="109">
        <v>17</v>
      </c>
      <c r="CI71" s="109">
        <v>10</v>
      </c>
      <c r="CJ71" s="109">
        <v>1</v>
      </c>
      <c r="CK71" s="109">
        <v>11</v>
      </c>
      <c r="CL71" s="109">
        <v>29</v>
      </c>
      <c r="CM71" s="109">
        <v>50</v>
      </c>
      <c r="CN71" s="109">
        <v>8</v>
      </c>
      <c r="CO71" s="109">
        <v>3</v>
      </c>
      <c r="CP71" s="109">
        <v>49</v>
      </c>
      <c r="CQ71" s="109">
        <v>15</v>
      </c>
      <c r="CR71" s="109">
        <f t="shared" ca="1" si="9"/>
        <v>49</v>
      </c>
      <c r="CS71" s="109">
        <f t="shared" si="10"/>
        <v>685</v>
      </c>
      <c r="CT71" s="109">
        <f t="shared" si="11"/>
        <v>732</v>
      </c>
      <c r="CU71" s="99">
        <f t="shared" si="12"/>
        <v>728</v>
      </c>
      <c r="CV71" s="99">
        <f t="shared" si="13"/>
        <v>2145</v>
      </c>
      <c r="CW71" s="99">
        <v>0</v>
      </c>
      <c r="CX71" s="99">
        <v>0</v>
      </c>
      <c r="CY71" s="99">
        <v>0</v>
      </c>
      <c r="CZ71" s="99">
        <f t="shared" si="14"/>
        <v>2145</v>
      </c>
      <c r="DA71" s="110">
        <f t="shared" si="15"/>
        <v>728</v>
      </c>
      <c r="DB71" s="99" t="s">
        <v>748</v>
      </c>
      <c r="DC71" s="99">
        <f t="shared" si="16"/>
        <v>63</v>
      </c>
      <c r="DD71" s="99" t="s">
        <v>104</v>
      </c>
    </row>
    <row r="72" spans="2:108" ht="15.75" thickBot="1">
      <c r="B72" s="384"/>
      <c r="C72" s="111" t="s">
        <v>809</v>
      </c>
      <c r="D72" s="112">
        <v>35</v>
      </c>
      <c r="E72" s="112">
        <v>43</v>
      </c>
      <c r="F72" s="112">
        <v>47</v>
      </c>
      <c r="G72" s="112">
        <v>22</v>
      </c>
      <c r="H72" s="112">
        <v>1</v>
      </c>
      <c r="I72" s="112">
        <v>50</v>
      </c>
      <c r="J72" s="112">
        <v>37</v>
      </c>
      <c r="K72" s="112">
        <v>30</v>
      </c>
      <c r="L72" s="112">
        <v>0</v>
      </c>
      <c r="M72" s="112">
        <v>37</v>
      </c>
      <c r="N72" s="112">
        <v>27</v>
      </c>
      <c r="O72" s="112">
        <v>34</v>
      </c>
      <c r="P72" s="112">
        <v>9</v>
      </c>
      <c r="Q72" s="112">
        <v>44</v>
      </c>
      <c r="R72" s="112">
        <v>16</v>
      </c>
      <c r="S72" s="112">
        <v>9</v>
      </c>
      <c r="T72" s="112">
        <v>38</v>
      </c>
      <c r="U72" s="112">
        <v>24</v>
      </c>
      <c r="V72" s="112">
        <v>40</v>
      </c>
      <c r="W72" s="112">
        <v>42</v>
      </c>
      <c r="X72" s="112">
        <v>2</v>
      </c>
      <c r="Y72" s="112">
        <v>31</v>
      </c>
      <c r="Z72" s="112">
        <v>13</v>
      </c>
      <c r="AA72" s="112">
        <v>23</v>
      </c>
      <c r="AB72" s="112">
        <v>50</v>
      </c>
      <c r="AC72" s="112">
        <v>39</v>
      </c>
      <c r="AD72" s="112">
        <v>43</v>
      </c>
      <c r="AE72" s="112">
        <v>40</v>
      </c>
      <c r="AF72" s="112">
        <v>3</v>
      </c>
      <c r="AG72" s="112">
        <v>1</v>
      </c>
      <c r="AH72" s="112">
        <v>30</v>
      </c>
      <c r="AI72" s="112">
        <v>43</v>
      </c>
      <c r="AJ72" s="112">
        <v>44</v>
      </c>
      <c r="AK72" s="112">
        <v>37</v>
      </c>
      <c r="AL72" s="112">
        <v>31</v>
      </c>
      <c r="AM72" s="112">
        <v>21</v>
      </c>
      <c r="AN72" s="112">
        <v>11</v>
      </c>
      <c r="AO72" s="112">
        <v>49</v>
      </c>
      <c r="AP72" s="112">
        <v>16</v>
      </c>
      <c r="AQ72" s="112">
        <v>32</v>
      </c>
      <c r="AR72" s="112">
        <v>24</v>
      </c>
      <c r="AS72" s="112">
        <v>34</v>
      </c>
      <c r="AT72" s="112">
        <v>12</v>
      </c>
      <c r="AU72" s="112">
        <v>0</v>
      </c>
      <c r="AV72" s="112">
        <v>17</v>
      </c>
      <c r="AW72" s="112">
        <v>32</v>
      </c>
      <c r="AX72" s="112">
        <v>16</v>
      </c>
      <c r="AY72" s="112">
        <v>34</v>
      </c>
      <c r="AZ72" s="112">
        <v>27</v>
      </c>
      <c r="BA72" s="112">
        <v>21</v>
      </c>
      <c r="BB72" s="112">
        <v>14</v>
      </c>
      <c r="BC72" s="112">
        <v>29</v>
      </c>
      <c r="BD72" s="112">
        <v>38</v>
      </c>
      <c r="BE72" s="112">
        <v>20</v>
      </c>
      <c r="BF72" s="112">
        <v>43</v>
      </c>
      <c r="BG72" s="112">
        <v>30</v>
      </c>
      <c r="BH72" s="112">
        <v>40</v>
      </c>
      <c r="BI72" s="112">
        <v>22</v>
      </c>
      <c r="BJ72" s="112">
        <v>1</v>
      </c>
      <c r="BK72" s="112">
        <v>50</v>
      </c>
      <c r="BL72" s="112">
        <v>41</v>
      </c>
      <c r="BM72" s="112">
        <v>30</v>
      </c>
      <c r="BN72" s="112">
        <v>4</v>
      </c>
      <c r="BO72" s="112">
        <v>47</v>
      </c>
      <c r="BP72" s="112">
        <v>48</v>
      </c>
      <c r="BQ72" s="112">
        <v>16</v>
      </c>
      <c r="BR72" s="112">
        <v>5</v>
      </c>
      <c r="BS72" s="112">
        <v>42</v>
      </c>
      <c r="BT72" s="112">
        <v>3</v>
      </c>
      <c r="BU72" s="112">
        <v>22</v>
      </c>
      <c r="BV72" s="112">
        <v>6</v>
      </c>
      <c r="BW72" s="112">
        <v>6</v>
      </c>
      <c r="BX72" s="112">
        <v>5</v>
      </c>
      <c r="BY72" s="112">
        <v>35</v>
      </c>
      <c r="BZ72" s="112">
        <v>4</v>
      </c>
      <c r="CA72" s="112">
        <v>38</v>
      </c>
      <c r="CB72" s="112">
        <v>7</v>
      </c>
      <c r="CC72" s="112">
        <v>26</v>
      </c>
      <c r="CD72" s="112">
        <v>36</v>
      </c>
      <c r="CE72" s="112">
        <v>29</v>
      </c>
      <c r="CF72" s="112">
        <v>20</v>
      </c>
      <c r="CG72" s="112">
        <v>15</v>
      </c>
      <c r="CH72" s="112">
        <v>38</v>
      </c>
      <c r="CI72" s="112">
        <v>20</v>
      </c>
      <c r="CJ72" s="112">
        <v>35</v>
      </c>
      <c r="CK72" s="112">
        <v>18</v>
      </c>
      <c r="CL72" s="112">
        <v>8</v>
      </c>
      <c r="CM72" s="112">
        <v>26</v>
      </c>
      <c r="CN72" s="112">
        <v>37</v>
      </c>
      <c r="CO72" s="112">
        <v>2</v>
      </c>
      <c r="CP72" s="112">
        <v>45</v>
      </c>
      <c r="CQ72" s="112">
        <v>31</v>
      </c>
      <c r="CR72" s="112">
        <f t="shared" ca="1" si="9"/>
        <v>45</v>
      </c>
      <c r="CS72" s="112">
        <f t="shared" si="10"/>
        <v>860</v>
      </c>
      <c r="CT72" s="112">
        <f t="shared" si="11"/>
        <v>829</v>
      </c>
      <c r="CU72" s="113">
        <f t="shared" si="12"/>
        <v>674</v>
      </c>
      <c r="CV72" s="113">
        <f t="shared" si="13"/>
        <v>2363</v>
      </c>
      <c r="CW72" s="113">
        <v>0</v>
      </c>
      <c r="CX72" s="113">
        <v>0</v>
      </c>
      <c r="CY72" s="113">
        <v>0</v>
      </c>
      <c r="CZ72" s="113">
        <f t="shared" si="14"/>
        <v>2363</v>
      </c>
      <c r="DA72" s="114">
        <f t="shared" si="15"/>
        <v>674</v>
      </c>
      <c r="DB72" s="99" t="s">
        <v>809</v>
      </c>
      <c r="DC72" s="99">
        <f t="shared" si="16"/>
        <v>87</v>
      </c>
      <c r="DD72" s="99" t="s">
        <v>104</v>
      </c>
    </row>
    <row r="73" spans="2:108" ht="15.75" thickBot="1">
      <c r="B73" s="383" t="s">
        <v>106</v>
      </c>
      <c r="C73" s="106" t="s">
        <v>754</v>
      </c>
      <c r="D73" s="107">
        <v>8</v>
      </c>
      <c r="E73" s="107">
        <v>39</v>
      </c>
      <c r="F73" s="107">
        <v>50</v>
      </c>
      <c r="G73" s="107">
        <v>20</v>
      </c>
      <c r="H73" s="107">
        <v>17</v>
      </c>
      <c r="I73" s="107">
        <v>0</v>
      </c>
      <c r="J73" s="107">
        <v>3</v>
      </c>
      <c r="K73" s="107">
        <v>4</v>
      </c>
      <c r="L73" s="107">
        <v>0</v>
      </c>
      <c r="M73" s="107">
        <v>1</v>
      </c>
      <c r="N73" s="107">
        <v>48</v>
      </c>
      <c r="O73" s="107">
        <v>27</v>
      </c>
      <c r="P73" s="107">
        <v>1</v>
      </c>
      <c r="Q73" s="107">
        <v>28</v>
      </c>
      <c r="R73" s="107">
        <v>47</v>
      </c>
      <c r="S73" s="107">
        <v>46</v>
      </c>
      <c r="T73" s="107">
        <v>14</v>
      </c>
      <c r="U73" s="107">
        <v>33</v>
      </c>
      <c r="V73" s="107">
        <v>27</v>
      </c>
      <c r="W73" s="107">
        <v>7</v>
      </c>
      <c r="X73" s="107">
        <v>3</v>
      </c>
      <c r="Y73" s="107">
        <v>19</v>
      </c>
      <c r="Z73" s="107">
        <v>29</v>
      </c>
      <c r="AA73" s="107">
        <v>27</v>
      </c>
      <c r="AB73" s="107">
        <v>40</v>
      </c>
      <c r="AC73" s="107">
        <v>24</v>
      </c>
      <c r="AD73" s="107">
        <v>11</v>
      </c>
      <c r="AE73" s="107">
        <v>29</v>
      </c>
      <c r="AF73" s="107">
        <v>39</v>
      </c>
      <c r="AG73" s="107">
        <v>14</v>
      </c>
      <c r="AH73" s="107">
        <v>42</v>
      </c>
      <c r="AI73" s="107">
        <v>29</v>
      </c>
      <c r="AJ73" s="107">
        <v>28</v>
      </c>
      <c r="AK73" s="107">
        <v>41</v>
      </c>
      <c r="AL73" s="107">
        <v>13</v>
      </c>
      <c r="AM73" s="107">
        <v>10</v>
      </c>
      <c r="AN73" s="107">
        <v>28</v>
      </c>
      <c r="AO73" s="107">
        <v>36</v>
      </c>
      <c r="AP73" s="107">
        <v>10</v>
      </c>
      <c r="AQ73" s="107">
        <v>50</v>
      </c>
      <c r="AR73" s="107">
        <v>9</v>
      </c>
      <c r="AS73" s="107">
        <v>36</v>
      </c>
      <c r="AT73" s="107">
        <v>25</v>
      </c>
      <c r="AU73" s="107">
        <v>10</v>
      </c>
      <c r="AV73" s="107">
        <v>10</v>
      </c>
      <c r="AW73" s="107">
        <v>3</v>
      </c>
      <c r="AX73" s="107">
        <v>18</v>
      </c>
      <c r="AY73" s="107">
        <v>1</v>
      </c>
      <c r="AZ73" s="107">
        <v>0</v>
      </c>
      <c r="BA73" s="107">
        <v>20</v>
      </c>
      <c r="BB73" s="107">
        <v>11</v>
      </c>
      <c r="BC73" s="107">
        <v>36</v>
      </c>
      <c r="BD73" s="107">
        <v>5</v>
      </c>
      <c r="BE73" s="107">
        <v>47</v>
      </c>
      <c r="BF73" s="107">
        <v>35</v>
      </c>
      <c r="BG73" s="107">
        <v>7</v>
      </c>
      <c r="BH73" s="107">
        <v>17</v>
      </c>
      <c r="BI73" s="107">
        <v>9</v>
      </c>
      <c r="BJ73" s="107">
        <v>17</v>
      </c>
      <c r="BK73" s="107">
        <v>1</v>
      </c>
      <c r="BL73" s="107">
        <v>33</v>
      </c>
      <c r="BM73" s="107">
        <v>48</v>
      </c>
      <c r="BN73" s="107">
        <v>1</v>
      </c>
      <c r="BO73" s="107">
        <v>17</v>
      </c>
      <c r="BP73" s="107">
        <v>26</v>
      </c>
      <c r="BQ73" s="107">
        <v>11</v>
      </c>
      <c r="BR73" s="107">
        <v>26</v>
      </c>
      <c r="BS73" s="107">
        <v>26</v>
      </c>
      <c r="BT73" s="107">
        <v>43</v>
      </c>
      <c r="BU73" s="107">
        <v>38</v>
      </c>
      <c r="BV73" s="107">
        <v>19</v>
      </c>
      <c r="BW73" s="107">
        <v>41</v>
      </c>
      <c r="BX73" s="107">
        <v>8</v>
      </c>
      <c r="BY73" s="107">
        <v>27</v>
      </c>
      <c r="BZ73" s="107">
        <v>9</v>
      </c>
      <c r="CA73" s="107">
        <v>46</v>
      </c>
      <c r="CB73" s="107">
        <v>21</v>
      </c>
      <c r="CC73" s="107">
        <v>22</v>
      </c>
      <c r="CD73" s="107">
        <v>11</v>
      </c>
      <c r="CE73" s="107">
        <v>24</v>
      </c>
      <c r="CF73" s="107">
        <v>20</v>
      </c>
      <c r="CG73" s="107">
        <v>11</v>
      </c>
      <c r="CH73" s="107">
        <v>32</v>
      </c>
      <c r="CI73" s="107">
        <v>48</v>
      </c>
      <c r="CJ73" s="107">
        <v>8</v>
      </c>
      <c r="CK73" s="107">
        <v>21</v>
      </c>
      <c r="CL73" s="107">
        <v>5</v>
      </c>
      <c r="CM73" s="107">
        <v>18</v>
      </c>
      <c r="CN73" s="107">
        <v>16</v>
      </c>
      <c r="CO73" s="107">
        <v>6</v>
      </c>
      <c r="CP73" s="107">
        <v>44</v>
      </c>
      <c r="CQ73" s="107">
        <v>48</v>
      </c>
      <c r="CR73" s="107">
        <f t="shared" ca="1" si="9"/>
        <v>44</v>
      </c>
      <c r="CS73" s="107">
        <f t="shared" si="10"/>
        <v>697</v>
      </c>
      <c r="CT73" s="107">
        <f t="shared" si="11"/>
        <v>595</v>
      </c>
      <c r="CU73" s="108">
        <f t="shared" si="12"/>
        <v>693</v>
      </c>
      <c r="CV73" s="108">
        <f t="shared" si="13"/>
        <v>1985</v>
      </c>
      <c r="CW73" s="108">
        <v>0</v>
      </c>
      <c r="CX73" s="108">
        <v>0</v>
      </c>
      <c r="CY73" s="108">
        <v>0</v>
      </c>
      <c r="CZ73" s="108">
        <f t="shared" si="14"/>
        <v>1985</v>
      </c>
      <c r="DA73" s="105">
        <f t="shared" si="15"/>
        <v>693</v>
      </c>
      <c r="DB73" s="99" t="s">
        <v>754</v>
      </c>
      <c r="DC73" s="99">
        <f t="shared" si="16"/>
        <v>78</v>
      </c>
      <c r="DD73" s="99" t="str">
        <f t="shared" ref="DD73:DD85" si="17">B73</f>
        <v>Shrink Packer</v>
      </c>
    </row>
    <row r="74" spans="2:108" ht="15.75" thickBot="1">
      <c r="B74" s="383"/>
      <c r="C74" s="106" t="s">
        <v>755</v>
      </c>
      <c r="D74" s="109">
        <v>17</v>
      </c>
      <c r="E74" s="109">
        <v>39</v>
      </c>
      <c r="F74" s="109">
        <v>6</v>
      </c>
      <c r="G74" s="109">
        <v>13</v>
      </c>
      <c r="H74" s="109">
        <v>23</v>
      </c>
      <c r="I74" s="109">
        <v>35</v>
      </c>
      <c r="J74" s="109">
        <v>44</v>
      </c>
      <c r="K74" s="109">
        <v>46</v>
      </c>
      <c r="L74" s="109">
        <v>35</v>
      </c>
      <c r="M74" s="109">
        <v>43</v>
      </c>
      <c r="N74" s="109">
        <v>50</v>
      </c>
      <c r="O74" s="109">
        <v>36</v>
      </c>
      <c r="P74" s="109">
        <v>25</v>
      </c>
      <c r="Q74" s="109">
        <v>28</v>
      </c>
      <c r="R74" s="109">
        <v>41</v>
      </c>
      <c r="S74" s="109">
        <v>37</v>
      </c>
      <c r="T74" s="109">
        <v>10</v>
      </c>
      <c r="U74" s="109">
        <v>10</v>
      </c>
      <c r="V74" s="109">
        <v>10</v>
      </c>
      <c r="W74" s="109">
        <v>29</v>
      </c>
      <c r="X74" s="109">
        <v>3</v>
      </c>
      <c r="Y74" s="109">
        <v>26</v>
      </c>
      <c r="Z74" s="109">
        <v>47</v>
      </c>
      <c r="AA74" s="109">
        <v>24</v>
      </c>
      <c r="AB74" s="109">
        <v>16</v>
      </c>
      <c r="AC74" s="109">
        <v>20</v>
      </c>
      <c r="AD74" s="109">
        <v>38</v>
      </c>
      <c r="AE74" s="109">
        <v>13</v>
      </c>
      <c r="AF74" s="109">
        <v>15</v>
      </c>
      <c r="AG74" s="109">
        <v>6</v>
      </c>
      <c r="AH74" s="109">
        <v>37</v>
      </c>
      <c r="AI74" s="109">
        <v>50</v>
      </c>
      <c r="AJ74" s="109">
        <v>24</v>
      </c>
      <c r="AK74" s="109">
        <v>28</v>
      </c>
      <c r="AL74" s="109">
        <v>35</v>
      </c>
      <c r="AM74" s="109">
        <v>0</v>
      </c>
      <c r="AN74" s="109">
        <v>14</v>
      </c>
      <c r="AO74" s="109">
        <v>46</v>
      </c>
      <c r="AP74" s="109">
        <v>23</v>
      </c>
      <c r="AQ74" s="109">
        <v>22</v>
      </c>
      <c r="AR74" s="109">
        <v>43</v>
      </c>
      <c r="AS74" s="109">
        <v>9</v>
      </c>
      <c r="AT74" s="109">
        <v>38</v>
      </c>
      <c r="AU74" s="109">
        <v>42</v>
      </c>
      <c r="AV74" s="109">
        <v>14</v>
      </c>
      <c r="AW74" s="109">
        <v>26</v>
      </c>
      <c r="AX74" s="109">
        <v>30</v>
      </c>
      <c r="AY74" s="109">
        <v>20</v>
      </c>
      <c r="AZ74" s="109">
        <v>3</v>
      </c>
      <c r="BA74" s="109">
        <v>24</v>
      </c>
      <c r="BB74" s="109">
        <v>41</v>
      </c>
      <c r="BC74" s="109">
        <v>12</v>
      </c>
      <c r="BD74" s="109">
        <v>5</v>
      </c>
      <c r="BE74" s="109">
        <v>41</v>
      </c>
      <c r="BF74" s="109">
        <v>2</v>
      </c>
      <c r="BG74" s="109">
        <v>24</v>
      </c>
      <c r="BH74" s="109">
        <v>8</v>
      </c>
      <c r="BI74" s="109">
        <v>15</v>
      </c>
      <c r="BJ74" s="109">
        <v>33</v>
      </c>
      <c r="BK74" s="109">
        <v>5</v>
      </c>
      <c r="BL74" s="109">
        <v>15</v>
      </c>
      <c r="BM74" s="109">
        <v>35</v>
      </c>
      <c r="BN74" s="109">
        <v>17</v>
      </c>
      <c r="BO74" s="109">
        <v>50</v>
      </c>
      <c r="BP74" s="109">
        <v>49</v>
      </c>
      <c r="BQ74" s="109">
        <v>46</v>
      </c>
      <c r="BR74" s="109">
        <v>16</v>
      </c>
      <c r="BS74" s="109">
        <v>19</v>
      </c>
      <c r="BT74" s="109">
        <v>28</v>
      </c>
      <c r="BU74" s="109">
        <v>25</v>
      </c>
      <c r="BV74" s="109">
        <v>11</v>
      </c>
      <c r="BW74" s="109">
        <v>31</v>
      </c>
      <c r="BX74" s="109">
        <v>3</v>
      </c>
      <c r="BY74" s="109">
        <v>17</v>
      </c>
      <c r="BZ74" s="109">
        <v>24</v>
      </c>
      <c r="CA74" s="109">
        <v>32</v>
      </c>
      <c r="CB74" s="109">
        <v>15</v>
      </c>
      <c r="CC74" s="109">
        <v>49</v>
      </c>
      <c r="CD74" s="109">
        <v>33</v>
      </c>
      <c r="CE74" s="109">
        <v>21</v>
      </c>
      <c r="CF74" s="109">
        <v>47</v>
      </c>
      <c r="CG74" s="109">
        <v>3</v>
      </c>
      <c r="CH74" s="109">
        <v>15</v>
      </c>
      <c r="CI74" s="109">
        <v>18</v>
      </c>
      <c r="CJ74" s="109">
        <v>41</v>
      </c>
      <c r="CK74" s="109">
        <v>16</v>
      </c>
      <c r="CL74" s="109">
        <v>49</v>
      </c>
      <c r="CM74" s="109">
        <v>19</v>
      </c>
      <c r="CN74" s="109">
        <v>14</v>
      </c>
      <c r="CO74" s="109">
        <v>31</v>
      </c>
      <c r="CP74" s="109">
        <v>17</v>
      </c>
      <c r="CQ74" s="109">
        <v>18</v>
      </c>
      <c r="CR74" s="109">
        <f t="shared" ca="1" si="9"/>
        <v>17</v>
      </c>
      <c r="CS74" s="109">
        <f t="shared" si="10"/>
        <v>822</v>
      </c>
      <c r="CT74" s="109">
        <f t="shared" si="11"/>
        <v>692</v>
      </c>
      <c r="CU74" s="99">
        <f t="shared" si="12"/>
        <v>774</v>
      </c>
      <c r="CV74" s="99">
        <f t="shared" si="13"/>
        <v>2288</v>
      </c>
      <c r="CW74" s="99">
        <v>0</v>
      </c>
      <c r="CX74" s="99">
        <v>0</v>
      </c>
      <c r="CY74" s="99">
        <v>0</v>
      </c>
      <c r="CZ74" s="99">
        <f t="shared" si="14"/>
        <v>2288</v>
      </c>
      <c r="DA74" s="110">
        <f t="shared" si="15"/>
        <v>774</v>
      </c>
      <c r="DB74" s="99" t="s">
        <v>755</v>
      </c>
      <c r="DC74" s="99">
        <f t="shared" si="16"/>
        <v>39</v>
      </c>
      <c r="DD74" s="99" t="s">
        <v>106</v>
      </c>
    </row>
    <row r="75" spans="2:108" ht="15.75" thickBot="1">
      <c r="B75" s="383"/>
      <c r="C75" s="106" t="s">
        <v>756</v>
      </c>
      <c r="D75" s="109">
        <v>28</v>
      </c>
      <c r="E75" s="109">
        <v>21</v>
      </c>
      <c r="F75" s="109">
        <v>48</v>
      </c>
      <c r="G75" s="109">
        <v>28</v>
      </c>
      <c r="H75" s="109">
        <v>8</v>
      </c>
      <c r="I75" s="109">
        <v>39</v>
      </c>
      <c r="J75" s="109">
        <v>45</v>
      </c>
      <c r="K75" s="109">
        <v>8</v>
      </c>
      <c r="L75" s="109">
        <v>5</v>
      </c>
      <c r="M75" s="109">
        <v>42</v>
      </c>
      <c r="N75" s="109">
        <v>22</v>
      </c>
      <c r="O75" s="109">
        <v>40</v>
      </c>
      <c r="P75" s="109">
        <v>13</v>
      </c>
      <c r="Q75" s="109">
        <v>42</v>
      </c>
      <c r="R75" s="109">
        <v>49</v>
      </c>
      <c r="S75" s="109">
        <v>44</v>
      </c>
      <c r="T75" s="109">
        <v>39</v>
      </c>
      <c r="U75" s="109">
        <v>29</v>
      </c>
      <c r="V75" s="109">
        <v>7</v>
      </c>
      <c r="W75" s="109">
        <v>14</v>
      </c>
      <c r="X75" s="109">
        <v>31</v>
      </c>
      <c r="Y75" s="109">
        <v>50</v>
      </c>
      <c r="Z75" s="109">
        <v>47</v>
      </c>
      <c r="AA75" s="109">
        <v>1</v>
      </c>
      <c r="AB75" s="109">
        <v>9</v>
      </c>
      <c r="AC75" s="109">
        <v>4</v>
      </c>
      <c r="AD75" s="109">
        <v>15</v>
      </c>
      <c r="AE75" s="109">
        <v>32</v>
      </c>
      <c r="AF75" s="109">
        <v>28</v>
      </c>
      <c r="AG75" s="109">
        <v>39</v>
      </c>
      <c r="AH75" s="109">
        <v>35</v>
      </c>
      <c r="AI75" s="109">
        <v>22</v>
      </c>
      <c r="AJ75" s="109">
        <v>3</v>
      </c>
      <c r="AK75" s="109">
        <v>4</v>
      </c>
      <c r="AL75" s="109">
        <v>9</v>
      </c>
      <c r="AM75" s="109">
        <v>1</v>
      </c>
      <c r="AN75" s="109">
        <v>24</v>
      </c>
      <c r="AO75" s="109">
        <v>22</v>
      </c>
      <c r="AP75" s="109">
        <v>8</v>
      </c>
      <c r="AQ75" s="109">
        <v>11</v>
      </c>
      <c r="AR75" s="109">
        <v>43</v>
      </c>
      <c r="AS75" s="109">
        <v>4</v>
      </c>
      <c r="AT75" s="109">
        <v>4</v>
      </c>
      <c r="AU75" s="109">
        <v>11</v>
      </c>
      <c r="AV75" s="109">
        <v>10</v>
      </c>
      <c r="AW75" s="109">
        <v>22</v>
      </c>
      <c r="AX75" s="109">
        <v>44</v>
      </c>
      <c r="AY75" s="109">
        <v>14</v>
      </c>
      <c r="AZ75" s="109">
        <v>23</v>
      </c>
      <c r="BA75" s="109">
        <v>27</v>
      </c>
      <c r="BB75" s="109">
        <v>46</v>
      </c>
      <c r="BC75" s="109">
        <v>38</v>
      </c>
      <c r="BD75" s="109">
        <v>21</v>
      </c>
      <c r="BE75" s="109">
        <v>37</v>
      </c>
      <c r="BF75" s="109">
        <v>25</v>
      </c>
      <c r="BG75" s="109">
        <v>45</v>
      </c>
      <c r="BH75" s="109">
        <v>42</v>
      </c>
      <c r="BI75" s="109">
        <v>17</v>
      </c>
      <c r="BJ75" s="109">
        <v>9</v>
      </c>
      <c r="BK75" s="109">
        <v>43</v>
      </c>
      <c r="BL75" s="109">
        <v>0</v>
      </c>
      <c r="BM75" s="109">
        <v>17</v>
      </c>
      <c r="BN75" s="109">
        <v>32</v>
      </c>
      <c r="BO75" s="109">
        <v>31</v>
      </c>
      <c r="BP75" s="109">
        <v>20</v>
      </c>
      <c r="BQ75" s="109">
        <v>46</v>
      </c>
      <c r="BR75" s="109">
        <v>13</v>
      </c>
      <c r="BS75" s="109">
        <v>43</v>
      </c>
      <c r="BT75" s="109">
        <v>35</v>
      </c>
      <c r="BU75" s="109">
        <v>7</v>
      </c>
      <c r="BV75" s="109">
        <v>29</v>
      </c>
      <c r="BW75" s="109">
        <v>27</v>
      </c>
      <c r="BX75" s="109">
        <v>28</v>
      </c>
      <c r="BY75" s="109">
        <v>46</v>
      </c>
      <c r="BZ75" s="109">
        <v>42</v>
      </c>
      <c r="CA75" s="109">
        <v>28</v>
      </c>
      <c r="CB75" s="109">
        <v>38</v>
      </c>
      <c r="CC75" s="109">
        <v>33</v>
      </c>
      <c r="CD75" s="109">
        <v>44</v>
      </c>
      <c r="CE75" s="109">
        <v>18</v>
      </c>
      <c r="CF75" s="109">
        <v>18</v>
      </c>
      <c r="CG75" s="109">
        <v>0</v>
      </c>
      <c r="CH75" s="109">
        <v>14</v>
      </c>
      <c r="CI75" s="109">
        <v>34</v>
      </c>
      <c r="CJ75" s="109">
        <v>1</v>
      </c>
      <c r="CK75" s="109">
        <v>45</v>
      </c>
      <c r="CL75" s="109">
        <v>22</v>
      </c>
      <c r="CM75" s="109">
        <v>10</v>
      </c>
      <c r="CN75" s="109">
        <v>43</v>
      </c>
      <c r="CO75" s="109">
        <v>28</v>
      </c>
      <c r="CP75" s="109">
        <v>40</v>
      </c>
      <c r="CQ75" s="109">
        <v>6</v>
      </c>
      <c r="CR75" s="109">
        <f t="shared" ca="1" si="9"/>
        <v>40</v>
      </c>
      <c r="CS75" s="109">
        <f t="shared" si="10"/>
        <v>862</v>
      </c>
      <c r="CT75" s="109">
        <f t="shared" si="11"/>
        <v>629</v>
      </c>
      <c r="CU75" s="99">
        <f t="shared" si="12"/>
        <v>821</v>
      </c>
      <c r="CV75" s="99">
        <f t="shared" si="13"/>
        <v>2312</v>
      </c>
      <c r="CW75" s="99">
        <v>0</v>
      </c>
      <c r="CX75" s="99">
        <v>0</v>
      </c>
      <c r="CY75" s="99">
        <v>0</v>
      </c>
      <c r="CZ75" s="99">
        <f t="shared" si="14"/>
        <v>2312</v>
      </c>
      <c r="DA75" s="110">
        <f t="shared" si="15"/>
        <v>821</v>
      </c>
      <c r="DB75" s="99" t="s">
        <v>756</v>
      </c>
      <c r="DC75" s="99">
        <f t="shared" si="16"/>
        <v>18</v>
      </c>
      <c r="DD75" s="99" t="s">
        <v>106</v>
      </c>
    </row>
    <row r="76" spans="2:108" ht="15.75" thickBot="1">
      <c r="B76" s="383"/>
      <c r="C76" s="106" t="s">
        <v>810</v>
      </c>
      <c r="D76" s="109">
        <v>22</v>
      </c>
      <c r="E76" s="109">
        <v>8</v>
      </c>
      <c r="F76" s="109">
        <v>40</v>
      </c>
      <c r="G76" s="109">
        <v>45</v>
      </c>
      <c r="H76" s="109">
        <v>16</v>
      </c>
      <c r="I76" s="109">
        <v>8</v>
      </c>
      <c r="J76" s="109">
        <v>47</v>
      </c>
      <c r="K76" s="109">
        <v>39</v>
      </c>
      <c r="L76" s="109">
        <v>47</v>
      </c>
      <c r="M76" s="109">
        <v>43</v>
      </c>
      <c r="N76" s="109">
        <v>22</v>
      </c>
      <c r="O76" s="109">
        <v>14</v>
      </c>
      <c r="P76" s="109">
        <v>3</v>
      </c>
      <c r="Q76" s="109">
        <v>11</v>
      </c>
      <c r="R76" s="109">
        <v>32</v>
      </c>
      <c r="S76" s="109">
        <v>11</v>
      </c>
      <c r="T76" s="109">
        <v>30</v>
      </c>
      <c r="U76" s="109">
        <v>47</v>
      </c>
      <c r="V76" s="109">
        <v>13</v>
      </c>
      <c r="W76" s="109">
        <v>46</v>
      </c>
      <c r="X76" s="109">
        <v>3</v>
      </c>
      <c r="Y76" s="109">
        <v>21</v>
      </c>
      <c r="Z76" s="109">
        <v>35</v>
      </c>
      <c r="AA76" s="109">
        <v>17</v>
      </c>
      <c r="AB76" s="109">
        <v>44</v>
      </c>
      <c r="AC76" s="109">
        <v>41</v>
      </c>
      <c r="AD76" s="109">
        <v>37</v>
      </c>
      <c r="AE76" s="109">
        <v>36</v>
      </c>
      <c r="AF76" s="109">
        <v>41</v>
      </c>
      <c r="AG76" s="109">
        <v>47</v>
      </c>
      <c r="AH76" s="109">
        <v>20</v>
      </c>
      <c r="AI76" s="109">
        <v>30</v>
      </c>
      <c r="AJ76" s="109">
        <v>43</v>
      </c>
      <c r="AK76" s="109">
        <v>37</v>
      </c>
      <c r="AL76" s="109">
        <v>11</v>
      </c>
      <c r="AM76" s="109">
        <v>33</v>
      </c>
      <c r="AN76" s="109">
        <v>40</v>
      </c>
      <c r="AO76" s="109">
        <v>0</v>
      </c>
      <c r="AP76" s="109">
        <v>21</v>
      </c>
      <c r="AQ76" s="109">
        <v>49</v>
      </c>
      <c r="AR76" s="109">
        <v>9</v>
      </c>
      <c r="AS76" s="109">
        <v>14</v>
      </c>
      <c r="AT76" s="109">
        <v>0</v>
      </c>
      <c r="AU76" s="109">
        <v>14</v>
      </c>
      <c r="AV76" s="109">
        <v>6</v>
      </c>
      <c r="AW76" s="109">
        <v>32</v>
      </c>
      <c r="AX76" s="109">
        <v>14</v>
      </c>
      <c r="AY76" s="109">
        <v>1</v>
      </c>
      <c r="AZ76" s="109">
        <v>4</v>
      </c>
      <c r="BA76" s="109">
        <v>16</v>
      </c>
      <c r="BB76" s="109">
        <v>18</v>
      </c>
      <c r="BC76" s="109">
        <v>22</v>
      </c>
      <c r="BD76" s="109">
        <v>19</v>
      </c>
      <c r="BE76" s="109">
        <v>9</v>
      </c>
      <c r="BF76" s="109">
        <v>33</v>
      </c>
      <c r="BG76" s="109">
        <v>15</v>
      </c>
      <c r="BH76" s="109">
        <v>7</v>
      </c>
      <c r="BI76" s="109">
        <v>26</v>
      </c>
      <c r="BJ76" s="109">
        <v>50</v>
      </c>
      <c r="BK76" s="109">
        <v>5</v>
      </c>
      <c r="BL76" s="109">
        <v>45</v>
      </c>
      <c r="BM76" s="109">
        <v>38</v>
      </c>
      <c r="BN76" s="109">
        <v>30</v>
      </c>
      <c r="BO76" s="109">
        <v>48</v>
      </c>
      <c r="BP76" s="109">
        <v>5</v>
      </c>
      <c r="BQ76" s="109">
        <v>16</v>
      </c>
      <c r="BR76" s="109">
        <v>32</v>
      </c>
      <c r="BS76" s="109">
        <v>6</v>
      </c>
      <c r="BT76" s="109">
        <v>45</v>
      </c>
      <c r="BU76" s="109">
        <v>33</v>
      </c>
      <c r="BV76" s="109">
        <v>17</v>
      </c>
      <c r="BW76" s="109">
        <v>0</v>
      </c>
      <c r="BX76" s="109">
        <v>32</v>
      </c>
      <c r="BY76" s="109">
        <v>14</v>
      </c>
      <c r="BZ76" s="109">
        <v>26</v>
      </c>
      <c r="CA76" s="109">
        <v>38</v>
      </c>
      <c r="CB76" s="109">
        <v>8</v>
      </c>
      <c r="CC76" s="109">
        <v>38</v>
      </c>
      <c r="CD76" s="109">
        <v>49</v>
      </c>
      <c r="CE76" s="109">
        <v>20</v>
      </c>
      <c r="CF76" s="109">
        <v>27</v>
      </c>
      <c r="CG76" s="109">
        <v>26</v>
      </c>
      <c r="CH76" s="109">
        <v>8</v>
      </c>
      <c r="CI76" s="109">
        <v>1</v>
      </c>
      <c r="CJ76" s="109">
        <v>25</v>
      </c>
      <c r="CK76" s="109">
        <v>15</v>
      </c>
      <c r="CL76" s="109">
        <v>2</v>
      </c>
      <c r="CM76" s="109">
        <v>29</v>
      </c>
      <c r="CN76" s="109">
        <v>24</v>
      </c>
      <c r="CO76" s="109">
        <v>0</v>
      </c>
      <c r="CP76" s="109">
        <v>44</v>
      </c>
      <c r="CQ76" s="109">
        <v>2</v>
      </c>
      <c r="CR76" s="109">
        <f t="shared" ca="1" si="9"/>
        <v>44</v>
      </c>
      <c r="CS76" s="109">
        <f t="shared" si="10"/>
        <v>886</v>
      </c>
      <c r="CT76" s="109">
        <f t="shared" si="11"/>
        <v>623</v>
      </c>
      <c r="CU76" s="99">
        <f t="shared" si="12"/>
        <v>660</v>
      </c>
      <c r="CV76" s="99">
        <f t="shared" si="13"/>
        <v>2169</v>
      </c>
      <c r="CW76" s="99">
        <v>0</v>
      </c>
      <c r="CX76" s="99">
        <v>0</v>
      </c>
      <c r="CY76" s="99">
        <v>0</v>
      </c>
      <c r="CZ76" s="99">
        <f t="shared" si="14"/>
        <v>2169</v>
      </c>
      <c r="DA76" s="110">
        <f t="shared" si="15"/>
        <v>660</v>
      </c>
      <c r="DB76" s="99" t="s">
        <v>810</v>
      </c>
      <c r="DC76" s="99">
        <f t="shared" si="16"/>
        <v>90</v>
      </c>
      <c r="DD76" s="99" t="s">
        <v>106</v>
      </c>
    </row>
    <row r="77" spans="2:108" ht="15.75" thickBot="1">
      <c r="B77" s="383"/>
      <c r="C77" s="106" t="s">
        <v>758</v>
      </c>
      <c r="D77" s="109">
        <v>13</v>
      </c>
      <c r="E77" s="109">
        <v>0</v>
      </c>
      <c r="F77" s="109">
        <v>3</v>
      </c>
      <c r="G77" s="109">
        <v>7</v>
      </c>
      <c r="H77" s="109">
        <v>3</v>
      </c>
      <c r="I77" s="109">
        <v>31</v>
      </c>
      <c r="J77" s="109">
        <v>13</v>
      </c>
      <c r="K77" s="109">
        <v>28</v>
      </c>
      <c r="L77" s="109">
        <v>8</v>
      </c>
      <c r="M77" s="109">
        <v>23</v>
      </c>
      <c r="N77" s="109">
        <v>2</v>
      </c>
      <c r="O77" s="109">
        <v>0</v>
      </c>
      <c r="P77" s="109">
        <v>5</v>
      </c>
      <c r="Q77" s="109">
        <v>14</v>
      </c>
      <c r="R77" s="109">
        <v>6</v>
      </c>
      <c r="S77" s="109">
        <v>26</v>
      </c>
      <c r="T77" s="109">
        <v>39</v>
      </c>
      <c r="U77" s="109">
        <v>3</v>
      </c>
      <c r="V77" s="109">
        <v>39</v>
      </c>
      <c r="W77" s="109">
        <v>13</v>
      </c>
      <c r="X77" s="109">
        <v>15</v>
      </c>
      <c r="Y77" s="109">
        <v>25</v>
      </c>
      <c r="Z77" s="109">
        <v>42</v>
      </c>
      <c r="AA77" s="109">
        <v>35</v>
      </c>
      <c r="AB77" s="109">
        <v>26</v>
      </c>
      <c r="AC77" s="109">
        <v>13</v>
      </c>
      <c r="AD77" s="109">
        <v>49</v>
      </c>
      <c r="AE77" s="109">
        <v>34</v>
      </c>
      <c r="AF77" s="109">
        <v>20</v>
      </c>
      <c r="AG77" s="109">
        <v>13</v>
      </c>
      <c r="AH77" s="109">
        <v>39</v>
      </c>
      <c r="AI77" s="109">
        <v>0</v>
      </c>
      <c r="AJ77" s="109">
        <v>25</v>
      </c>
      <c r="AK77" s="109">
        <v>28</v>
      </c>
      <c r="AL77" s="109">
        <v>24</v>
      </c>
      <c r="AM77" s="109">
        <v>29</v>
      </c>
      <c r="AN77" s="109">
        <v>31</v>
      </c>
      <c r="AO77" s="109">
        <v>41</v>
      </c>
      <c r="AP77" s="109">
        <v>36</v>
      </c>
      <c r="AQ77" s="109">
        <v>4</v>
      </c>
      <c r="AR77" s="109">
        <v>37</v>
      </c>
      <c r="AS77" s="109">
        <v>45</v>
      </c>
      <c r="AT77" s="109">
        <v>49</v>
      </c>
      <c r="AU77" s="109">
        <v>13</v>
      </c>
      <c r="AV77" s="109">
        <v>38</v>
      </c>
      <c r="AW77" s="109">
        <v>38</v>
      </c>
      <c r="AX77" s="109">
        <v>18</v>
      </c>
      <c r="AY77" s="109">
        <v>20</v>
      </c>
      <c r="AZ77" s="109">
        <v>46</v>
      </c>
      <c r="BA77" s="109">
        <v>19</v>
      </c>
      <c r="BB77" s="109">
        <v>14</v>
      </c>
      <c r="BC77" s="109">
        <v>35</v>
      </c>
      <c r="BD77" s="109">
        <v>46</v>
      </c>
      <c r="BE77" s="109">
        <v>28</v>
      </c>
      <c r="BF77" s="109">
        <v>47</v>
      </c>
      <c r="BG77" s="109">
        <v>10</v>
      </c>
      <c r="BH77" s="109">
        <v>22</v>
      </c>
      <c r="BI77" s="109">
        <v>10</v>
      </c>
      <c r="BJ77" s="109">
        <v>40</v>
      </c>
      <c r="BK77" s="109">
        <v>50</v>
      </c>
      <c r="BL77" s="109">
        <v>29</v>
      </c>
      <c r="BM77" s="109">
        <v>50</v>
      </c>
      <c r="BN77" s="109">
        <v>36</v>
      </c>
      <c r="BO77" s="109">
        <v>26</v>
      </c>
      <c r="BP77" s="109">
        <v>0</v>
      </c>
      <c r="BQ77" s="109">
        <v>4</v>
      </c>
      <c r="BR77" s="109">
        <v>49</v>
      </c>
      <c r="BS77" s="109">
        <v>6</v>
      </c>
      <c r="BT77" s="109">
        <v>2</v>
      </c>
      <c r="BU77" s="109">
        <v>14</v>
      </c>
      <c r="BV77" s="109">
        <v>43</v>
      </c>
      <c r="BW77" s="109">
        <v>41</v>
      </c>
      <c r="BX77" s="109">
        <v>49</v>
      </c>
      <c r="BY77" s="109">
        <v>2</v>
      </c>
      <c r="BZ77" s="109">
        <v>34</v>
      </c>
      <c r="CA77" s="109">
        <v>17</v>
      </c>
      <c r="CB77" s="109">
        <v>28</v>
      </c>
      <c r="CC77" s="109">
        <v>43</v>
      </c>
      <c r="CD77" s="109">
        <v>12</v>
      </c>
      <c r="CE77" s="109">
        <v>22</v>
      </c>
      <c r="CF77" s="109">
        <v>42</v>
      </c>
      <c r="CG77" s="109">
        <v>2</v>
      </c>
      <c r="CH77" s="109">
        <v>21</v>
      </c>
      <c r="CI77" s="109">
        <v>46</v>
      </c>
      <c r="CJ77" s="109">
        <v>8</v>
      </c>
      <c r="CK77" s="109">
        <v>6</v>
      </c>
      <c r="CL77" s="109">
        <v>24</v>
      </c>
      <c r="CM77" s="109">
        <v>21</v>
      </c>
      <c r="CN77" s="109">
        <v>11</v>
      </c>
      <c r="CO77" s="109">
        <v>39</v>
      </c>
      <c r="CP77" s="109">
        <v>4</v>
      </c>
      <c r="CQ77" s="109">
        <v>43</v>
      </c>
      <c r="CR77" s="109">
        <f t="shared" ca="1" si="9"/>
        <v>4</v>
      </c>
      <c r="CS77" s="109">
        <f t="shared" si="10"/>
        <v>587</v>
      </c>
      <c r="CT77" s="109">
        <f t="shared" si="11"/>
        <v>872</v>
      </c>
      <c r="CU77" s="99">
        <f t="shared" si="12"/>
        <v>695</v>
      </c>
      <c r="CV77" s="99">
        <f t="shared" si="13"/>
        <v>2154</v>
      </c>
      <c r="CW77" s="99">
        <v>0</v>
      </c>
      <c r="CX77" s="99">
        <v>0</v>
      </c>
      <c r="CY77" s="99">
        <v>0</v>
      </c>
      <c r="CZ77" s="99">
        <f t="shared" si="14"/>
        <v>2154</v>
      </c>
      <c r="DA77" s="110">
        <f t="shared" si="15"/>
        <v>695</v>
      </c>
      <c r="DB77" s="99" t="s">
        <v>758</v>
      </c>
      <c r="DC77" s="99">
        <f t="shared" si="16"/>
        <v>75</v>
      </c>
      <c r="DD77" s="99" t="s">
        <v>106</v>
      </c>
    </row>
    <row r="78" spans="2:108" ht="15.75" thickBot="1">
      <c r="B78" s="383"/>
      <c r="C78" s="106" t="s">
        <v>678</v>
      </c>
      <c r="D78" s="109">
        <v>46</v>
      </c>
      <c r="E78" s="109">
        <v>5</v>
      </c>
      <c r="F78" s="109">
        <v>47</v>
      </c>
      <c r="G78" s="109">
        <v>6</v>
      </c>
      <c r="H78" s="109">
        <v>40</v>
      </c>
      <c r="I78" s="109">
        <v>39</v>
      </c>
      <c r="J78" s="109">
        <v>27</v>
      </c>
      <c r="K78" s="109">
        <v>46</v>
      </c>
      <c r="L78" s="109">
        <v>41</v>
      </c>
      <c r="M78" s="109">
        <v>11</v>
      </c>
      <c r="N78" s="109">
        <v>48</v>
      </c>
      <c r="O78" s="109">
        <v>30</v>
      </c>
      <c r="P78" s="109">
        <v>17</v>
      </c>
      <c r="Q78" s="109">
        <v>8</v>
      </c>
      <c r="R78" s="109">
        <v>5</v>
      </c>
      <c r="S78" s="109">
        <v>10</v>
      </c>
      <c r="T78" s="109">
        <v>15</v>
      </c>
      <c r="U78" s="109">
        <v>10</v>
      </c>
      <c r="V78" s="109">
        <v>4</v>
      </c>
      <c r="W78" s="109">
        <v>18</v>
      </c>
      <c r="X78" s="109">
        <v>46</v>
      </c>
      <c r="Y78" s="109">
        <v>0</v>
      </c>
      <c r="Z78" s="109">
        <v>22</v>
      </c>
      <c r="AA78" s="109">
        <v>11</v>
      </c>
      <c r="AB78" s="109">
        <v>8</v>
      </c>
      <c r="AC78" s="109">
        <v>12</v>
      </c>
      <c r="AD78" s="109">
        <v>17</v>
      </c>
      <c r="AE78" s="109">
        <v>20</v>
      </c>
      <c r="AF78" s="109">
        <v>38</v>
      </c>
      <c r="AG78" s="109">
        <v>7</v>
      </c>
      <c r="AH78" s="109">
        <v>46</v>
      </c>
      <c r="AI78" s="109">
        <v>22</v>
      </c>
      <c r="AJ78" s="109">
        <v>23</v>
      </c>
      <c r="AK78" s="109">
        <v>6</v>
      </c>
      <c r="AL78" s="109">
        <v>18</v>
      </c>
      <c r="AM78" s="109">
        <v>36</v>
      </c>
      <c r="AN78" s="109">
        <v>22</v>
      </c>
      <c r="AO78" s="109">
        <v>11</v>
      </c>
      <c r="AP78" s="109">
        <v>4</v>
      </c>
      <c r="AQ78" s="109">
        <v>25</v>
      </c>
      <c r="AR78" s="109">
        <v>32</v>
      </c>
      <c r="AS78" s="109">
        <v>44</v>
      </c>
      <c r="AT78" s="109">
        <v>16</v>
      </c>
      <c r="AU78" s="109">
        <v>32</v>
      </c>
      <c r="AV78" s="109">
        <v>31</v>
      </c>
      <c r="AW78" s="109">
        <v>27</v>
      </c>
      <c r="AX78" s="109">
        <v>4</v>
      </c>
      <c r="AY78" s="109">
        <v>43</v>
      </c>
      <c r="AZ78" s="109">
        <v>18</v>
      </c>
      <c r="BA78" s="109">
        <v>26</v>
      </c>
      <c r="BB78" s="109">
        <v>40</v>
      </c>
      <c r="BC78" s="109">
        <v>14</v>
      </c>
      <c r="BD78" s="109">
        <v>9</v>
      </c>
      <c r="BE78" s="109">
        <v>13</v>
      </c>
      <c r="BF78" s="109">
        <v>29</v>
      </c>
      <c r="BG78" s="109">
        <v>31</v>
      </c>
      <c r="BH78" s="109">
        <v>3</v>
      </c>
      <c r="BI78" s="109">
        <v>12</v>
      </c>
      <c r="BJ78" s="109">
        <v>28</v>
      </c>
      <c r="BK78" s="109">
        <v>26</v>
      </c>
      <c r="BL78" s="109">
        <v>15</v>
      </c>
      <c r="BM78" s="109">
        <v>38</v>
      </c>
      <c r="BN78" s="109">
        <v>27</v>
      </c>
      <c r="BO78" s="109">
        <v>30</v>
      </c>
      <c r="BP78" s="109">
        <v>12</v>
      </c>
      <c r="BQ78" s="109">
        <v>17</v>
      </c>
      <c r="BR78" s="109">
        <v>6</v>
      </c>
      <c r="BS78" s="109">
        <v>38</v>
      </c>
      <c r="BT78" s="109">
        <v>16</v>
      </c>
      <c r="BU78" s="109">
        <v>19</v>
      </c>
      <c r="BV78" s="109">
        <v>20</v>
      </c>
      <c r="BW78" s="109">
        <v>31</v>
      </c>
      <c r="BX78" s="109">
        <v>36</v>
      </c>
      <c r="BY78" s="109">
        <v>15</v>
      </c>
      <c r="BZ78" s="109">
        <v>20</v>
      </c>
      <c r="CA78" s="109">
        <v>14</v>
      </c>
      <c r="CB78" s="109">
        <v>22</v>
      </c>
      <c r="CC78" s="109">
        <v>26</v>
      </c>
      <c r="CD78" s="109">
        <v>41</v>
      </c>
      <c r="CE78" s="109">
        <v>18</v>
      </c>
      <c r="CF78" s="109">
        <v>43</v>
      </c>
      <c r="CG78" s="109">
        <v>17</v>
      </c>
      <c r="CH78" s="109">
        <v>28</v>
      </c>
      <c r="CI78" s="109">
        <v>2</v>
      </c>
      <c r="CJ78" s="109">
        <v>7</v>
      </c>
      <c r="CK78" s="109">
        <v>48</v>
      </c>
      <c r="CL78" s="109">
        <v>9</v>
      </c>
      <c r="CM78" s="109">
        <v>4</v>
      </c>
      <c r="CN78" s="109">
        <v>40</v>
      </c>
      <c r="CO78" s="109">
        <v>25</v>
      </c>
      <c r="CP78" s="109">
        <v>6</v>
      </c>
      <c r="CQ78" s="109">
        <v>47</v>
      </c>
      <c r="CR78" s="109">
        <f t="shared" ca="1" si="9"/>
        <v>6</v>
      </c>
      <c r="CS78" s="109">
        <f t="shared" si="10"/>
        <v>700</v>
      </c>
      <c r="CT78" s="109">
        <f t="shared" si="11"/>
        <v>660</v>
      </c>
      <c r="CU78" s="99">
        <f t="shared" si="12"/>
        <v>684</v>
      </c>
      <c r="CV78" s="99">
        <f t="shared" si="13"/>
        <v>2044</v>
      </c>
      <c r="CW78" s="99">
        <v>0</v>
      </c>
      <c r="CX78" s="99">
        <v>0</v>
      </c>
      <c r="CY78" s="99">
        <v>0</v>
      </c>
      <c r="CZ78" s="99">
        <f t="shared" si="14"/>
        <v>2044</v>
      </c>
      <c r="DA78" s="110">
        <f t="shared" si="15"/>
        <v>684</v>
      </c>
      <c r="DB78" s="99" t="s">
        <v>678</v>
      </c>
      <c r="DC78" s="99">
        <f t="shared" si="16"/>
        <v>82</v>
      </c>
      <c r="DD78" s="99" t="s">
        <v>106</v>
      </c>
    </row>
    <row r="79" spans="2:108" ht="15.75" thickBot="1">
      <c r="B79" s="383"/>
      <c r="C79" s="106" t="s">
        <v>759</v>
      </c>
      <c r="D79" s="109">
        <v>45</v>
      </c>
      <c r="E79" s="109">
        <v>31</v>
      </c>
      <c r="F79" s="109">
        <v>17</v>
      </c>
      <c r="G79" s="109">
        <v>19</v>
      </c>
      <c r="H79" s="109">
        <v>23</v>
      </c>
      <c r="I79" s="109">
        <v>8</v>
      </c>
      <c r="J79" s="109">
        <v>38</v>
      </c>
      <c r="K79" s="109">
        <v>45</v>
      </c>
      <c r="L79" s="109">
        <v>14</v>
      </c>
      <c r="M79" s="109">
        <v>47</v>
      </c>
      <c r="N79" s="109">
        <v>14</v>
      </c>
      <c r="O79" s="109">
        <v>41</v>
      </c>
      <c r="P79" s="109">
        <v>18</v>
      </c>
      <c r="Q79" s="109">
        <v>15</v>
      </c>
      <c r="R79" s="109">
        <v>48</v>
      </c>
      <c r="S79" s="109">
        <v>42</v>
      </c>
      <c r="T79" s="109">
        <v>1</v>
      </c>
      <c r="U79" s="109">
        <v>39</v>
      </c>
      <c r="V79" s="109">
        <v>30</v>
      </c>
      <c r="W79" s="109">
        <v>0</v>
      </c>
      <c r="X79" s="109">
        <v>12</v>
      </c>
      <c r="Y79" s="109">
        <v>28</v>
      </c>
      <c r="Z79" s="109">
        <v>26</v>
      </c>
      <c r="AA79" s="109">
        <v>32</v>
      </c>
      <c r="AB79" s="109">
        <v>17</v>
      </c>
      <c r="AC79" s="109">
        <v>6</v>
      </c>
      <c r="AD79" s="109">
        <v>45</v>
      </c>
      <c r="AE79" s="109">
        <v>17</v>
      </c>
      <c r="AF79" s="109">
        <v>19</v>
      </c>
      <c r="AG79" s="109">
        <v>47</v>
      </c>
      <c r="AH79" s="109">
        <v>8</v>
      </c>
      <c r="AI79" s="109">
        <v>35</v>
      </c>
      <c r="AJ79" s="109">
        <v>45</v>
      </c>
      <c r="AK79" s="109">
        <v>28</v>
      </c>
      <c r="AL79" s="109">
        <v>16</v>
      </c>
      <c r="AM79" s="109">
        <v>23</v>
      </c>
      <c r="AN79" s="109">
        <v>5</v>
      </c>
      <c r="AO79" s="109">
        <v>25</v>
      </c>
      <c r="AP79" s="109">
        <v>47</v>
      </c>
      <c r="AQ79" s="109">
        <v>48</v>
      </c>
      <c r="AR79" s="109">
        <v>18</v>
      </c>
      <c r="AS79" s="109">
        <v>15</v>
      </c>
      <c r="AT79" s="109">
        <v>34</v>
      </c>
      <c r="AU79" s="109">
        <v>25</v>
      </c>
      <c r="AV79" s="109">
        <v>8</v>
      </c>
      <c r="AW79" s="109">
        <v>15</v>
      </c>
      <c r="AX79" s="109">
        <v>32</v>
      </c>
      <c r="AY79" s="109">
        <v>44</v>
      </c>
      <c r="AZ79" s="109">
        <v>25</v>
      </c>
      <c r="BA79" s="109">
        <v>2</v>
      </c>
      <c r="BB79" s="109">
        <v>3</v>
      </c>
      <c r="BC79" s="109">
        <v>20</v>
      </c>
      <c r="BD79" s="109">
        <v>23</v>
      </c>
      <c r="BE79" s="109">
        <v>29</v>
      </c>
      <c r="BF79" s="109">
        <v>24</v>
      </c>
      <c r="BG79" s="109">
        <v>43</v>
      </c>
      <c r="BH79" s="109">
        <v>12</v>
      </c>
      <c r="BI79" s="109">
        <v>24</v>
      </c>
      <c r="BJ79" s="109">
        <v>38</v>
      </c>
      <c r="BK79" s="109">
        <v>30</v>
      </c>
      <c r="BL79" s="109">
        <v>50</v>
      </c>
      <c r="BM79" s="109">
        <v>7</v>
      </c>
      <c r="BN79" s="109">
        <v>7</v>
      </c>
      <c r="BO79" s="109">
        <v>48</v>
      </c>
      <c r="BP79" s="109">
        <v>25</v>
      </c>
      <c r="BQ79" s="109">
        <v>50</v>
      </c>
      <c r="BR79" s="109">
        <v>10</v>
      </c>
      <c r="BS79" s="109">
        <v>29</v>
      </c>
      <c r="BT79" s="109">
        <v>37</v>
      </c>
      <c r="BU79" s="109">
        <v>4</v>
      </c>
      <c r="BV79" s="109">
        <v>46</v>
      </c>
      <c r="BW79" s="109">
        <v>19</v>
      </c>
      <c r="BX79" s="109">
        <v>33</v>
      </c>
      <c r="BY79" s="109">
        <v>46</v>
      </c>
      <c r="BZ79" s="109">
        <v>8</v>
      </c>
      <c r="CA79" s="109">
        <v>49</v>
      </c>
      <c r="CB79" s="109">
        <v>14</v>
      </c>
      <c r="CC79" s="109">
        <v>7</v>
      </c>
      <c r="CD79" s="109">
        <v>28</v>
      </c>
      <c r="CE79" s="109">
        <v>10</v>
      </c>
      <c r="CF79" s="109">
        <v>21</v>
      </c>
      <c r="CG79" s="109">
        <v>49</v>
      </c>
      <c r="CH79" s="109">
        <v>27</v>
      </c>
      <c r="CI79" s="109">
        <v>2</v>
      </c>
      <c r="CJ79" s="109">
        <v>11</v>
      </c>
      <c r="CK79" s="109">
        <v>4</v>
      </c>
      <c r="CL79" s="109">
        <v>50</v>
      </c>
      <c r="CM79" s="109">
        <v>3</v>
      </c>
      <c r="CN79" s="109">
        <v>1</v>
      </c>
      <c r="CO79" s="109">
        <v>39</v>
      </c>
      <c r="CP79" s="109">
        <v>28</v>
      </c>
      <c r="CQ79" s="109">
        <v>46</v>
      </c>
      <c r="CR79" s="109">
        <f t="shared" ca="1" si="9"/>
        <v>28</v>
      </c>
      <c r="CS79" s="109">
        <f t="shared" si="10"/>
        <v>792</v>
      </c>
      <c r="CT79" s="109">
        <f t="shared" si="11"/>
        <v>786</v>
      </c>
      <c r="CU79" s="99">
        <f t="shared" si="12"/>
        <v>751</v>
      </c>
      <c r="CV79" s="99">
        <f t="shared" si="13"/>
        <v>2329</v>
      </c>
      <c r="CW79" s="99">
        <v>0</v>
      </c>
      <c r="CX79" s="99">
        <v>0</v>
      </c>
      <c r="CY79" s="99">
        <v>0</v>
      </c>
      <c r="CZ79" s="99">
        <f t="shared" si="14"/>
        <v>2329</v>
      </c>
      <c r="DA79" s="110">
        <f t="shared" si="15"/>
        <v>751</v>
      </c>
      <c r="DB79" s="99" t="s">
        <v>759</v>
      </c>
      <c r="DC79" s="99">
        <f t="shared" si="16"/>
        <v>47</v>
      </c>
      <c r="DD79" s="99" t="s">
        <v>106</v>
      </c>
    </row>
    <row r="80" spans="2:108" ht="15.75" thickBot="1">
      <c r="B80" s="383"/>
      <c r="C80" s="106" t="s">
        <v>760</v>
      </c>
      <c r="D80" s="109">
        <v>48</v>
      </c>
      <c r="E80" s="109">
        <v>37</v>
      </c>
      <c r="F80" s="109">
        <v>26</v>
      </c>
      <c r="G80" s="109">
        <v>41</v>
      </c>
      <c r="H80" s="109">
        <v>22</v>
      </c>
      <c r="I80" s="109">
        <v>6</v>
      </c>
      <c r="J80" s="109">
        <v>32</v>
      </c>
      <c r="K80" s="109">
        <v>23</v>
      </c>
      <c r="L80" s="109">
        <v>39</v>
      </c>
      <c r="M80" s="109">
        <v>23</v>
      </c>
      <c r="N80" s="109">
        <v>33</v>
      </c>
      <c r="O80" s="109">
        <v>46</v>
      </c>
      <c r="P80" s="109">
        <v>26</v>
      </c>
      <c r="Q80" s="109">
        <v>35</v>
      </c>
      <c r="R80" s="109">
        <v>34</v>
      </c>
      <c r="S80" s="109">
        <v>24</v>
      </c>
      <c r="T80" s="109">
        <v>37</v>
      </c>
      <c r="U80" s="109">
        <v>2</v>
      </c>
      <c r="V80" s="109">
        <v>26</v>
      </c>
      <c r="W80" s="109">
        <v>29</v>
      </c>
      <c r="X80" s="109">
        <v>41</v>
      </c>
      <c r="Y80" s="109">
        <v>44</v>
      </c>
      <c r="Z80" s="109">
        <v>25</v>
      </c>
      <c r="AA80" s="109">
        <v>39</v>
      </c>
      <c r="AB80" s="109">
        <v>45</v>
      </c>
      <c r="AC80" s="109">
        <v>48</v>
      </c>
      <c r="AD80" s="109">
        <v>42</v>
      </c>
      <c r="AE80" s="109">
        <v>42</v>
      </c>
      <c r="AF80" s="109">
        <v>16</v>
      </c>
      <c r="AG80" s="109">
        <v>25</v>
      </c>
      <c r="AH80" s="109">
        <v>14</v>
      </c>
      <c r="AI80" s="109">
        <v>36</v>
      </c>
      <c r="AJ80" s="109">
        <v>29</v>
      </c>
      <c r="AK80" s="109">
        <v>10</v>
      </c>
      <c r="AL80" s="109">
        <v>6</v>
      </c>
      <c r="AM80" s="109">
        <v>4</v>
      </c>
      <c r="AN80" s="109">
        <v>18</v>
      </c>
      <c r="AO80" s="109">
        <v>5</v>
      </c>
      <c r="AP80" s="109">
        <v>1</v>
      </c>
      <c r="AQ80" s="109">
        <v>35</v>
      </c>
      <c r="AR80" s="109">
        <v>18</v>
      </c>
      <c r="AS80" s="109">
        <v>47</v>
      </c>
      <c r="AT80" s="109">
        <v>44</v>
      </c>
      <c r="AU80" s="109">
        <v>0</v>
      </c>
      <c r="AV80" s="109">
        <v>23</v>
      </c>
      <c r="AW80" s="109">
        <v>5</v>
      </c>
      <c r="AX80" s="109">
        <v>12</v>
      </c>
      <c r="AY80" s="109">
        <v>16</v>
      </c>
      <c r="AZ80" s="109">
        <v>29</v>
      </c>
      <c r="BA80" s="109">
        <v>50</v>
      </c>
      <c r="BB80" s="109">
        <v>9</v>
      </c>
      <c r="BC80" s="109">
        <v>8</v>
      </c>
      <c r="BD80" s="109">
        <v>45</v>
      </c>
      <c r="BE80" s="109">
        <v>14</v>
      </c>
      <c r="BF80" s="109">
        <v>12</v>
      </c>
      <c r="BG80" s="109">
        <v>39</v>
      </c>
      <c r="BH80" s="109">
        <v>30</v>
      </c>
      <c r="BI80" s="109">
        <v>10</v>
      </c>
      <c r="BJ80" s="109">
        <v>30</v>
      </c>
      <c r="BK80" s="109">
        <v>8</v>
      </c>
      <c r="BL80" s="109">
        <v>42</v>
      </c>
      <c r="BM80" s="109">
        <v>42</v>
      </c>
      <c r="BN80" s="109">
        <v>30</v>
      </c>
      <c r="BO80" s="109">
        <v>38</v>
      </c>
      <c r="BP80" s="109">
        <v>34</v>
      </c>
      <c r="BQ80" s="109">
        <v>50</v>
      </c>
      <c r="BR80" s="109">
        <v>43</v>
      </c>
      <c r="BS80" s="109">
        <v>8</v>
      </c>
      <c r="BT80" s="109">
        <v>42</v>
      </c>
      <c r="BU80" s="109">
        <v>11</v>
      </c>
      <c r="BV80" s="109">
        <v>21</v>
      </c>
      <c r="BW80" s="109">
        <v>35</v>
      </c>
      <c r="BX80" s="109">
        <v>16</v>
      </c>
      <c r="BY80" s="109">
        <v>49</v>
      </c>
      <c r="BZ80" s="109">
        <v>0</v>
      </c>
      <c r="CA80" s="109">
        <v>32</v>
      </c>
      <c r="CB80" s="109">
        <v>39</v>
      </c>
      <c r="CC80" s="109">
        <v>10</v>
      </c>
      <c r="CD80" s="109">
        <v>35</v>
      </c>
      <c r="CE80" s="109">
        <v>47</v>
      </c>
      <c r="CF80" s="109">
        <v>8</v>
      </c>
      <c r="CG80" s="109">
        <v>27</v>
      </c>
      <c r="CH80" s="109">
        <v>15</v>
      </c>
      <c r="CI80" s="109">
        <v>49</v>
      </c>
      <c r="CJ80" s="109">
        <v>6</v>
      </c>
      <c r="CK80" s="109">
        <v>1</v>
      </c>
      <c r="CL80" s="109">
        <v>17</v>
      </c>
      <c r="CM80" s="109">
        <v>36</v>
      </c>
      <c r="CN80" s="109">
        <v>45</v>
      </c>
      <c r="CO80" s="109">
        <v>1</v>
      </c>
      <c r="CP80" s="109">
        <v>4</v>
      </c>
      <c r="CQ80" s="109">
        <v>6</v>
      </c>
      <c r="CR80" s="109">
        <f t="shared" ca="1" si="9"/>
        <v>4</v>
      </c>
      <c r="CS80" s="109">
        <f t="shared" si="10"/>
        <v>970</v>
      </c>
      <c r="CT80" s="109">
        <f t="shared" si="11"/>
        <v>635</v>
      </c>
      <c r="CU80" s="99">
        <f t="shared" si="12"/>
        <v>755</v>
      </c>
      <c r="CV80" s="99">
        <f t="shared" si="13"/>
        <v>2360</v>
      </c>
      <c r="CW80" s="99">
        <v>0</v>
      </c>
      <c r="CX80" s="99">
        <v>0</v>
      </c>
      <c r="CY80" s="99">
        <v>0</v>
      </c>
      <c r="CZ80" s="99">
        <f t="shared" si="14"/>
        <v>2360</v>
      </c>
      <c r="DA80" s="110">
        <f t="shared" si="15"/>
        <v>755</v>
      </c>
      <c r="DB80" s="99" t="s">
        <v>760</v>
      </c>
      <c r="DC80" s="99">
        <f t="shared" si="16"/>
        <v>45</v>
      </c>
      <c r="DD80" s="99" t="s">
        <v>106</v>
      </c>
    </row>
    <row r="81" spans="2:108" ht="15.75" thickBot="1">
      <c r="B81" s="383"/>
      <c r="C81" s="106" t="s">
        <v>761</v>
      </c>
      <c r="D81" s="109">
        <v>23</v>
      </c>
      <c r="E81" s="109">
        <v>46</v>
      </c>
      <c r="F81" s="109">
        <v>21</v>
      </c>
      <c r="G81" s="109">
        <v>10</v>
      </c>
      <c r="H81" s="109">
        <v>29</v>
      </c>
      <c r="I81" s="109">
        <v>49</v>
      </c>
      <c r="J81" s="109">
        <v>21</v>
      </c>
      <c r="K81" s="109">
        <v>33</v>
      </c>
      <c r="L81" s="109">
        <v>30</v>
      </c>
      <c r="M81" s="109">
        <v>19</v>
      </c>
      <c r="N81" s="109">
        <v>43</v>
      </c>
      <c r="O81" s="109">
        <v>21</v>
      </c>
      <c r="P81" s="109">
        <v>41</v>
      </c>
      <c r="Q81" s="109">
        <v>7</v>
      </c>
      <c r="R81" s="109">
        <v>31</v>
      </c>
      <c r="S81" s="109">
        <v>12</v>
      </c>
      <c r="T81" s="109">
        <v>29</v>
      </c>
      <c r="U81" s="109">
        <v>4</v>
      </c>
      <c r="V81" s="109">
        <v>9</v>
      </c>
      <c r="W81" s="109">
        <v>37</v>
      </c>
      <c r="X81" s="109">
        <v>11</v>
      </c>
      <c r="Y81" s="109">
        <v>48</v>
      </c>
      <c r="Z81" s="109">
        <v>18</v>
      </c>
      <c r="AA81" s="109">
        <v>35</v>
      </c>
      <c r="AB81" s="109">
        <v>0</v>
      </c>
      <c r="AC81" s="109">
        <v>25</v>
      </c>
      <c r="AD81" s="109">
        <v>31</v>
      </c>
      <c r="AE81" s="109">
        <v>18</v>
      </c>
      <c r="AF81" s="109">
        <v>47</v>
      </c>
      <c r="AG81" s="109">
        <v>29</v>
      </c>
      <c r="AH81" s="109">
        <v>49</v>
      </c>
      <c r="AI81" s="109">
        <v>24</v>
      </c>
      <c r="AJ81" s="109">
        <v>18</v>
      </c>
      <c r="AK81" s="109">
        <v>16</v>
      </c>
      <c r="AL81" s="109">
        <v>6</v>
      </c>
      <c r="AM81" s="109">
        <v>34</v>
      </c>
      <c r="AN81" s="109">
        <v>31</v>
      </c>
      <c r="AO81" s="109">
        <v>38</v>
      </c>
      <c r="AP81" s="109">
        <v>10</v>
      </c>
      <c r="AQ81" s="109">
        <v>26</v>
      </c>
      <c r="AR81" s="109">
        <v>22</v>
      </c>
      <c r="AS81" s="109">
        <v>8</v>
      </c>
      <c r="AT81" s="109">
        <v>41</v>
      </c>
      <c r="AU81" s="109">
        <v>10</v>
      </c>
      <c r="AV81" s="109">
        <v>14</v>
      </c>
      <c r="AW81" s="109">
        <v>48</v>
      </c>
      <c r="AX81" s="109">
        <v>3</v>
      </c>
      <c r="AY81" s="109">
        <v>40</v>
      </c>
      <c r="AZ81" s="109">
        <v>24</v>
      </c>
      <c r="BA81" s="109">
        <v>26</v>
      </c>
      <c r="BB81" s="109">
        <v>50</v>
      </c>
      <c r="BC81" s="109">
        <v>48</v>
      </c>
      <c r="BD81" s="109">
        <v>33</v>
      </c>
      <c r="BE81" s="109">
        <v>46</v>
      </c>
      <c r="BF81" s="109">
        <v>31</v>
      </c>
      <c r="BG81" s="109">
        <v>35</v>
      </c>
      <c r="BH81" s="109">
        <v>2</v>
      </c>
      <c r="BI81" s="109">
        <v>17</v>
      </c>
      <c r="BJ81" s="109">
        <v>36</v>
      </c>
      <c r="BK81" s="109">
        <v>21</v>
      </c>
      <c r="BL81" s="109">
        <v>48</v>
      </c>
      <c r="BM81" s="109">
        <v>3</v>
      </c>
      <c r="BN81" s="109">
        <v>43</v>
      </c>
      <c r="BO81" s="109">
        <v>27</v>
      </c>
      <c r="BP81" s="109">
        <v>46</v>
      </c>
      <c r="BQ81" s="109">
        <v>5</v>
      </c>
      <c r="BR81" s="109">
        <v>10</v>
      </c>
      <c r="BS81" s="109">
        <v>37</v>
      </c>
      <c r="BT81" s="109">
        <v>43</v>
      </c>
      <c r="BU81" s="109">
        <v>36</v>
      </c>
      <c r="BV81" s="109">
        <v>3</v>
      </c>
      <c r="BW81" s="109">
        <v>26</v>
      </c>
      <c r="BX81" s="109">
        <v>24</v>
      </c>
      <c r="BY81" s="109">
        <v>45</v>
      </c>
      <c r="BZ81" s="109">
        <v>46</v>
      </c>
      <c r="CA81" s="109">
        <v>28</v>
      </c>
      <c r="CB81" s="109">
        <v>10</v>
      </c>
      <c r="CC81" s="109">
        <v>26</v>
      </c>
      <c r="CD81" s="109">
        <v>50</v>
      </c>
      <c r="CE81" s="109">
        <v>5</v>
      </c>
      <c r="CF81" s="109">
        <v>3</v>
      </c>
      <c r="CG81" s="109">
        <v>1</v>
      </c>
      <c r="CH81" s="109">
        <v>43</v>
      </c>
      <c r="CI81" s="109">
        <v>12</v>
      </c>
      <c r="CJ81" s="109">
        <v>34</v>
      </c>
      <c r="CK81" s="109">
        <v>6</v>
      </c>
      <c r="CL81" s="109">
        <v>32</v>
      </c>
      <c r="CM81" s="109">
        <v>13</v>
      </c>
      <c r="CN81" s="109">
        <v>5</v>
      </c>
      <c r="CO81" s="109">
        <v>25</v>
      </c>
      <c r="CP81" s="109">
        <v>5</v>
      </c>
      <c r="CQ81" s="109">
        <v>11</v>
      </c>
      <c r="CR81" s="109">
        <f t="shared" ca="1" si="9"/>
        <v>5</v>
      </c>
      <c r="CS81" s="109">
        <f t="shared" si="10"/>
        <v>826</v>
      </c>
      <c r="CT81" s="109">
        <f t="shared" si="11"/>
        <v>806</v>
      </c>
      <c r="CU81" s="99">
        <f t="shared" si="12"/>
        <v>700</v>
      </c>
      <c r="CV81" s="99">
        <f t="shared" si="13"/>
        <v>2332</v>
      </c>
      <c r="CW81" s="99">
        <v>0</v>
      </c>
      <c r="CX81" s="99">
        <v>0</v>
      </c>
      <c r="CY81" s="99">
        <v>0</v>
      </c>
      <c r="CZ81" s="99">
        <f t="shared" si="14"/>
        <v>2332</v>
      </c>
      <c r="DA81" s="110">
        <f t="shared" si="15"/>
        <v>700</v>
      </c>
      <c r="DB81" s="99" t="s">
        <v>761</v>
      </c>
      <c r="DC81" s="99">
        <f t="shared" si="16"/>
        <v>70</v>
      </c>
      <c r="DD81" s="99" t="s">
        <v>106</v>
      </c>
    </row>
    <row r="82" spans="2:108" ht="15.75" thickBot="1">
      <c r="B82" s="383"/>
      <c r="C82" s="106" t="s">
        <v>762</v>
      </c>
      <c r="D82" s="109">
        <v>21</v>
      </c>
      <c r="E82" s="109">
        <v>39</v>
      </c>
      <c r="F82" s="109">
        <v>32</v>
      </c>
      <c r="G82" s="109">
        <v>46</v>
      </c>
      <c r="H82" s="109">
        <v>33</v>
      </c>
      <c r="I82" s="109">
        <v>33</v>
      </c>
      <c r="J82" s="109">
        <v>0</v>
      </c>
      <c r="K82" s="109">
        <v>9</v>
      </c>
      <c r="L82" s="109">
        <v>19</v>
      </c>
      <c r="M82" s="109">
        <v>18</v>
      </c>
      <c r="N82" s="109">
        <v>16</v>
      </c>
      <c r="O82" s="109">
        <v>50</v>
      </c>
      <c r="P82" s="109">
        <v>43</v>
      </c>
      <c r="Q82" s="109">
        <v>6</v>
      </c>
      <c r="R82" s="109">
        <v>23</v>
      </c>
      <c r="S82" s="109">
        <v>33</v>
      </c>
      <c r="T82" s="109">
        <v>19</v>
      </c>
      <c r="U82" s="109">
        <v>29</v>
      </c>
      <c r="V82" s="109">
        <v>3</v>
      </c>
      <c r="W82" s="109">
        <v>10</v>
      </c>
      <c r="X82" s="109">
        <v>20</v>
      </c>
      <c r="Y82" s="109">
        <v>36</v>
      </c>
      <c r="Z82" s="109">
        <v>34</v>
      </c>
      <c r="AA82" s="109">
        <v>0</v>
      </c>
      <c r="AB82" s="109">
        <v>7</v>
      </c>
      <c r="AC82" s="109">
        <v>39</v>
      </c>
      <c r="AD82" s="109">
        <v>30</v>
      </c>
      <c r="AE82" s="109">
        <v>0</v>
      </c>
      <c r="AF82" s="109">
        <v>50</v>
      </c>
      <c r="AG82" s="109">
        <v>45</v>
      </c>
      <c r="AH82" s="109">
        <v>22</v>
      </c>
      <c r="AI82" s="109">
        <v>18</v>
      </c>
      <c r="AJ82" s="109">
        <v>20</v>
      </c>
      <c r="AK82" s="109">
        <v>6</v>
      </c>
      <c r="AL82" s="109">
        <v>0</v>
      </c>
      <c r="AM82" s="109">
        <v>4</v>
      </c>
      <c r="AN82" s="109">
        <v>18</v>
      </c>
      <c r="AO82" s="109">
        <v>19</v>
      </c>
      <c r="AP82" s="109">
        <v>28</v>
      </c>
      <c r="AQ82" s="109">
        <v>34</v>
      </c>
      <c r="AR82" s="109">
        <v>42</v>
      </c>
      <c r="AS82" s="109">
        <v>9</v>
      </c>
      <c r="AT82" s="109">
        <v>6</v>
      </c>
      <c r="AU82" s="109">
        <v>43</v>
      </c>
      <c r="AV82" s="109">
        <v>12</v>
      </c>
      <c r="AW82" s="109">
        <v>26</v>
      </c>
      <c r="AX82" s="109">
        <v>37</v>
      </c>
      <c r="AY82" s="109">
        <v>19</v>
      </c>
      <c r="AZ82" s="109">
        <v>48</v>
      </c>
      <c r="BA82" s="109">
        <v>41</v>
      </c>
      <c r="BB82" s="109">
        <v>46</v>
      </c>
      <c r="BC82" s="109">
        <v>22</v>
      </c>
      <c r="BD82" s="109">
        <v>5</v>
      </c>
      <c r="BE82" s="109">
        <v>29</v>
      </c>
      <c r="BF82" s="109">
        <v>50</v>
      </c>
      <c r="BG82" s="109">
        <v>38</v>
      </c>
      <c r="BH82" s="109">
        <v>50</v>
      </c>
      <c r="BI82" s="109">
        <v>47</v>
      </c>
      <c r="BJ82" s="109">
        <v>8</v>
      </c>
      <c r="BK82" s="109">
        <v>43</v>
      </c>
      <c r="BL82" s="109">
        <v>34</v>
      </c>
      <c r="BM82" s="109">
        <v>3</v>
      </c>
      <c r="BN82" s="109">
        <v>33</v>
      </c>
      <c r="BO82" s="109">
        <v>25</v>
      </c>
      <c r="BP82" s="109">
        <v>7</v>
      </c>
      <c r="BQ82" s="109">
        <v>30</v>
      </c>
      <c r="BR82" s="109">
        <v>2</v>
      </c>
      <c r="BS82" s="109">
        <v>50</v>
      </c>
      <c r="BT82" s="109">
        <v>43</v>
      </c>
      <c r="BU82" s="109">
        <v>24</v>
      </c>
      <c r="BV82" s="109">
        <v>21</v>
      </c>
      <c r="BW82" s="109">
        <v>25</v>
      </c>
      <c r="BX82" s="109">
        <v>4</v>
      </c>
      <c r="BY82" s="109">
        <v>23</v>
      </c>
      <c r="BZ82" s="109">
        <v>37</v>
      </c>
      <c r="CA82" s="109">
        <v>15</v>
      </c>
      <c r="CB82" s="109">
        <v>1</v>
      </c>
      <c r="CC82" s="109">
        <v>21</v>
      </c>
      <c r="CD82" s="109">
        <v>5</v>
      </c>
      <c r="CE82" s="109">
        <v>41</v>
      </c>
      <c r="CF82" s="109">
        <v>47</v>
      </c>
      <c r="CG82" s="109">
        <v>42</v>
      </c>
      <c r="CH82" s="109">
        <v>50</v>
      </c>
      <c r="CI82" s="109">
        <v>1</v>
      </c>
      <c r="CJ82" s="109">
        <v>33</v>
      </c>
      <c r="CK82" s="109">
        <v>46</v>
      </c>
      <c r="CL82" s="109">
        <v>13</v>
      </c>
      <c r="CM82" s="109">
        <v>46</v>
      </c>
      <c r="CN82" s="109">
        <v>4</v>
      </c>
      <c r="CO82" s="109">
        <v>38</v>
      </c>
      <c r="CP82" s="109">
        <v>23</v>
      </c>
      <c r="CQ82" s="109">
        <v>41</v>
      </c>
      <c r="CR82" s="109">
        <f t="shared" ca="1" si="9"/>
        <v>23</v>
      </c>
      <c r="CS82" s="109">
        <f t="shared" si="10"/>
        <v>765</v>
      </c>
      <c r="CT82" s="109">
        <f t="shared" si="11"/>
        <v>802</v>
      </c>
      <c r="CU82" s="99">
        <f t="shared" si="12"/>
        <v>791</v>
      </c>
      <c r="CV82" s="99">
        <f t="shared" si="13"/>
        <v>2358</v>
      </c>
      <c r="CW82" s="99">
        <v>0</v>
      </c>
      <c r="CX82" s="99">
        <v>0</v>
      </c>
      <c r="CY82" s="99">
        <v>0</v>
      </c>
      <c r="CZ82" s="99">
        <f t="shared" si="14"/>
        <v>2358</v>
      </c>
      <c r="DA82" s="110">
        <f t="shared" si="15"/>
        <v>791</v>
      </c>
      <c r="DB82" s="99" t="s">
        <v>762</v>
      </c>
      <c r="DC82" s="99">
        <f t="shared" si="16"/>
        <v>31</v>
      </c>
      <c r="DD82" s="99" t="s">
        <v>106</v>
      </c>
    </row>
    <row r="83" spans="2:108" ht="15.75" thickBot="1">
      <c r="B83" s="383"/>
      <c r="C83" s="106" t="s">
        <v>763</v>
      </c>
      <c r="D83" s="109">
        <v>16</v>
      </c>
      <c r="E83" s="109">
        <v>29</v>
      </c>
      <c r="F83" s="109">
        <v>38</v>
      </c>
      <c r="G83" s="109">
        <v>19</v>
      </c>
      <c r="H83" s="109">
        <v>26</v>
      </c>
      <c r="I83" s="109">
        <v>22</v>
      </c>
      <c r="J83" s="109">
        <v>33</v>
      </c>
      <c r="K83" s="109">
        <v>13</v>
      </c>
      <c r="L83" s="109">
        <v>14</v>
      </c>
      <c r="M83" s="109">
        <v>36</v>
      </c>
      <c r="N83" s="109">
        <v>5</v>
      </c>
      <c r="O83" s="109">
        <v>34</v>
      </c>
      <c r="P83" s="109">
        <v>5</v>
      </c>
      <c r="Q83" s="109">
        <v>42</v>
      </c>
      <c r="R83" s="109">
        <v>47</v>
      </c>
      <c r="S83" s="109">
        <v>29</v>
      </c>
      <c r="T83" s="109">
        <v>44</v>
      </c>
      <c r="U83" s="109">
        <v>39</v>
      </c>
      <c r="V83" s="109">
        <v>38</v>
      </c>
      <c r="W83" s="109">
        <v>50</v>
      </c>
      <c r="X83" s="109">
        <v>27</v>
      </c>
      <c r="Y83" s="109">
        <v>46</v>
      </c>
      <c r="Z83" s="109">
        <v>9</v>
      </c>
      <c r="AA83" s="109">
        <v>2</v>
      </c>
      <c r="AB83" s="109">
        <v>5</v>
      </c>
      <c r="AC83" s="109">
        <v>13</v>
      </c>
      <c r="AD83" s="109">
        <v>2</v>
      </c>
      <c r="AE83" s="109">
        <v>39</v>
      </c>
      <c r="AF83" s="109">
        <v>16</v>
      </c>
      <c r="AG83" s="109">
        <v>31</v>
      </c>
      <c r="AH83" s="109">
        <v>25</v>
      </c>
      <c r="AI83" s="109">
        <v>14</v>
      </c>
      <c r="AJ83" s="109">
        <v>44</v>
      </c>
      <c r="AK83" s="109">
        <v>15</v>
      </c>
      <c r="AL83" s="109">
        <v>16</v>
      </c>
      <c r="AM83" s="109">
        <v>9</v>
      </c>
      <c r="AN83" s="109">
        <v>1</v>
      </c>
      <c r="AO83" s="109">
        <v>13</v>
      </c>
      <c r="AP83" s="109">
        <v>25</v>
      </c>
      <c r="AQ83" s="109">
        <v>6</v>
      </c>
      <c r="AR83" s="109">
        <v>44</v>
      </c>
      <c r="AS83" s="109">
        <v>18</v>
      </c>
      <c r="AT83" s="109">
        <v>42</v>
      </c>
      <c r="AU83" s="109">
        <v>0</v>
      </c>
      <c r="AV83" s="109">
        <v>22</v>
      </c>
      <c r="AW83" s="109">
        <v>8</v>
      </c>
      <c r="AX83" s="109">
        <v>22</v>
      </c>
      <c r="AY83" s="109">
        <v>8</v>
      </c>
      <c r="AZ83" s="109">
        <v>27</v>
      </c>
      <c r="BA83" s="109">
        <v>37</v>
      </c>
      <c r="BB83" s="109">
        <v>22</v>
      </c>
      <c r="BC83" s="109">
        <v>34</v>
      </c>
      <c r="BD83" s="109">
        <v>29</v>
      </c>
      <c r="BE83" s="109">
        <v>38</v>
      </c>
      <c r="BF83" s="109">
        <v>31</v>
      </c>
      <c r="BG83" s="109">
        <v>25</v>
      </c>
      <c r="BH83" s="109">
        <v>12</v>
      </c>
      <c r="BI83" s="109">
        <v>27</v>
      </c>
      <c r="BJ83" s="109">
        <v>24</v>
      </c>
      <c r="BK83" s="109">
        <v>49</v>
      </c>
      <c r="BL83" s="109">
        <v>26</v>
      </c>
      <c r="BM83" s="109">
        <v>42</v>
      </c>
      <c r="BN83" s="109">
        <v>11</v>
      </c>
      <c r="BO83" s="109">
        <v>26</v>
      </c>
      <c r="BP83" s="109">
        <v>46</v>
      </c>
      <c r="BQ83" s="109">
        <v>48</v>
      </c>
      <c r="BR83" s="109">
        <v>26</v>
      </c>
      <c r="BS83" s="109">
        <v>26</v>
      </c>
      <c r="BT83" s="109">
        <v>36</v>
      </c>
      <c r="BU83" s="109">
        <v>17</v>
      </c>
      <c r="BV83" s="109">
        <v>38</v>
      </c>
      <c r="BW83" s="109">
        <v>50</v>
      </c>
      <c r="BX83" s="109">
        <v>24</v>
      </c>
      <c r="BY83" s="109">
        <v>39</v>
      </c>
      <c r="BZ83" s="109">
        <v>36</v>
      </c>
      <c r="CA83" s="109">
        <v>33</v>
      </c>
      <c r="CB83" s="109">
        <v>12</v>
      </c>
      <c r="CC83" s="109">
        <v>33</v>
      </c>
      <c r="CD83" s="109">
        <v>43</v>
      </c>
      <c r="CE83" s="109">
        <v>22</v>
      </c>
      <c r="CF83" s="109">
        <v>27</v>
      </c>
      <c r="CG83" s="109">
        <v>50</v>
      </c>
      <c r="CH83" s="109">
        <v>26</v>
      </c>
      <c r="CI83" s="109">
        <v>38</v>
      </c>
      <c r="CJ83" s="109">
        <v>31</v>
      </c>
      <c r="CK83" s="109">
        <v>14</v>
      </c>
      <c r="CL83" s="109">
        <v>47</v>
      </c>
      <c r="CM83" s="109">
        <v>6</v>
      </c>
      <c r="CN83" s="109">
        <v>11</v>
      </c>
      <c r="CO83" s="109">
        <v>38</v>
      </c>
      <c r="CP83" s="109">
        <v>8</v>
      </c>
      <c r="CQ83" s="109">
        <v>14</v>
      </c>
      <c r="CR83" s="109">
        <f t="shared" ca="1" si="9"/>
        <v>8</v>
      </c>
      <c r="CS83" s="109">
        <f t="shared" si="10"/>
        <v>794</v>
      </c>
      <c r="CT83" s="109">
        <f t="shared" si="11"/>
        <v>688</v>
      </c>
      <c r="CU83" s="99">
        <f t="shared" si="12"/>
        <v>876</v>
      </c>
      <c r="CV83" s="99">
        <f t="shared" si="13"/>
        <v>2358</v>
      </c>
      <c r="CW83" s="99">
        <v>0</v>
      </c>
      <c r="CX83" s="99">
        <v>0</v>
      </c>
      <c r="CY83" s="99">
        <v>0</v>
      </c>
      <c r="CZ83" s="99">
        <f t="shared" si="14"/>
        <v>2358</v>
      </c>
      <c r="DA83" s="110">
        <f t="shared" si="15"/>
        <v>876</v>
      </c>
      <c r="DB83" s="99" t="s">
        <v>763</v>
      </c>
      <c r="DC83" s="99">
        <f t="shared" si="16"/>
        <v>11</v>
      </c>
      <c r="DD83" s="99" t="s">
        <v>106</v>
      </c>
    </row>
    <row r="84" spans="2:108" ht="15.75" thickBot="1">
      <c r="B84" s="384"/>
      <c r="C84" s="111" t="s">
        <v>764</v>
      </c>
      <c r="D84" s="112">
        <v>41</v>
      </c>
      <c r="E84" s="112">
        <v>41</v>
      </c>
      <c r="F84" s="112">
        <v>26</v>
      </c>
      <c r="G84" s="112">
        <v>14</v>
      </c>
      <c r="H84" s="112">
        <v>25</v>
      </c>
      <c r="I84" s="112">
        <v>11</v>
      </c>
      <c r="J84" s="112">
        <v>37</v>
      </c>
      <c r="K84" s="112">
        <v>16</v>
      </c>
      <c r="L84" s="112">
        <v>42</v>
      </c>
      <c r="M84" s="112">
        <v>14</v>
      </c>
      <c r="N84" s="112">
        <v>14</v>
      </c>
      <c r="O84" s="112">
        <v>46</v>
      </c>
      <c r="P84" s="112">
        <v>25</v>
      </c>
      <c r="Q84" s="112">
        <v>41</v>
      </c>
      <c r="R84" s="112">
        <v>12</v>
      </c>
      <c r="S84" s="112">
        <v>27</v>
      </c>
      <c r="T84" s="112">
        <v>42</v>
      </c>
      <c r="U84" s="112">
        <v>38</v>
      </c>
      <c r="V84" s="112">
        <v>28</v>
      </c>
      <c r="W84" s="112">
        <v>44</v>
      </c>
      <c r="X84" s="112">
        <v>34</v>
      </c>
      <c r="Y84" s="112">
        <v>29</v>
      </c>
      <c r="Z84" s="112">
        <v>43</v>
      </c>
      <c r="AA84" s="112">
        <v>37</v>
      </c>
      <c r="AB84" s="112">
        <v>44</v>
      </c>
      <c r="AC84" s="112">
        <v>9</v>
      </c>
      <c r="AD84" s="112">
        <v>36</v>
      </c>
      <c r="AE84" s="112">
        <v>5</v>
      </c>
      <c r="AF84" s="112">
        <v>25</v>
      </c>
      <c r="AG84" s="112">
        <v>14</v>
      </c>
      <c r="AH84" s="112">
        <v>12</v>
      </c>
      <c r="AI84" s="112">
        <v>24</v>
      </c>
      <c r="AJ84" s="112">
        <v>3</v>
      </c>
      <c r="AK84" s="112">
        <v>18</v>
      </c>
      <c r="AL84" s="112">
        <v>12</v>
      </c>
      <c r="AM84" s="112">
        <v>39</v>
      </c>
      <c r="AN84" s="112">
        <v>23</v>
      </c>
      <c r="AO84" s="112">
        <v>5</v>
      </c>
      <c r="AP84" s="112">
        <v>17</v>
      </c>
      <c r="AQ84" s="112">
        <v>35</v>
      </c>
      <c r="AR84" s="112">
        <v>44</v>
      </c>
      <c r="AS84" s="112">
        <v>21</v>
      </c>
      <c r="AT84" s="112">
        <v>31</v>
      </c>
      <c r="AU84" s="112">
        <v>7</v>
      </c>
      <c r="AV84" s="112">
        <v>26</v>
      </c>
      <c r="AW84" s="112">
        <v>38</v>
      </c>
      <c r="AX84" s="112">
        <v>22</v>
      </c>
      <c r="AY84" s="112">
        <v>10</v>
      </c>
      <c r="AZ84" s="112">
        <v>40</v>
      </c>
      <c r="BA84" s="112">
        <v>20</v>
      </c>
      <c r="BB84" s="112">
        <v>45</v>
      </c>
      <c r="BC84" s="112">
        <v>6</v>
      </c>
      <c r="BD84" s="112">
        <v>3</v>
      </c>
      <c r="BE84" s="112">
        <v>14</v>
      </c>
      <c r="BF84" s="112">
        <v>43</v>
      </c>
      <c r="BG84" s="112">
        <v>34</v>
      </c>
      <c r="BH84" s="112">
        <v>5</v>
      </c>
      <c r="BI84" s="112">
        <v>29</v>
      </c>
      <c r="BJ84" s="112">
        <v>6</v>
      </c>
      <c r="BK84" s="112">
        <v>31</v>
      </c>
      <c r="BL84" s="112">
        <v>26</v>
      </c>
      <c r="BM84" s="112">
        <v>13</v>
      </c>
      <c r="BN84" s="112">
        <v>25</v>
      </c>
      <c r="BO84" s="112">
        <v>3</v>
      </c>
      <c r="BP84" s="112">
        <v>37</v>
      </c>
      <c r="BQ84" s="112">
        <v>24</v>
      </c>
      <c r="BR84" s="112">
        <v>13</v>
      </c>
      <c r="BS84" s="112">
        <v>1</v>
      </c>
      <c r="BT84" s="112">
        <v>43</v>
      </c>
      <c r="BU84" s="112">
        <v>37</v>
      </c>
      <c r="BV84" s="112">
        <v>11</v>
      </c>
      <c r="BW84" s="112">
        <v>30</v>
      </c>
      <c r="BX84" s="112">
        <v>9</v>
      </c>
      <c r="BY84" s="112">
        <v>14</v>
      </c>
      <c r="BZ84" s="112">
        <v>42</v>
      </c>
      <c r="CA84" s="112">
        <v>13</v>
      </c>
      <c r="CB84" s="112">
        <v>44</v>
      </c>
      <c r="CC84" s="112">
        <v>47</v>
      </c>
      <c r="CD84" s="112">
        <v>14</v>
      </c>
      <c r="CE84" s="112">
        <v>36</v>
      </c>
      <c r="CF84" s="112">
        <v>13</v>
      </c>
      <c r="CG84" s="112">
        <v>27</v>
      </c>
      <c r="CH84" s="112">
        <v>50</v>
      </c>
      <c r="CI84" s="112">
        <v>18</v>
      </c>
      <c r="CJ84" s="112">
        <v>11</v>
      </c>
      <c r="CK84" s="112">
        <v>9</v>
      </c>
      <c r="CL84" s="112">
        <v>0</v>
      </c>
      <c r="CM84" s="112">
        <v>16</v>
      </c>
      <c r="CN84" s="112">
        <v>45</v>
      </c>
      <c r="CO84" s="112">
        <v>47</v>
      </c>
      <c r="CP84" s="112">
        <v>15</v>
      </c>
      <c r="CQ84" s="112">
        <v>48</v>
      </c>
      <c r="CR84" s="112">
        <f t="shared" ca="1" si="9"/>
        <v>15</v>
      </c>
      <c r="CS84" s="112">
        <f t="shared" si="10"/>
        <v>872</v>
      </c>
      <c r="CT84" s="112">
        <f t="shared" si="11"/>
        <v>677</v>
      </c>
      <c r="CU84" s="113">
        <f t="shared" si="12"/>
        <v>742</v>
      </c>
      <c r="CV84" s="113">
        <f t="shared" si="13"/>
        <v>2291</v>
      </c>
      <c r="CW84" s="113">
        <v>0</v>
      </c>
      <c r="CX84" s="113">
        <v>0</v>
      </c>
      <c r="CY84" s="113">
        <v>0</v>
      </c>
      <c r="CZ84" s="113">
        <f t="shared" si="14"/>
        <v>2291</v>
      </c>
      <c r="DA84" s="114">
        <f t="shared" si="15"/>
        <v>742</v>
      </c>
      <c r="DB84" s="99" t="s">
        <v>764</v>
      </c>
      <c r="DC84" s="99">
        <f t="shared" si="16"/>
        <v>53</v>
      </c>
      <c r="DD84" s="99" t="s">
        <v>106</v>
      </c>
    </row>
    <row r="85" spans="2:108" ht="15.75" thickBot="1">
      <c r="B85" s="383" t="s">
        <v>107</v>
      </c>
      <c r="C85" s="106" t="s">
        <v>776</v>
      </c>
      <c r="D85" s="107">
        <v>8</v>
      </c>
      <c r="E85" s="107">
        <v>25</v>
      </c>
      <c r="F85" s="107">
        <v>26</v>
      </c>
      <c r="G85" s="107">
        <v>35</v>
      </c>
      <c r="H85" s="107">
        <v>41</v>
      </c>
      <c r="I85" s="107">
        <v>9</v>
      </c>
      <c r="J85" s="107">
        <v>6</v>
      </c>
      <c r="K85" s="107">
        <v>1</v>
      </c>
      <c r="L85" s="107">
        <v>50</v>
      </c>
      <c r="M85" s="107">
        <v>43</v>
      </c>
      <c r="N85" s="107">
        <v>33</v>
      </c>
      <c r="O85" s="107">
        <v>22</v>
      </c>
      <c r="P85" s="107">
        <v>45</v>
      </c>
      <c r="Q85" s="107">
        <v>23</v>
      </c>
      <c r="R85" s="107">
        <v>20</v>
      </c>
      <c r="S85" s="107">
        <v>50</v>
      </c>
      <c r="T85" s="107">
        <v>27</v>
      </c>
      <c r="U85" s="107">
        <v>47</v>
      </c>
      <c r="V85" s="107">
        <v>20</v>
      </c>
      <c r="W85" s="107">
        <v>22</v>
      </c>
      <c r="X85" s="107">
        <v>32</v>
      </c>
      <c r="Y85" s="107">
        <v>41</v>
      </c>
      <c r="Z85" s="107">
        <v>15</v>
      </c>
      <c r="AA85" s="107">
        <v>49</v>
      </c>
      <c r="AB85" s="107">
        <v>16</v>
      </c>
      <c r="AC85" s="107">
        <v>38</v>
      </c>
      <c r="AD85" s="107">
        <v>29</v>
      </c>
      <c r="AE85" s="107">
        <v>32</v>
      </c>
      <c r="AF85" s="107">
        <v>14</v>
      </c>
      <c r="AG85" s="107">
        <v>33</v>
      </c>
      <c r="AH85" s="107">
        <v>24</v>
      </c>
      <c r="AI85" s="107">
        <v>21</v>
      </c>
      <c r="AJ85" s="107">
        <v>12</v>
      </c>
      <c r="AK85" s="107">
        <v>11</v>
      </c>
      <c r="AL85" s="107">
        <v>27</v>
      </c>
      <c r="AM85" s="107">
        <v>7</v>
      </c>
      <c r="AN85" s="107">
        <v>5</v>
      </c>
      <c r="AO85" s="107">
        <v>17</v>
      </c>
      <c r="AP85" s="107">
        <v>15</v>
      </c>
      <c r="AQ85" s="107">
        <v>48</v>
      </c>
      <c r="AR85" s="107">
        <v>5</v>
      </c>
      <c r="AS85" s="107">
        <v>3</v>
      </c>
      <c r="AT85" s="107">
        <v>46</v>
      </c>
      <c r="AU85" s="107">
        <v>50</v>
      </c>
      <c r="AV85" s="107">
        <v>50</v>
      </c>
      <c r="AW85" s="107">
        <v>42</v>
      </c>
      <c r="AX85" s="107">
        <v>23</v>
      </c>
      <c r="AY85" s="107">
        <v>44</v>
      </c>
      <c r="AZ85" s="107">
        <v>26</v>
      </c>
      <c r="BA85" s="107">
        <v>32</v>
      </c>
      <c r="BB85" s="107">
        <v>42</v>
      </c>
      <c r="BC85" s="107">
        <v>3</v>
      </c>
      <c r="BD85" s="107">
        <v>38</v>
      </c>
      <c r="BE85" s="107">
        <v>49</v>
      </c>
      <c r="BF85" s="107">
        <v>33</v>
      </c>
      <c r="BG85" s="107">
        <v>36</v>
      </c>
      <c r="BH85" s="107">
        <v>22</v>
      </c>
      <c r="BI85" s="107">
        <v>7</v>
      </c>
      <c r="BJ85" s="107">
        <v>39</v>
      </c>
      <c r="BK85" s="107">
        <v>31</v>
      </c>
      <c r="BL85" s="107">
        <v>45</v>
      </c>
      <c r="BM85" s="107">
        <v>32</v>
      </c>
      <c r="BN85" s="107">
        <v>46</v>
      </c>
      <c r="BO85" s="107">
        <v>30</v>
      </c>
      <c r="BP85" s="107">
        <v>0</v>
      </c>
      <c r="BQ85" s="107">
        <v>2</v>
      </c>
      <c r="BR85" s="107">
        <v>20</v>
      </c>
      <c r="BS85" s="107">
        <v>28</v>
      </c>
      <c r="BT85" s="107">
        <v>26</v>
      </c>
      <c r="BU85" s="107">
        <v>27</v>
      </c>
      <c r="BV85" s="107">
        <v>48</v>
      </c>
      <c r="BW85" s="107">
        <v>10</v>
      </c>
      <c r="BX85" s="107">
        <v>20</v>
      </c>
      <c r="BY85" s="107">
        <v>19</v>
      </c>
      <c r="BZ85" s="107">
        <v>7</v>
      </c>
      <c r="CA85" s="107">
        <v>27</v>
      </c>
      <c r="CB85" s="107">
        <v>31</v>
      </c>
      <c r="CC85" s="107">
        <v>42</v>
      </c>
      <c r="CD85" s="107">
        <v>15</v>
      </c>
      <c r="CE85" s="107">
        <v>9</v>
      </c>
      <c r="CF85" s="107">
        <v>49</v>
      </c>
      <c r="CG85" s="107">
        <v>25</v>
      </c>
      <c r="CH85" s="107">
        <v>19</v>
      </c>
      <c r="CI85" s="107">
        <v>44</v>
      </c>
      <c r="CJ85" s="107">
        <v>26</v>
      </c>
      <c r="CK85" s="107">
        <v>10</v>
      </c>
      <c r="CL85" s="107">
        <v>48</v>
      </c>
      <c r="CM85" s="107">
        <v>34</v>
      </c>
      <c r="CN85" s="107">
        <v>26</v>
      </c>
      <c r="CO85" s="107">
        <v>7</v>
      </c>
      <c r="CP85" s="107">
        <v>41</v>
      </c>
      <c r="CQ85" s="107">
        <v>49</v>
      </c>
      <c r="CR85" s="107">
        <f t="shared" ca="1" si="9"/>
        <v>41</v>
      </c>
      <c r="CS85" s="107">
        <f t="shared" si="10"/>
        <v>876</v>
      </c>
      <c r="CT85" s="107">
        <f t="shared" si="11"/>
        <v>829</v>
      </c>
      <c r="CU85" s="108">
        <f t="shared" si="12"/>
        <v>785</v>
      </c>
      <c r="CV85" s="108">
        <f t="shared" si="13"/>
        <v>2490</v>
      </c>
      <c r="CW85" s="108">
        <v>0</v>
      </c>
      <c r="CX85" s="108">
        <v>0</v>
      </c>
      <c r="CY85" s="108">
        <v>0</v>
      </c>
      <c r="CZ85" s="108">
        <f t="shared" si="14"/>
        <v>2490</v>
      </c>
      <c r="DA85" s="105">
        <f t="shared" si="15"/>
        <v>785</v>
      </c>
      <c r="DB85" s="99" t="s">
        <v>776</v>
      </c>
      <c r="DC85" s="99">
        <f t="shared" si="16"/>
        <v>32</v>
      </c>
      <c r="DD85" s="99" t="str">
        <f t="shared" si="17"/>
        <v>Palletizer</v>
      </c>
    </row>
    <row r="86" spans="2:108" ht="15.75" thickBot="1">
      <c r="B86" s="383"/>
      <c r="C86" s="106" t="s">
        <v>777</v>
      </c>
      <c r="D86" s="109">
        <v>42</v>
      </c>
      <c r="E86" s="109">
        <v>11</v>
      </c>
      <c r="F86" s="109">
        <v>12</v>
      </c>
      <c r="G86" s="109">
        <v>5</v>
      </c>
      <c r="H86" s="109">
        <v>15</v>
      </c>
      <c r="I86" s="109">
        <v>2</v>
      </c>
      <c r="J86" s="109">
        <v>20</v>
      </c>
      <c r="K86" s="109">
        <v>14</v>
      </c>
      <c r="L86" s="109">
        <v>25</v>
      </c>
      <c r="M86" s="109">
        <v>36</v>
      </c>
      <c r="N86" s="109">
        <v>38</v>
      </c>
      <c r="O86" s="109">
        <v>13</v>
      </c>
      <c r="P86" s="109">
        <v>49</v>
      </c>
      <c r="Q86" s="109">
        <v>11</v>
      </c>
      <c r="R86" s="109">
        <v>44</v>
      </c>
      <c r="S86" s="109">
        <v>5</v>
      </c>
      <c r="T86" s="109">
        <v>12</v>
      </c>
      <c r="U86" s="109">
        <v>0</v>
      </c>
      <c r="V86" s="109">
        <v>33</v>
      </c>
      <c r="W86" s="109">
        <v>35</v>
      </c>
      <c r="X86" s="109">
        <v>48</v>
      </c>
      <c r="Y86" s="109">
        <v>28</v>
      </c>
      <c r="Z86" s="109">
        <v>38</v>
      </c>
      <c r="AA86" s="109">
        <v>17</v>
      </c>
      <c r="AB86" s="109">
        <v>16</v>
      </c>
      <c r="AC86" s="109">
        <v>28</v>
      </c>
      <c r="AD86" s="109">
        <v>6</v>
      </c>
      <c r="AE86" s="109">
        <v>30</v>
      </c>
      <c r="AF86" s="109">
        <v>26</v>
      </c>
      <c r="AG86" s="109">
        <v>10</v>
      </c>
      <c r="AH86" s="109">
        <v>47</v>
      </c>
      <c r="AI86" s="109">
        <v>11</v>
      </c>
      <c r="AJ86" s="109">
        <v>16</v>
      </c>
      <c r="AK86" s="109">
        <v>13</v>
      </c>
      <c r="AL86" s="109">
        <v>0</v>
      </c>
      <c r="AM86" s="109">
        <v>48</v>
      </c>
      <c r="AN86" s="109">
        <v>30</v>
      </c>
      <c r="AO86" s="109">
        <v>47</v>
      </c>
      <c r="AP86" s="109">
        <v>10</v>
      </c>
      <c r="AQ86" s="109">
        <v>34</v>
      </c>
      <c r="AR86" s="109">
        <v>19</v>
      </c>
      <c r="AS86" s="109">
        <v>45</v>
      </c>
      <c r="AT86" s="109">
        <v>33</v>
      </c>
      <c r="AU86" s="109">
        <v>37</v>
      </c>
      <c r="AV86" s="109">
        <v>9</v>
      </c>
      <c r="AW86" s="109">
        <v>20</v>
      </c>
      <c r="AX86" s="109">
        <v>20</v>
      </c>
      <c r="AY86" s="109">
        <v>33</v>
      </c>
      <c r="AZ86" s="109">
        <v>4</v>
      </c>
      <c r="BA86" s="109">
        <v>18</v>
      </c>
      <c r="BB86" s="109">
        <v>18</v>
      </c>
      <c r="BC86" s="109">
        <v>10</v>
      </c>
      <c r="BD86" s="109">
        <v>8</v>
      </c>
      <c r="BE86" s="109">
        <v>11</v>
      </c>
      <c r="BF86" s="109">
        <v>3</v>
      </c>
      <c r="BG86" s="109">
        <v>6</v>
      </c>
      <c r="BH86" s="109">
        <v>30</v>
      </c>
      <c r="BI86" s="109">
        <v>17</v>
      </c>
      <c r="BJ86" s="109">
        <v>41</v>
      </c>
      <c r="BK86" s="109">
        <v>12</v>
      </c>
      <c r="BL86" s="109">
        <v>9</v>
      </c>
      <c r="BM86" s="109">
        <v>42</v>
      </c>
      <c r="BN86" s="109">
        <v>7</v>
      </c>
      <c r="BO86" s="109">
        <v>37</v>
      </c>
      <c r="BP86" s="109">
        <v>24</v>
      </c>
      <c r="BQ86" s="109">
        <v>37</v>
      </c>
      <c r="BR86" s="109">
        <v>11</v>
      </c>
      <c r="BS86" s="109">
        <v>10</v>
      </c>
      <c r="BT86" s="109">
        <v>33</v>
      </c>
      <c r="BU86" s="109">
        <v>46</v>
      </c>
      <c r="BV86" s="109">
        <v>18</v>
      </c>
      <c r="BW86" s="109">
        <v>6</v>
      </c>
      <c r="BX86" s="109">
        <v>23</v>
      </c>
      <c r="BY86" s="109">
        <v>27</v>
      </c>
      <c r="BZ86" s="109">
        <v>11</v>
      </c>
      <c r="CA86" s="109">
        <v>38</v>
      </c>
      <c r="CB86" s="109">
        <v>12</v>
      </c>
      <c r="CC86" s="109">
        <v>0</v>
      </c>
      <c r="CD86" s="109">
        <v>8</v>
      </c>
      <c r="CE86" s="109">
        <v>13</v>
      </c>
      <c r="CF86" s="109">
        <v>28</v>
      </c>
      <c r="CG86" s="109">
        <v>6</v>
      </c>
      <c r="CH86" s="109">
        <v>39</v>
      </c>
      <c r="CI86" s="109">
        <v>0</v>
      </c>
      <c r="CJ86" s="109">
        <v>22</v>
      </c>
      <c r="CK86" s="109">
        <v>49</v>
      </c>
      <c r="CL86" s="109">
        <v>7</v>
      </c>
      <c r="CM86" s="109">
        <v>31</v>
      </c>
      <c r="CN86" s="109">
        <v>9</v>
      </c>
      <c r="CO86" s="109">
        <v>18</v>
      </c>
      <c r="CP86" s="109">
        <v>50</v>
      </c>
      <c r="CQ86" s="109">
        <v>28</v>
      </c>
      <c r="CR86" s="109">
        <f t="shared" ca="1" si="9"/>
        <v>50</v>
      </c>
      <c r="CS86" s="109">
        <f t="shared" si="10"/>
        <v>716</v>
      </c>
      <c r="CT86" s="109">
        <f t="shared" si="11"/>
        <v>612</v>
      </c>
      <c r="CU86" s="99">
        <f t="shared" si="12"/>
        <v>648</v>
      </c>
      <c r="CV86" s="99">
        <f t="shared" si="13"/>
        <v>1976</v>
      </c>
      <c r="CW86" s="99">
        <v>0</v>
      </c>
      <c r="CX86" s="99">
        <v>0</v>
      </c>
      <c r="CY86" s="99">
        <v>0</v>
      </c>
      <c r="CZ86" s="99">
        <f t="shared" si="14"/>
        <v>1976</v>
      </c>
      <c r="DA86" s="110">
        <f t="shared" si="15"/>
        <v>648</v>
      </c>
      <c r="DB86" s="99" t="s">
        <v>777</v>
      </c>
      <c r="DC86" s="99">
        <f t="shared" si="16"/>
        <v>91</v>
      </c>
      <c r="DD86" s="99" t="s">
        <v>107</v>
      </c>
    </row>
    <row r="87" spans="2:108" ht="15.75" thickBot="1">
      <c r="B87" s="383"/>
      <c r="C87" s="106" t="s">
        <v>778</v>
      </c>
      <c r="D87" s="109">
        <v>10</v>
      </c>
      <c r="E87" s="109">
        <v>36</v>
      </c>
      <c r="F87" s="109">
        <v>0</v>
      </c>
      <c r="G87" s="109">
        <v>26</v>
      </c>
      <c r="H87" s="109">
        <v>15</v>
      </c>
      <c r="I87" s="109">
        <v>29</v>
      </c>
      <c r="J87" s="109">
        <v>26</v>
      </c>
      <c r="K87" s="109">
        <v>34</v>
      </c>
      <c r="L87" s="109">
        <v>49</v>
      </c>
      <c r="M87" s="109">
        <v>34</v>
      </c>
      <c r="N87" s="109">
        <v>41</v>
      </c>
      <c r="O87" s="109">
        <v>6</v>
      </c>
      <c r="P87" s="109">
        <v>38</v>
      </c>
      <c r="Q87" s="109">
        <v>42</v>
      </c>
      <c r="R87" s="109">
        <v>7</v>
      </c>
      <c r="S87" s="109">
        <v>32</v>
      </c>
      <c r="T87" s="109">
        <v>25</v>
      </c>
      <c r="U87" s="109">
        <v>26</v>
      </c>
      <c r="V87" s="109">
        <v>24</v>
      </c>
      <c r="W87" s="109">
        <v>22</v>
      </c>
      <c r="X87" s="109">
        <v>20</v>
      </c>
      <c r="Y87" s="109">
        <v>28</v>
      </c>
      <c r="Z87" s="109">
        <v>26</v>
      </c>
      <c r="AA87" s="109">
        <v>35</v>
      </c>
      <c r="AB87" s="109">
        <v>24</v>
      </c>
      <c r="AC87" s="109">
        <v>45</v>
      </c>
      <c r="AD87" s="109">
        <v>21</v>
      </c>
      <c r="AE87" s="109">
        <v>45</v>
      </c>
      <c r="AF87" s="109">
        <v>35</v>
      </c>
      <c r="AG87" s="109">
        <v>7</v>
      </c>
      <c r="AH87" s="109">
        <v>26</v>
      </c>
      <c r="AI87" s="109">
        <v>29</v>
      </c>
      <c r="AJ87" s="109">
        <v>34</v>
      </c>
      <c r="AK87" s="109">
        <v>42</v>
      </c>
      <c r="AL87" s="109">
        <v>21</v>
      </c>
      <c r="AM87" s="109">
        <v>4</v>
      </c>
      <c r="AN87" s="109">
        <v>44</v>
      </c>
      <c r="AO87" s="109">
        <v>10</v>
      </c>
      <c r="AP87" s="109">
        <v>44</v>
      </c>
      <c r="AQ87" s="109">
        <v>49</v>
      </c>
      <c r="AR87" s="109">
        <v>24</v>
      </c>
      <c r="AS87" s="109">
        <v>13</v>
      </c>
      <c r="AT87" s="109">
        <v>7</v>
      </c>
      <c r="AU87" s="109">
        <v>48</v>
      </c>
      <c r="AV87" s="109">
        <v>45</v>
      </c>
      <c r="AW87" s="109">
        <v>33</v>
      </c>
      <c r="AX87" s="109">
        <v>21</v>
      </c>
      <c r="AY87" s="109">
        <v>23</v>
      </c>
      <c r="AZ87" s="109">
        <v>25</v>
      </c>
      <c r="BA87" s="109">
        <v>15</v>
      </c>
      <c r="BB87" s="109">
        <v>37</v>
      </c>
      <c r="BC87" s="109">
        <v>19</v>
      </c>
      <c r="BD87" s="109">
        <v>50</v>
      </c>
      <c r="BE87" s="109">
        <v>19</v>
      </c>
      <c r="BF87" s="109">
        <v>28</v>
      </c>
      <c r="BG87" s="109">
        <v>30</v>
      </c>
      <c r="BH87" s="109">
        <v>6</v>
      </c>
      <c r="BI87" s="109">
        <v>10</v>
      </c>
      <c r="BJ87" s="109">
        <v>15</v>
      </c>
      <c r="BK87" s="109">
        <v>8</v>
      </c>
      <c r="BL87" s="109">
        <v>4</v>
      </c>
      <c r="BM87" s="109">
        <v>7</v>
      </c>
      <c r="BN87" s="109">
        <v>18</v>
      </c>
      <c r="BO87" s="109">
        <v>40</v>
      </c>
      <c r="BP87" s="109">
        <v>43</v>
      </c>
      <c r="BQ87" s="109">
        <v>11</v>
      </c>
      <c r="BR87" s="109">
        <v>43</v>
      </c>
      <c r="BS87" s="109">
        <v>5</v>
      </c>
      <c r="BT87" s="109">
        <v>20</v>
      </c>
      <c r="BU87" s="109">
        <v>5</v>
      </c>
      <c r="BV87" s="109">
        <v>31</v>
      </c>
      <c r="BW87" s="109">
        <v>38</v>
      </c>
      <c r="BX87" s="109">
        <v>44</v>
      </c>
      <c r="BY87" s="109">
        <v>13</v>
      </c>
      <c r="BZ87" s="109">
        <v>22</v>
      </c>
      <c r="CA87" s="109">
        <v>35</v>
      </c>
      <c r="CB87" s="109">
        <v>39</v>
      </c>
      <c r="CC87" s="109">
        <v>9</v>
      </c>
      <c r="CD87" s="109">
        <v>47</v>
      </c>
      <c r="CE87" s="109">
        <v>14</v>
      </c>
      <c r="CF87" s="109">
        <v>35</v>
      </c>
      <c r="CG87" s="109">
        <v>13</v>
      </c>
      <c r="CH87" s="109">
        <v>15</v>
      </c>
      <c r="CI87" s="109">
        <v>9</v>
      </c>
      <c r="CJ87" s="109">
        <v>2</v>
      </c>
      <c r="CK87" s="109">
        <v>40</v>
      </c>
      <c r="CL87" s="109">
        <v>2</v>
      </c>
      <c r="CM87" s="109">
        <v>33</v>
      </c>
      <c r="CN87" s="109">
        <v>16</v>
      </c>
      <c r="CO87" s="109">
        <v>31</v>
      </c>
      <c r="CP87" s="109">
        <v>20</v>
      </c>
      <c r="CQ87" s="109">
        <v>40</v>
      </c>
      <c r="CR87" s="109">
        <f t="shared" ca="1" si="9"/>
        <v>20</v>
      </c>
      <c r="CS87" s="109">
        <f t="shared" si="10"/>
        <v>834</v>
      </c>
      <c r="CT87" s="109">
        <f t="shared" si="11"/>
        <v>757</v>
      </c>
      <c r="CU87" s="99">
        <f t="shared" si="12"/>
        <v>733</v>
      </c>
      <c r="CV87" s="99">
        <f t="shared" si="13"/>
        <v>2324</v>
      </c>
      <c r="CW87" s="99">
        <v>0</v>
      </c>
      <c r="CX87" s="99">
        <v>0</v>
      </c>
      <c r="CY87" s="99">
        <v>0</v>
      </c>
      <c r="CZ87" s="99">
        <f t="shared" si="14"/>
        <v>2324</v>
      </c>
      <c r="DA87" s="110">
        <f t="shared" si="15"/>
        <v>733</v>
      </c>
      <c r="DB87" s="99" t="s">
        <v>778</v>
      </c>
      <c r="DC87" s="99">
        <f t="shared" si="16"/>
        <v>59</v>
      </c>
      <c r="DD87" s="99" t="s">
        <v>107</v>
      </c>
    </row>
    <row r="88" spans="2:108" ht="15.75" thickBot="1">
      <c r="B88" s="383"/>
      <c r="C88" s="106" t="s">
        <v>779</v>
      </c>
      <c r="D88" s="109">
        <v>10</v>
      </c>
      <c r="E88" s="109">
        <v>30</v>
      </c>
      <c r="F88" s="109">
        <v>31</v>
      </c>
      <c r="G88" s="109">
        <v>3</v>
      </c>
      <c r="H88" s="109">
        <v>2</v>
      </c>
      <c r="I88" s="109">
        <v>45</v>
      </c>
      <c r="J88" s="109">
        <v>30</v>
      </c>
      <c r="K88" s="109">
        <v>28</v>
      </c>
      <c r="L88" s="109">
        <v>47</v>
      </c>
      <c r="M88" s="109">
        <v>28</v>
      </c>
      <c r="N88" s="109">
        <v>23</v>
      </c>
      <c r="O88" s="109">
        <v>2</v>
      </c>
      <c r="P88" s="109">
        <v>10</v>
      </c>
      <c r="Q88" s="109">
        <v>38</v>
      </c>
      <c r="R88" s="109">
        <v>24</v>
      </c>
      <c r="S88" s="109">
        <v>33</v>
      </c>
      <c r="T88" s="109">
        <v>3</v>
      </c>
      <c r="U88" s="109">
        <v>40</v>
      </c>
      <c r="V88" s="109">
        <v>3</v>
      </c>
      <c r="W88" s="109">
        <v>30</v>
      </c>
      <c r="X88" s="109">
        <v>42</v>
      </c>
      <c r="Y88" s="109">
        <v>50</v>
      </c>
      <c r="Z88" s="109">
        <v>7</v>
      </c>
      <c r="AA88" s="109">
        <v>36</v>
      </c>
      <c r="AB88" s="109">
        <v>30</v>
      </c>
      <c r="AC88" s="109">
        <v>21</v>
      </c>
      <c r="AD88" s="109">
        <v>8</v>
      </c>
      <c r="AE88" s="109">
        <v>17</v>
      </c>
      <c r="AF88" s="109">
        <v>12</v>
      </c>
      <c r="AG88" s="109">
        <v>6</v>
      </c>
      <c r="AH88" s="109">
        <v>23</v>
      </c>
      <c r="AI88" s="109">
        <v>50</v>
      </c>
      <c r="AJ88" s="109">
        <v>24</v>
      </c>
      <c r="AK88" s="109">
        <v>7</v>
      </c>
      <c r="AL88" s="109">
        <v>12</v>
      </c>
      <c r="AM88" s="109">
        <v>25</v>
      </c>
      <c r="AN88" s="109">
        <v>25</v>
      </c>
      <c r="AO88" s="109">
        <v>6</v>
      </c>
      <c r="AP88" s="109">
        <v>26</v>
      </c>
      <c r="AQ88" s="109">
        <v>8</v>
      </c>
      <c r="AR88" s="109">
        <v>45</v>
      </c>
      <c r="AS88" s="109">
        <v>13</v>
      </c>
      <c r="AT88" s="109">
        <v>32</v>
      </c>
      <c r="AU88" s="109">
        <v>48</v>
      </c>
      <c r="AV88" s="109">
        <v>26</v>
      </c>
      <c r="AW88" s="109">
        <v>23</v>
      </c>
      <c r="AX88" s="109">
        <v>10</v>
      </c>
      <c r="AY88" s="109">
        <v>32</v>
      </c>
      <c r="AZ88" s="109">
        <v>28</v>
      </c>
      <c r="BA88" s="109">
        <v>48</v>
      </c>
      <c r="BB88" s="109">
        <v>42</v>
      </c>
      <c r="BC88" s="109">
        <v>4</v>
      </c>
      <c r="BD88" s="109">
        <v>46</v>
      </c>
      <c r="BE88" s="109">
        <v>12</v>
      </c>
      <c r="BF88" s="109">
        <v>48</v>
      </c>
      <c r="BG88" s="109">
        <v>15</v>
      </c>
      <c r="BH88" s="109">
        <v>14</v>
      </c>
      <c r="BI88" s="109">
        <v>19</v>
      </c>
      <c r="BJ88" s="109">
        <v>12</v>
      </c>
      <c r="BK88" s="109">
        <v>10</v>
      </c>
      <c r="BL88" s="109">
        <v>20</v>
      </c>
      <c r="BM88" s="109">
        <v>41</v>
      </c>
      <c r="BN88" s="109">
        <v>48</v>
      </c>
      <c r="BO88" s="109">
        <v>41</v>
      </c>
      <c r="BP88" s="109">
        <v>18</v>
      </c>
      <c r="BQ88" s="109">
        <v>34</v>
      </c>
      <c r="BR88" s="109">
        <v>32</v>
      </c>
      <c r="BS88" s="109">
        <v>10</v>
      </c>
      <c r="BT88" s="109">
        <v>9</v>
      </c>
      <c r="BU88" s="109">
        <v>35</v>
      </c>
      <c r="BV88" s="109">
        <v>32</v>
      </c>
      <c r="BW88" s="109">
        <v>0</v>
      </c>
      <c r="BX88" s="109">
        <v>21</v>
      </c>
      <c r="BY88" s="109">
        <v>41</v>
      </c>
      <c r="BZ88" s="109">
        <v>7</v>
      </c>
      <c r="CA88" s="109">
        <v>10</v>
      </c>
      <c r="CB88" s="109">
        <v>3</v>
      </c>
      <c r="CC88" s="109">
        <v>43</v>
      </c>
      <c r="CD88" s="109">
        <v>14</v>
      </c>
      <c r="CE88" s="109">
        <v>39</v>
      </c>
      <c r="CF88" s="109">
        <v>0</v>
      </c>
      <c r="CG88" s="109">
        <v>17</v>
      </c>
      <c r="CH88" s="109">
        <v>49</v>
      </c>
      <c r="CI88" s="109">
        <v>37</v>
      </c>
      <c r="CJ88" s="109">
        <v>27</v>
      </c>
      <c r="CK88" s="109">
        <v>15</v>
      </c>
      <c r="CL88" s="109">
        <v>33</v>
      </c>
      <c r="CM88" s="109">
        <v>45</v>
      </c>
      <c r="CN88" s="109">
        <v>37</v>
      </c>
      <c r="CO88" s="109">
        <v>9</v>
      </c>
      <c r="CP88" s="109">
        <v>18</v>
      </c>
      <c r="CQ88" s="109">
        <v>32</v>
      </c>
      <c r="CR88" s="109">
        <f t="shared" ca="1" si="9"/>
        <v>18</v>
      </c>
      <c r="CS88" s="109">
        <f t="shared" si="10"/>
        <v>712</v>
      </c>
      <c r="CT88" s="109">
        <f t="shared" si="11"/>
        <v>730</v>
      </c>
      <c r="CU88" s="99">
        <f t="shared" si="12"/>
        <v>756</v>
      </c>
      <c r="CV88" s="99">
        <f t="shared" si="13"/>
        <v>2198</v>
      </c>
      <c r="CW88" s="99">
        <v>0</v>
      </c>
      <c r="CX88" s="99">
        <v>0</v>
      </c>
      <c r="CY88" s="99">
        <v>0</v>
      </c>
      <c r="CZ88" s="99">
        <f t="shared" si="14"/>
        <v>2198</v>
      </c>
      <c r="DA88" s="110">
        <f t="shared" si="15"/>
        <v>756</v>
      </c>
      <c r="DB88" s="99" t="s">
        <v>779</v>
      </c>
      <c r="DC88" s="99">
        <f t="shared" si="16"/>
        <v>44</v>
      </c>
      <c r="DD88" s="99" t="s">
        <v>107</v>
      </c>
    </row>
    <row r="89" spans="2:108" ht="15.75" thickBot="1">
      <c r="B89" s="383"/>
      <c r="C89" s="106" t="s">
        <v>780</v>
      </c>
      <c r="D89" s="109">
        <v>8</v>
      </c>
      <c r="E89" s="109">
        <v>39</v>
      </c>
      <c r="F89" s="109">
        <v>5</v>
      </c>
      <c r="G89" s="109">
        <v>21</v>
      </c>
      <c r="H89" s="109">
        <v>43</v>
      </c>
      <c r="I89" s="109">
        <v>26</v>
      </c>
      <c r="J89" s="109">
        <v>28</v>
      </c>
      <c r="K89" s="109">
        <v>32</v>
      </c>
      <c r="L89" s="109">
        <v>0</v>
      </c>
      <c r="M89" s="109">
        <v>7</v>
      </c>
      <c r="N89" s="109">
        <v>26</v>
      </c>
      <c r="O89" s="109">
        <v>6</v>
      </c>
      <c r="P89" s="109">
        <v>35</v>
      </c>
      <c r="Q89" s="109">
        <v>14</v>
      </c>
      <c r="R89" s="109">
        <v>49</v>
      </c>
      <c r="S89" s="109">
        <v>35</v>
      </c>
      <c r="T89" s="109">
        <v>22</v>
      </c>
      <c r="U89" s="109">
        <v>16</v>
      </c>
      <c r="V89" s="109">
        <v>33</v>
      </c>
      <c r="W89" s="109">
        <v>48</v>
      </c>
      <c r="X89" s="109">
        <v>36</v>
      </c>
      <c r="Y89" s="109">
        <v>28</v>
      </c>
      <c r="Z89" s="109">
        <v>7</v>
      </c>
      <c r="AA89" s="109">
        <v>16</v>
      </c>
      <c r="AB89" s="109">
        <v>35</v>
      </c>
      <c r="AC89" s="109">
        <v>11</v>
      </c>
      <c r="AD89" s="109">
        <v>47</v>
      </c>
      <c r="AE89" s="109">
        <v>25</v>
      </c>
      <c r="AF89" s="109">
        <v>17</v>
      </c>
      <c r="AG89" s="109">
        <v>5</v>
      </c>
      <c r="AH89" s="109">
        <v>47</v>
      </c>
      <c r="AI89" s="109">
        <v>47</v>
      </c>
      <c r="AJ89" s="109">
        <v>14</v>
      </c>
      <c r="AK89" s="109">
        <v>19</v>
      </c>
      <c r="AL89" s="109">
        <v>7</v>
      </c>
      <c r="AM89" s="109">
        <v>41</v>
      </c>
      <c r="AN89" s="109">
        <v>5</v>
      </c>
      <c r="AO89" s="109">
        <v>22</v>
      </c>
      <c r="AP89" s="109">
        <v>38</v>
      </c>
      <c r="AQ89" s="109">
        <v>19</v>
      </c>
      <c r="AR89" s="109">
        <v>41</v>
      </c>
      <c r="AS89" s="109">
        <v>28</v>
      </c>
      <c r="AT89" s="109">
        <v>32</v>
      </c>
      <c r="AU89" s="109">
        <v>39</v>
      </c>
      <c r="AV89" s="109">
        <v>7</v>
      </c>
      <c r="AW89" s="109">
        <v>15</v>
      </c>
      <c r="AX89" s="109">
        <v>46</v>
      </c>
      <c r="AY89" s="109">
        <v>20</v>
      </c>
      <c r="AZ89" s="109">
        <v>36</v>
      </c>
      <c r="BA89" s="109">
        <v>49</v>
      </c>
      <c r="BB89" s="109">
        <v>26</v>
      </c>
      <c r="BC89" s="109">
        <v>13</v>
      </c>
      <c r="BD89" s="109">
        <v>2</v>
      </c>
      <c r="BE89" s="109">
        <v>45</v>
      </c>
      <c r="BF89" s="109">
        <v>46</v>
      </c>
      <c r="BG89" s="109">
        <v>26</v>
      </c>
      <c r="BH89" s="109">
        <v>36</v>
      </c>
      <c r="BI89" s="109">
        <v>19</v>
      </c>
      <c r="BJ89" s="109">
        <v>9</v>
      </c>
      <c r="BK89" s="109">
        <v>13</v>
      </c>
      <c r="BL89" s="109">
        <v>10</v>
      </c>
      <c r="BM89" s="109">
        <v>1</v>
      </c>
      <c r="BN89" s="109">
        <v>35</v>
      </c>
      <c r="BO89" s="109">
        <v>42</v>
      </c>
      <c r="BP89" s="109">
        <v>10</v>
      </c>
      <c r="BQ89" s="109">
        <v>32</v>
      </c>
      <c r="BR89" s="109">
        <v>26</v>
      </c>
      <c r="BS89" s="109">
        <v>32</v>
      </c>
      <c r="BT89" s="109">
        <v>12</v>
      </c>
      <c r="BU89" s="109">
        <v>47</v>
      </c>
      <c r="BV89" s="109">
        <v>38</v>
      </c>
      <c r="BW89" s="109">
        <v>5</v>
      </c>
      <c r="BX89" s="109">
        <v>16</v>
      </c>
      <c r="BY89" s="109">
        <v>27</v>
      </c>
      <c r="BZ89" s="109">
        <v>19</v>
      </c>
      <c r="CA89" s="109">
        <v>25</v>
      </c>
      <c r="CB89" s="109">
        <v>40</v>
      </c>
      <c r="CC89" s="109">
        <v>24</v>
      </c>
      <c r="CD89" s="109">
        <v>19</v>
      </c>
      <c r="CE89" s="109">
        <v>13</v>
      </c>
      <c r="CF89" s="109">
        <v>17</v>
      </c>
      <c r="CG89" s="109">
        <v>48</v>
      </c>
      <c r="CH89" s="109">
        <v>21</v>
      </c>
      <c r="CI89" s="109">
        <v>43</v>
      </c>
      <c r="CJ89" s="109">
        <v>30</v>
      </c>
      <c r="CK89" s="109">
        <v>2</v>
      </c>
      <c r="CL89" s="109">
        <v>11</v>
      </c>
      <c r="CM89" s="109">
        <v>25</v>
      </c>
      <c r="CN89" s="109">
        <v>30</v>
      </c>
      <c r="CO89" s="109">
        <v>50</v>
      </c>
      <c r="CP89" s="109">
        <v>3</v>
      </c>
      <c r="CQ89" s="109">
        <v>6</v>
      </c>
      <c r="CR89" s="109">
        <f t="shared" ca="1" si="9"/>
        <v>3</v>
      </c>
      <c r="CS89" s="109">
        <f t="shared" si="10"/>
        <v>767</v>
      </c>
      <c r="CT89" s="109">
        <f t="shared" si="11"/>
        <v>770</v>
      </c>
      <c r="CU89" s="99">
        <f t="shared" si="12"/>
        <v>748</v>
      </c>
      <c r="CV89" s="99">
        <f t="shared" si="13"/>
        <v>2285</v>
      </c>
      <c r="CW89" s="99">
        <v>0</v>
      </c>
      <c r="CX89" s="99">
        <v>0</v>
      </c>
      <c r="CY89" s="99">
        <v>0</v>
      </c>
      <c r="CZ89" s="99">
        <f t="shared" si="14"/>
        <v>2285</v>
      </c>
      <c r="DA89" s="110">
        <f t="shared" si="15"/>
        <v>748</v>
      </c>
      <c r="DB89" s="99" t="s">
        <v>780</v>
      </c>
      <c r="DC89" s="99">
        <f t="shared" si="16"/>
        <v>50</v>
      </c>
      <c r="DD89" s="99" t="s">
        <v>107</v>
      </c>
    </row>
    <row r="90" spans="2:108" ht="15.75" thickBot="1">
      <c r="B90" s="383"/>
      <c r="C90" s="106" t="s">
        <v>781</v>
      </c>
      <c r="D90" s="109">
        <v>32</v>
      </c>
      <c r="E90" s="109">
        <v>6</v>
      </c>
      <c r="F90" s="109">
        <v>19</v>
      </c>
      <c r="G90" s="109">
        <v>2</v>
      </c>
      <c r="H90" s="109">
        <v>1</v>
      </c>
      <c r="I90" s="109">
        <v>19</v>
      </c>
      <c r="J90" s="109">
        <v>33</v>
      </c>
      <c r="K90" s="109">
        <v>25</v>
      </c>
      <c r="L90" s="109">
        <v>24</v>
      </c>
      <c r="M90" s="109">
        <v>4</v>
      </c>
      <c r="N90" s="109">
        <v>20</v>
      </c>
      <c r="O90" s="109">
        <v>35</v>
      </c>
      <c r="P90" s="109">
        <v>48</v>
      </c>
      <c r="Q90" s="109">
        <v>47</v>
      </c>
      <c r="R90" s="109">
        <v>22</v>
      </c>
      <c r="S90" s="109">
        <v>40</v>
      </c>
      <c r="T90" s="109">
        <v>12</v>
      </c>
      <c r="U90" s="109">
        <v>21</v>
      </c>
      <c r="V90" s="109">
        <v>40</v>
      </c>
      <c r="W90" s="109">
        <v>37</v>
      </c>
      <c r="X90" s="109">
        <v>3</v>
      </c>
      <c r="Y90" s="109">
        <v>36</v>
      </c>
      <c r="Z90" s="109">
        <v>45</v>
      </c>
      <c r="AA90" s="109">
        <v>26</v>
      </c>
      <c r="AB90" s="109">
        <v>22</v>
      </c>
      <c r="AC90" s="109">
        <v>24</v>
      </c>
      <c r="AD90" s="109">
        <v>37</v>
      </c>
      <c r="AE90" s="109">
        <v>29</v>
      </c>
      <c r="AF90" s="109">
        <v>39</v>
      </c>
      <c r="AG90" s="109">
        <v>28</v>
      </c>
      <c r="AH90" s="109">
        <v>36</v>
      </c>
      <c r="AI90" s="109">
        <v>44</v>
      </c>
      <c r="AJ90" s="109">
        <v>10</v>
      </c>
      <c r="AK90" s="109">
        <v>7</v>
      </c>
      <c r="AL90" s="109">
        <v>49</v>
      </c>
      <c r="AM90" s="109">
        <v>47</v>
      </c>
      <c r="AN90" s="109">
        <v>38</v>
      </c>
      <c r="AO90" s="109">
        <v>29</v>
      </c>
      <c r="AP90" s="109">
        <v>1</v>
      </c>
      <c r="AQ90" s="109">
        <v>16</v>
      </c>
      <c r="AR90" s="109">
        <v>42</v>
      </c>
      <c r="AS90" s="109">
        <v>34</v>
      </c>
      <c r="AT90" s="109">
        <v>43</v>
      </c>
      <c r="AU90" s="109">
        <v>33</v>
      </c>
      <c r="AV90" s="109">
        <v>7</v>
      </c>
      <c r="AW90" s="109">
        <v>4</v>
      </c>
      <c r="AX90" s="109">
        <v>35</v>
      </c>
      <c r="AY90" s="109">
        <v>12</v>
      </c>
      <c r="AZ90" s="109">
        <v>47</v>
      </c>
      <c r="BA90" s="109">
        <v>5</v>
      </c>
      <c r="BB90" s="109">
        <v>29</v>
      </c>
      <c r="BC90" s="109">
        <v>29</v>
      </c>
      <c r="BD90" s="109">
        <v>43</v>
      </c>
      <c r="BE90" s="109">
        <v>50</v>
      </c>
      <c r="BF90" s="109">
        <v>41</v>
      </c>
      <c r="BG90" s="109">
        <v>43</v>
      </c>
      <c r="BH90" s="109">
        <v>39</v>
      </c>
      <c r="BI90" s="109">
        <v>2</v>
      </c>
      <c r="BJ90" s="109">
        <v>19</v>
      </c>
      <c r="BK90" s="109">
        <v>31</v>
      </c>
      <c r="BL90" s="109">
        <v>19</v>
      </c>
      <c r="BM90" s="109">
        <v>19</v>
      </c>
      <c r="BN90" s="109">
        <v>33</v>
      </c>
      <c r="BO90" s="109">
        <v>32</v>
      </c>
      <c r="BP90" s="109">
        <v>21</v>
      </c>
      <c r="BQ90" s="109">
        <v>13</v>
      </c>
      <c r="BR90" s="109">
        <v>32</v>
      </c>
      <c r="BS90" s="109">
        <v>13</v>
      </c>
      <c r="BT90" s="109">
        <v>37</v>
      </c>
      <c r="BU90" s="109">
        <v>32</v>
      </c>
      <c r="BV90" s="109">
        <v>7</v>
      </c>
      <c r="BW90" s="109">
        <v>17</v>
      </c>
      <c r="BX90" s="109">
        <v>17</v>
      </c>
      <c r="BY90" s="109">
        <v>5</v>
      </c>
      <c r="BZ90" s="109">
        <v>44</v>
      </c>
      <c r="CA90" s="109">
        <v>16</v>
      </c>
      <c r="CB90" s="109">
        <v>6</v>
      </c>
      <c r="CC90" s="109">
        <v>11</v>
      </c>
      <c r="CD90" s="109">
        <v>6</v>
      </c>
      <c r="CE90" s="109">
        <v>6</v>
      </c>
      <c r="CF90" s="109">
        <v>1</v>
      </c>
      <c r="CG90" s="109">
        <v>7</v>
      </c>
      <c r="CH90" s="109">
        <v>40</v>
      </c>
      <c r="CI90" s="109">
        <v>17</v>
      </c>
      <c r="CJ90" s="109">
        <v>41</v>
      </c>
      <c r="CK90" s="109">
        <v>9</v>
      </c>
      <c r="CL90" s="109">
        <v>26</v>
      </c>
      <c r="CM90" s="109">
        <v>15</v>
      </c>
      <c r="CN90" s="109">
        <v>44</v>
      </c>
      <c r="CO90" s="109">
        <v>3</v>
      </c>
      <c r="CP90" s="109">
        <v>12</v>
      </c>
      <c r="CQ90" s="109">
        <v>4</v>
      </c>
      <c r="CR90" s="109">
        <f t="shared" ca="1" si="9"/>
        <v>12</v>
      </c>
      <c r="CS90" s="109">
        <f t="shared" si="10"/>
        <v>812</v>
      </c>
      <c r="CT90" s="109">
        <f t="shared" si="11"/>
        <v>848</v>
      </c>
      <c r="CU90" s="99">
        <f t="shared" si="12"/>
        <v>567</v>
      </c>
      <c r="CV90" s="99">
        <f t="shared" si="13"/>
        <v>2227</v>
      </c>
      <c r="CW90" s="99">
        <v>0</v>
      </c>
      <c r="CX90" s="99">
        <v>0</v>
      </c>
      <c r="CY90" s="99">
        <v>0</v>
      </c>
      <c r="CZ90" s="99">
        <f t="shared" si="14"/>
        <v>2227</v>
      </c>
      <c r="DA90" s="110">
        <f t="shared" si="15"/>
        <v>567</v>
      </c>
      <c r="DB90" s="99" t="s">
        <v>781</v>
      </c>
      <c r="DC90" s="99">
        <f t="shared" si="16"/>
        <v>97</v>
      </c>
      <c r="DD90" s="99" t="s">
        <v>107</v>
      </c>
    </row>
    <row r="91" spans="2:108" ht="15.75" thickBot="1">
      <c r="B91" s="383"/>
      <c r="C91" s="106" t="s">
        <v>782</v>
      </c>
      <c r="D91" s="109">
        <v>11</v>
      </c>
      <c r="E91" s="109">
        <v>39</v>
      </c>
      <c r="F91" s="109">
        <v>49</v>
      </c>
      <c r="G91" s="109">
        <v>37</v>
      </c>
      <c r="H91" s="109">
        <v>33</v>
      </c>
      <c r="I91" s="109">
        <v>15</v>
      </c>
      <c r="J91" s="109">
        <v>1</v>
      </c>
      <c r="K91" s="109">
        <v>45</v>
      </c>
      <c r="L91" s="109">
        <v>27</v>
      </c>
      <c r="M91" s="109">
        <v>44</v>
      </c>
      <c r="N91" s="109">
        <v>43</v>
      </c>
      <c r="O91" s="109">
        <v>48</v>
      </c>
      <c r="P91" s="109">
        <v>45</v>
      </c>
      <c r="Q91" s="109">
        <v>4</v>
      </c>
      <c r="R91" s="109">
        <v>17</v>
      </c>
      <c r="S91" s="109">
        <v>34</v>
      </c>
      <c r="T91" s="109">
        <v>2</v>
      </c>
      <c r="U91" s="109">
        <v>21</v>
      </c>
      <c r="V91" s="109">
        <v>13</v>
      </c>
      <c r="W91" s="109">
        <v>4</v>
      </c>
      <c r="X91" s="109">
        <v>42</v>
      </c>
      <c r="Y91" s="109">
        <v>47</v>
      </c>
      <c r="Z91" s="109">
        <v>8</v>
      </c>
      <c r="AA91" s="109">
        <v>35</v>
      </c>
      <c r="AB91" s="109">
        <v>32</v>
      </c>
      <c r="AC91" s="109">
        <v>50</v>
      </c>
      <c r="AD91" s="109">
        <v>20</v>
      </c>
      <c r="AE91" s="109">
        <v>25</v>
      </c>
      <c r="AF91" s="109">
        <v>14</v>
      </c>
      <c r="AG91" s="109">
        <v>42</v>
      </c>
      <c r="AH91" s="109">
        <v>38</v>
      </c>
      <c r="AI91" s="109">
        <v>11</v>
      </c>
      <c r="AJ91" s="109">
        <v>28</v>
      </c>
      <c r="AK91" s="109">
        <v>43</v>
      </c>
      <c r="AL91" s="109">
        <v>19</v>
      </c>
      <c r="AM91" s="109">
        <v>46</v>
      </c>
      <c r="AN91" s="109">
        <v>29</v>
      </c>
      <c r="AO91" s="109">
        <v>30</v>
      </c>
      <c r="AP91" s="109">
        <v>11</v>
      </c>
      <c r="AQ91" s="109">
        <v>23</v>
      </c>
      <c r="AR91" s="109">
        <v>5</v>
      </c>
      <c r="AS91" s="109">
        <v>6</v>
      </c>
      <c r="AT91" s="109">
        <v>50</v>
      </c>
      <c r="AU91" s="109">
        <v>36</v>
      </c>
      <c r="AV91" s="109">
        <v>41</v>
      </c>
      <c r="AW91" s="109">
        <v>17</v>
      </c>
      <c r="AX91" s="109">
        <v>17</v>
      </c>
      <c r="AY91" s="109">
        <v>40</v>
      </c>
      <c r="AZ91" s="109">
        <v>29</v>
      </c>
      <c r="BA91" s="109">
        <v>38</v>
      </c>
      <c r="BB91" s="109">
        <v>12</v>
      </c>
      <c r="BC91" s="109">
        <v>9</v>
      </c>
      <c r="BD91" s="109">
        <v>2</v>
      </c>
      <c r="BE91" s="109">
        <v>26</v>
      </c>
      <c r="BF91" s="109">
        <v>1</v>
      </c>
      <c r="BG91" s="109">
        <v>49</v>
      </c>
      <c r="BH91" s="109">
        <v>37</v>
      </c>
      <c r="BI91" s="109">
        <v>14</v>
      </c>
      <c r="BJ91" s="109">
        <v>27</v>
      </c>
      <c r="BK91" s="109">
        <v>37</v>
      </c>
      <c r="BL91" s="109">
        <v>34</v>
      </c>
      <c r="BM91" s="109">
        <v>10</v>
      </c>
      <c r="BN91" s="109">
        <v>14</v>
      </c>
      <c r="BO91" s="109">
        <v>42</v>
      </c>
      <c r="BP91" s="109">
        <v>49</v>
      </c>
      <c r="BQ91" s="109">
        <v>14</v>
      </c>
      <c r="BR91" s="109">
        <v>28</v>
      </c>
      <c r="BS91" s="109">
        <v>26</v>
      </c>
      <c r="BT91" s="109">
        <v>12</v>
      </c>
      <c r="BU91" s="109">
        <v>38</v>
      </c>
      <c r="BV91" s="109">
        <v>47</v>
      </c>
      <c r="BW91" s="109">
        <v>6</v>
      </c>
      <c r="BX91" s="109">
        <v>29</v>
      </c>
      <c r="BY91" s="109">
        <v>17</v>
      </c>
      <c r="BZ91" s="109">
        <v>22</v>
      </c>
      <c r="CA91" s="109">
        <v>45</v>
      </c>
      <c r="CB91" s="109">
        <v>10</v>
      </c>
      <c r="CC91" s="109">
        <v>9</v>
      </c>
      <c r="CD91" s="109">
        <v>36</v>
      </c>
      <c r="CE91" s="109">
        <v>7</v>
      </c>
      <c r="CF91" s="109">
        <v>19</v>
      </c>
      <c r="CG91" s="109">
        <v>0</v>
      </c>
      <c r="CH91" s="109">
        <v>22</v>
      </c>
      <c r="CI91" s="109">
        <v>10</v>
      </c>
      <c r="CJ91" s="109">
        <v>15</v>
      </c>
      <c r="CK91" s="109">
        <v>7</v>
      </c>
      <c r="CL91" s="109">
        <v>22</v>
      </c>
      <c r="CM91" s="109">
        <v>21</v>
      </c>
      <c r="CN91" s="109">
        <v>47</v>
      </c>
      <c r="CO91" s="109">
        <v>10</v>
      </c>
      <c r="CP91" s="109">
        <v>10</v>
      </c>
      <c r="CQ91" s="109">
        <v>47</v>
      </c>
      <c r="CR91" s="109">
        <f t="shared" ca="1" si="9"/>
        <v>10</v>
      </c>
      <c r="CS91" s="109">
        <f t="shared" si="10"/>
        <v>885</v>
      </c>
      <c r="CT91" s="109">
        <f t="shared" si="11"/>
        <v>767</v>
      </c>
      <c r="CU91" s="99">
        <f t="shared" si="12"/>
        <v>681</v>
      </c>
      <c r="CV91" s="99">
        <f t="shared" si="13"/>
        <v>2333</v>
      </c>
      <c r="CW91" s="99">
        <v>0</v>
      </c>
      <c r="CX91" s="99">
        <v>0</v>
      </c>
      <c r="CY91" s="99">
        <v>0</v>
      </c>
      <c r="CZ91" s="99">
        <f t="shared" si="14"/>
        <v>2333</v>
      </c>
      <c r="DA91" s="110">
        <f t="shared" si="15"/>
        <v>681</v>
      </c>
      <c r="DB91" s="99" t="s">
        <v>782</v>
      </c>
      <c r="DC91" s="99">
        <f t="shared" si="16"/>
        <v>85</v>
      </c>
      <c r="DD91" s="99" t="s">
        <v>107</v>
      </c>
    </row>
    <row r="92" spans="2:108" ht="15.75" thickBot="1">
      <c r="B92" s="383"/>
      <c r="C92" s="106" t="s">
        <v>783</v>
      </c>
      <c r="D92" s="109">
        <v>6</v>
      </c>
      <c r="E92" s="109">
        <v>21</v>
      </c>
      <c r="F92" s="109">
        <v>35</v>
      </c>
      <c r="G92" s="109">
        <v>40</v>
      </c>
      <c r="H92" s="109">
        <v>24</v>
      </c>
      <c r="I92" s="109">
        <v>14</v>
      </c>
      <c r="J92" s="109">
        <v>24</v>
      </c>
      <c r="K92" s="109">
        <v>31</v>
      </c>
      <c r="L92" s="109">
        <v>6</v>
      </c>
      <c r="M92" s="109">
        <v>40</v>
      </c>
      <c r="N92" s="109">
        <v>0</v>
      </c>
      <c r="O92" s="109">
        <v>1</v>
      </c>
      <c r="P92" s="109">
        <v>46</v>
      </c>
      <c r="Q92" s="109">
        <v>30</v>
      </c>
      <c r="R92" s="109">
        <v>40</v>
      </c>
      <c r="S92" s="109">
        <v>34</v>
      </c>
      <c r="T92" s="109">
        <v>16</v>
      </c>
      <c r="U92" s="109">
        <v>7</v>
      </c>
      <c r="V92" s="109">
        <v>0</v>
      </c>
      <c r="W92" s="109">
        <v>50</v>
      </c>
      <c r="X92" s="109">
        <v>47</v>
      </c>
      <c r="Y92" s="109">
        <v>9</v>
      </c>
      <c r="Z92" s="109">
        <v>14</v>
      </c>
      <c r="AA92" s="109">
        <v>26</v>
      </c>
      <c r="AB92" s="109">
        <v>38</v>
      </c>
      <c r="AC92" s="109">
        <v>43</v>
      </c>
      <c r="AD92" s="109">
        <v>39</v>
      </c>
      <c r="AE92" s="109">
        <v>17</v>
      </c>
      <c r="AF92" s="109">
        <v>40</v>
      </c>
      <c r="AG92" s="109">
        <v>20</v>
      </c>
      <c r="AH92" s="109">
        <v>34</v>
      </c>
      <c r="AI92" s="109">
        <v>0</v>
      </c>
      <c r="AJ92" s="109">
        <v>23</v>
      </c>
      <c r="AK92" s="109">
        <v>24</v>
      </c>
      <c r="AL92" s="109">
        <v>49</v>
      </c>
      <c r="AM92" s="109">
        <v>16</v>
      </c>
      <c r="AN92" s="109">
        <v>31</v>
      </c>
      <c r="AO92" s="109">
        <v>38</v>
      </c>
      <c r="AP92" s="109">
        <v>29</v>
      </c>
      <c r="AQ92" s="109">
        <v>0</v>
      </c>
      <c r="AR92" s="109">
        <v>39</v>
      </c>
      <c r="AS92" s="109">
        <v>23</v>
      </c>
      <c r="AT92" s="109">
        <v>46</v>
      </c>
      <c r="AU92" s="109">
        <v>23</v>
      </c>
      <c r="AV92" s="109">
        <v>30</v>
      </c>
      <c r="AW92" s="109">
        <v>49</v>
      </c>
      <c r="AX92" s="109">
        <v>14</v>
      </c>
      <c r="AY92" s="109">
        <v>9</v>
      </c>
      <c r="AZ92" s="109">
        <v>11</v>
      </c>
      <c r="BA92" s="109">
        <v>17</v>
      </c>
      <c r="BB92" s="109">
        <v>22</v>
      </c>
      <c r="BC92" s="109">
        <v>4</v>
      </c>
      <c r="BD92" s="109">
        <v>19</v>
      </c>
      <c r="BE92" s="109">
        <v>13</v>
      </c>
      <c r="BF92" s="109">
        <v>34</v>
      </c>
      <c r="BG92" s="109">
        <v>16</v>
      </c>
      <c r="BH92" s="109">
        <v>35</v>
      </c>
      <c r="BI92" s="109">
        <v>10</v>
      </c>
      <c r="BJ92" s="109">
        <v>44</v>
      </c>
      <c r="BK92" s="109">
        <v>34</v>
      </c>
      <c r="BL92" s="109">
        <v>45</v>
      </c>
      <c r="BM92" s="109">
        <v>33</v>
      </c>
      <c r="BN92" s="109">
        <v>33</v>
      </c>
      <c r="BO92" s="109">
        <v>1</v>
      </c>
      <c r="BP92" s="109">
        <v>48</v>
      </c>
      <c r="BQ92" s="109">
        <v>18</v>
      </c>
      <c r="BR92" s="109">
        <v>22</v>
      </c>
      <c r="BS92" s="109">
        <v>41</v>
      </c>
      <c r="BT92" s="109">
        <v>14</v>
      </c>
      <c r="BU92" s="109">
        <v>15</v>
      </c>
      <c r="BV92" s="109">
        <v>49</v>
      </c>
      <c r="BW92" s="109">
        <v>37</v>
      </c>
      <c r="BX92" s="109">
        <v>41</v>
      </c>
      <c r="BY92" s="109">
        <v>27</v>
      </c>
      <c r="BZ92" s="109">
        <v>8</v>
      </c>
      <c r="CA92" s="109">
        <v>24</v>
      </c>
      <c r="CB92" s="109">
        <v>9</v>
      </c>
      <c r="CC92" s="109">
        <v>11</v>
      </c>
      <c r="CD92" s="109">
        <v>29</v>
      </c>
      <c r="CE92" s="109">
        <v>37</v>
      </c>
      <c r="CF92" s="109">
        <v>19</v>
      </c>
      <c r="CG92" s="109">
        <v>31</v>
      </c>
      <c r="CH92" s="109">
        <v>18</v>
      </c>
      <c r="CI92" s="109">
        <v>41</v>
      </c>
      <c r="CJ92" s="109">
        <v>49</v>
      </c>
      <c r="CK92" s="109">
        <v>44</v>
      </c>
      <c r="CL92" s="109">
        <v>18</v>
      </c>
      <c r="CM92" s="109">
        <v>8</v>
      </c>
      <c r="CN92" s="109">
        <v>1</v>
      </c>
      <c r="CO92" s="109">
        <v>4</v>
      </c>
      <c r="CP92" s="109">
        <v>33</v>
      </c>
      <c r="CQ92" s="109">
        <v>29</v>
      </c>
      <c r="CR92" s="109">
        <f t="shared" ca="1" si="9"/>
        <v>33</v>
      </c>
      <c r="CS92" s="109">
        <f t="shared" si="10"/>
        <v>792</v>
      </c>
      <c r="CT92" s="109">
        <f t="shared" si="11"/>
        <v>747</v>
      </c>
      <c r="CU92" s="99">
        <f t="shared" si="12"/>
        <v>759</v>
      </c>
      <c r="CV92" s="99">
        <f t="shared" si="13"/>
        <v>2298</v>
      </c>
      <c r="CW92" s="99">
        <v>0</v>
      </c>
      <c r="CX92" s="99">
        <v>0</v>
      </c>
      <c r="CY92" s="99">
        <v>0</v>
      </c>
      <c r="CZ92" s="99">
        <f t="shared" si="14"/>
        <v>2298</v>
      </c>
      <c r="DA92" s="110">
        <f t="shared" si="15"/>
        <v>759</v>
      </c>
      <c r="DB92" s="99" t="s">
        <v>783</v>
      </c>
      <c r="DC92" s="99">
        <f t="shared" si="16"/>
        <v>42</v>
      </c>
      <c r="DD92" s="99" t="s">
        <v>107</v>
      </c>
    </row>
    <row r="93" spans="2:108" ht="15.75" thickBot="1">
      <c r="B93" s="383"/>
      <c r="C93" s="106" t="s">
        <v>784</v>
      </c>
      <c r="D93" s="109">
        <v>28</v>
      </c>
      <c r="E93" s="109">
        <v>47</v>
      </c>
      <c r="F93" s="109">
        <v>5</v>
      </c>
      <c r="G93" s="109">
        <v>38</v>
      </c>
      <c r="H93" s="109">
        <v>10</v>
      </c>
      <c r="I93" s="109">
        <v>9</v>
      </c>
      <c r="J93" s="109">
        <v>15</v>
      </c>
      <c r="K93" s="109">
        <v>14</v>
      </c>
      <c r="L93" s="109">
        <v>32</v>
      </c>
      <c r="M93" s="109">
        <v>12</v>
      </c>
      <c r="N93" s="109">
        <v>22</v>
      </c>
      <c r="O93" s="109">
        <v>34</v>
      </c>
      <c r="P93" s="109">
        <v>30</v>
      </c>
      <c r="Q93" s="109">
        <v>1</v>
      </c>
      <c r="R93" s="109">
        <v>21</v>
      </c>
      <c r="S93" s="109">
        <v>1</v>
      </c>
      <c r="T93" s="109">
        <v>21</v>
      </c>
      <c r="U93" s="109">
        <v>32</v>
      </c>
      <c r="V93" s="109">
        <v>36</v>
      </c>
      <c r="W93" s="109">
        <v>11</v>
      </c>
      <c r="X93" s="109">
        <v>5</v>
      </c>
      <c r="Y93" s="109">
        <v>22</v>
      </c>
      <c r="Z93" s="109">
        <v>8</v>
      </c>
      <c r="AA93" s="109">
        <v>35</v>
      </c>
      <c r="AB93" s="109">
        <v>20</v>
      </c>
      <c r="AC93" s="109">
        <v>24</v>
      </c>
      <c r="AD93" s="109">
        <v>9</v>
      </c>
      <c r="AE93" s="109">
        <v>2</v>
      </c>
      <c r="AF93" s="109">
        <v>38</v>
      </c>
      <c r="AG93" s="109">
        <v>31</v>
      </c>
      <c r="AH93" s="109">
        <v>17</v>
      </c>
      <c r="AI93" s="109">
        <v>35</v>
      </c>
      <c r="AJ93" s="109">
        <v>21</v>
      </c>
      <c r="AK93" s="109">
        <v>17</v>
      </c>
      <c r="AL93" s="109">
        <v>37</v>
      </c>
      <c r="AM93" s="109">
        <v>28</v>
      </c>
      <c r="AN93" s="109">
        <v>14</v>
      </c>
      <c r="AO93" s="109">
        <v>39</v>
      </c>
      <c r="AP93" s="109">
        <v>16</v>
      </c>
      <c r="AQ93" s="109">
        <v>26</v>
      </c>
      <c r="AR93" s="109">
        <v>22</v>
      </c>
      <c r="AS93" s="109">
        <v>26</v>
      </c>
      <c r="AT93" s="109">
        <v>21</v>
      </c>
      <c r="AU93" s="109">
        <v>27</v>
      </c>
      <c r="AV93" s="109">
        <v>5</v>
      </c>
      <c r="AW93" s="109">
        <v>14</v>
      </c>
      <c r="AX93" s="109">
        <v>41</v>
      </c>
      <c r="AY93" s="109">
        <v>34</v>
      </c>
      <c r="AZ93" s="109">
        <v>21</v>
      </c>
      <c r="BA93" s="109">
        <v>28</v>
      </c>
      <c r="BB93" s="109">
        <v>31</v>
      </c>
      <c r="BC93" s="109">
        <v>6</v>
      </c>
      <c r="BD93" s="109">
        <v>45</v>
      </c>
      <c r="BE93" s="109">
        <v>24</v>
      </c>
      <c r="BF93" s="109">
        <v>24</v>
      </c>
      <c r="BG93" s="109">
        <v>0</v>
      </c>
      <c r="BH93" s="109">
        <v>43</v>
      </c>
      <c r="BI93" s="109">
        <v>45</v>
      </c>
      <c r="BJ93" s="109">
        <v>45</v>
      </c>
      <c r="BK93" s="109">
        <v>27</v>
      </c>
      <c r="BL93" s="109">
        <v>44</v>
      </c>
      <c r="BM93" s="109">
        <v>22</v>
      </c>
      <c r="BN93" s="109">
        <v>18</v>
      </c>
      <c r="BO93" s="109">
        <v>10</v>
      </c>
      <c r="BP93" s="109">
        <v>22</v>
      </c>
      <c r="BQ93" s="109">
        <v>9</v>
      </c>
      <c r="BR93" s="109">
        <v>10</v>
      </c>
      <c r="BS93" s="109">
        <v>14</v>
      </c>
      <c r="BT93" s="109">
        <v>29</v>
      </c>
      <c r="BU93" s="109">
        <v>36</v>
      </c>
      <c r="BV93" s="109">
        <v>3</v>
      </c>
      <c r="BW93" s="109">
        <v>14</v>
      </c>
      <c r="BX93" s="109">
        <v>39</v>
      </c>
      <c r="BY93" s="109">
        <v>0</v>
      </c>
      <c r="BZ93" s="109">
        <v>20</v>
      </c>
      <c r="CA93" s="109">
        <v>33</v>
      </c>
      <c r="CB93" s="109">
        <v>11</v>
      </c>
      <c r="CC93" s="109">
        <v>40</v>
      </c>
      <c r="CD93" s="109">
        <v>3</v>
      </c>
      <c r="CE93" s="109">
        <v>24</v>
      </c>
      <c r="CF93" s="109">
        <v>30</v>
      </c>
      <c r="CG93" s="109">
        <v>4</v>
      </c>
      <c r="CH93" s="109">
        <v>29</v>
      </c>
      <c r="CI93" s="109">
        <v>38</v>
      </c>
      <c r="CJ93" s="109">
        <v>8</v>
      </c>
      <c r="CK93" s="109">
        <v>26</v>
      </c>
      <c r="CL93" s="109">
        <v>45</v>
      </c>
      <c r="CM93" s="109">
        <v>30</v>
      </c>
      <c r="CN93" s="109">
        <v>7</v>
      </c>
      <c r="CO93" s="109">
        <v>25</v>
      </c>
      <c r="CP93" s="109">
        <v>1</v>
      </c>
      <c r="CQ93" s="109">
        <v>10</v>
      </c>
      <c r="CR93" s="109">
        <f t="shared" ca="1" si="9"/>
        <v>1</v>
      </c>
      <c r="CS93" s="109">
        <f t="shared" si="10"/>
        <v>630</v>
      </c>
      <c r="CT93" s="109">
        <f t="shared" si="11"/>
        <v>806</v>
      </c>
      <c r="CU93" s="99">
        <f t="shared" si="12"/>
        <v>588</v>
      </c>
      <c r="CV93" s="99">
        <f t="shared" si="13"/>
        <v>2024</v>
      </c>
      <c r="CW93" s="99">
        <v>0</v>
      </c>
      <c r="CX93" s="99">
        <v>0</v>
      </c>
      <c r="CY93" s="99">
        <v>0</v>
      </c>
      <c r="CZ93" s="99">
        <f t="shared" si="14"/>
        <v>2024</v>
      </c>
      <c r="DA93" s="110">
        <f t="shared" si="15"/>
        <v>588</v>
      </c>
      <c r="DB93" s="99" t="s">
        <v>784</v>
      </c>
      <c r="DC93" s="99">
        <f t="shared" si="16"/>
        <v>96</v>
      </c>
      <c r="DD93" s="99" t="s">
        <v>107</v>
      </c>
    </row>
    <row r="94" spans="2:108" ht="15.75" thickBot="1">
      <c r="B94" s="383"/>
      <c r="C94" s="106" t="s">
        <v>785</v>
      </c>
      <c r="D94" s="109">
        <v>20</v>
      </c>
      <c r="E94" s="109">
        <v>12</v>
      </c>
      <c r="F94" s="109">
        <v>22</v>
      </c>
      <c r="G94" s="109">
        <v>24</v>
      </c>
      <c r="H94" s="109">
        <v>16</v>
      </c>
      <c r="I94" s="109">
        <v>38</v>
      </c>
      <c r="J94" s="109">
        <v>41</v>
      </c>
      <c r="K94" s="109">
        <v>11</v>
      </c>
      <c r="L94" s="109">
        <v>13</v>
      </c>
      <c r="M94" s="109">
        <v>23</v>
      </c>
      <c r="N94" s="109">
        <v>30</v>
      </c>
      <c r="O94" s="109">
        <v>8</v>
      </c>
      <c r="P94" s="109">
        <v>30</v>
      </c>
      <c r="Q94" s="109">
        <v>44</v>
      </c>
      <c r="R94" s="109">
        <v>39</v>
      </c>
      <c r="S94" s="109">
        <v>6</v>
      </c>
      <c r="T94" s="109">
        <v>11</v>
      </c>
      <c r="U94" s="109">
        <v>47</v>
      </c>
      <c r="V94" s="109">
        <v>25</v>
      </c>
      <c r="W94" s="109">
        <v>29</v>
      </c>
      <c r="X94" s="109">
        <v>43</v>
      </c>
      <c r="Y94" s="109">
        <v>22</v>
      </c>
      <c r="Z94" s="109">
        <v>47</v>
      </c>
      <c r="AA94" s="109">
        <v>15</v>
      </c>
      <c r="AB94" s="109">
        <v>38</v>
      </c>
      <c r="AC94" s="109">
        <v>42</v>
      </c>
      <c r="AD94" s="109">
        <v>41</v>
      </c>
      <c r="AE94" s="109">
        <v>0</v>
      </c>
      <c r="AF94" s="109">
        <v>0</v>
      </c>
      <c r="AG94" s="109">
        <v>37</v>
      </c>
      <c r="AH94" s="109">
        <v>13</v>
      </c>
      <c r="AI94" s="109">
        <v>26</v>
      </c>
      <c r="AJ94" s="109">
        <v>21</v>
      </c>
      <c r="AK94" s="109">
        <v>50</v>
      </c>
      <c r="AL94" s="109">
        <v>8</v>
      </c>
      <c r="AM94" s="109">
        <v>2</v>
      </c>
      <c r="AN94" s="109">
        <v>20</v>
      </c>
      <c r="AO94" s="109">
        <v>17</v>
      </c>
      <c r="AP94" s="109">
        <v>17</v>
      </c>
      <c r="AQ94" s="109">
        <v>43</v>
      </c>
      <c r="AR94" s="109">
        <v>10</v>
      </c>
      <c r="AS94" s="109">
        <v>49</v>
      </c>
      <c r="AT94" s="109">
        <v>4</v>
      </c>
      <c r="AU94" s="109">
        <v>26</v>
      </c>
      <c r="AV94" s="109">
        <v>27</v>
      </c>
      <c r="AW94" s="109">
        <v>37</v>
      </c>
      <c r="AX94" s="109">
        <v>34</v>
      </c>
      <c r="AY94" s="109">
        <v>18</v>
      </c>
      <c r="AZ94" s="109">
        <v>8</v>
      </c>
      <c r="BA94" s="109">
        <v>29</v>
      </c>
      <c r="BB94" s="109">
        <v>17</v>
      </c>
      <c r="BC94" s="109">
        <v>9</v>
      </c>
      <c r="BD94" s="109">
        <v>17</v>
      </c>
      <c r="BE94" s="109">
        <v>9</v>
      </c>
      <c r="BF94" s="109">
        <v>47</v>
      </c>
      <c r="BG94" s="109">
        <v>23</v>
      </c>
      <c r="BH94" s="109">
        <v>37</v>
      </c>
      <c r="BI94" s="109">
        <v>21</v>
      </c>
      <c r="BJ94" s="109">
        <v>26</v>
      </c>
      <c r="BK94" s="109">
        <v>4</v>
      </c>
      <c r="BL94" s="109">
        <v>10</v>
      </c>
      <c r="BM94" s="109">
        <v>17</v>
      </c>
      <c r="BN94" s="109">
        <v>26</v>
      </c>
      <c r="BO94" s="109">
        <v>3</v>
      </c>
      <c r="BP94" s="109">
        <v>15</v>
      </c>
      <c r="BQ94" s="109">
        <v>42</v>
      </c>
      <c r="BR94" s="109">
        <v>12</v>
      </c>
      <c r="BS94" s="109">
        <v>28</v>
      </c>
      <c r="BT94" s="109">
        <v>9</v>
      </c>
      <c r="BU94" s="109">
        <v>42</v>
      </c>
      <c r="BV94" s="109">
        <v>41</v>
      </c>
      <c r="BW94" s="109">
        <v>35</v>
      </c>
      <c r="BX94" s="109">
        <v>43</v>
      </c>
      <c r="BY94" s="109">
        <v>1</v>
      </c>
      <c r="BZ94" s="109">
        <v>38</v>
      </c>
      <c r="CA94" s="109">
        <v>8</v>
      </c>
      <c r="CB94" s="109">
        <v>37</v>
      </c>
      <c r="CC94" s="109">
        <v>25</v>
      </c>
      <c r="CD94" s="109">
        <v>19</v>
      </c>
      <c r="CE94" s="109">
        <v>15</v>
      </c>
      <c r="CF94" s="109">
        <v>12</v>
      </c>
      <c r="CG94" s="109">
        <v>45</v>
      </c>
      <c r="CH94" s="109">
        <v>34</v>
      </c>
      <c r="CI94" s="109">
        <v>27</v>
      </c>
      <c r="CJ94" s="109">
        <v>34</v>
      </c>
      <c r="CK94" s="109">
        <v>31</v>
      </c>
      <c r="CL94" s="109">
        <v>10</v>
      </c>
      <c r="CM94" s="109">
        <v>34</v>
      </c>
      <c r="CN94" s="109">
        <v>41</v>
      </c>
      <c r="CO94" s="109">
        <v>10</v>
      </c>
      <c r="CP94" s="109">
        <v>0</v>
      </c>
      <c r="CQ94" s="109">
        <v>23</v>
      </c>
      <c r="CR94" s="109">
        <f t="shared" ca="1" si="9"/>
        <v>0</v>
      </c>
      <c r="CS94" s="109">
        <f t="shared" si="10"/>
        <v>787</v>
      </c>
      <c r="CT94" s="109">
        <f t="shared" si="11"/>
        <v>666</v>
      </c>
      <c r="CU94" s="99">
        <f t="shared" si="12"/>
        <v>740</v>
      </c>
      <c r="CV94" s="99">
        <f t="shared" si="13"/>
        <v>2193</v>
      </c>
      <c r="CW94" s="99">
        <v>0</v>
      </c>
      <c r="CX94" s="99">
        <v>0</v>
      </c>
      <c r="CY94" s="99">
        <v>0</v>
      </c>
      <c r="CZ94" s="99">
        <f t="shared" si="14"/>
        <v>2193</v>
      </c>
      <c r="DA94" s="110">
        <f t="shared" si="15"/>
        <v>740</v>
      </c>
      <c r="DB94" s="99" t="s">
        <v>785</v>
      </c>
      <c r="DC94" s="99">
        <f t="shared" si="16"/>
        <v>55</v>
      </c>
      <c r="DD94" s="99" t="s">
        <v>107</v>
      </c>
    </row>
    <row r="95" spans="2:108" ht="15.75" thickBot="1">
      <c r="B95" s="383"/>
      <c r="C95" s="106" t="s">
        <v>786</v>
      </c>
      <c r="D95" s="109">
        <v>2</v>
      </c>
      <c r="E95" s="109">
        <v>46</v>
      </c>
      <c r="F95" s="109">
        <v>26</v>
      </c>
      <c r="G95" s="109">
        <v>5</v>
      </c>
      <c r="H95" s="109">
        <v>5</v>
      </c>
      <c r="I95" s="109">
        <v>31</v>
      </c>
      <c r="J95" s="109">
        <v>43</v>
      </c>
      <c r="K95" s="109">
        <v>34</v>
      </c>
      <c r="L95" s="109">
        <v>36</v>
      </c>
      <c r="M95" s="109">
        <v>45</v>
      </c>
      <c r="N95" s="109">
        <v>18</v>
      </c>
      <c r="O95" s="109">
        <v>2</v>
      </c>
      <c r="P95" s="109">
        <v>30</v>
      </c>
      <c r="Q95" s="109">
        <v>20</v>
      </c>
      <c r="R95" s="109">
        <v>47</v>
      </c>
      <c r="S95" s="109">
        <v>4</v>
      </c>
      <c r="T95" s="109">
        <v>29</v>
      </c>
      <c r="U95" s="109">
        <v>6</v>
      </c>
      <c r="V95" s="109">
        <v>25</v>
      </c>
      <c r="W95" s="109">
        <v>4</v>
      </c>
      <c r="X95" s="109">
        <v>28</v>
      </c>
      <c r="Y95" s="109">
        <v>30</v>
      </c>
      <c r="Z95" s="109">
        <v>6</v>
      </c>
      <c r="AA95" s="109">
        <v>28</v>
      </c>
      <c r="AB95" s="109">
        <v>41</v>
      </c>
      <c r="AC95" s="109">
        <v>31</v>
      </c>
      <c r="AD95" s="109">
        <v>19</v>
      </c>
      <c r="AE95" s="109">
        <v>0</v>
      </c>
      <c r="AF95" s="109">
        <v>21</v>
      </c>
      <c r="AG95" s="109">
        <v>18</v>
      </c>
      <c r="AH95" s="109">
        <v>39</v>
      </c>
      <c r="AI95" s="109">
        <v>29</v>
      </c>
      <c r="AJ95" s="109">
        <v>48</v>
      </c>
      <c r="AK95" s="109">
        <v>18</v>
      </c>
      <c r="AL95" s="109">
        <v>31</v>
      </c>
      <c r="AM95" s="109">
        <v>18</v>
      </c>
      <c r="AN95" s="109">
        <v>40</v>
      </c>
      <c r="AO95" s="109">
        <v>11</v>
      </c>
      <c r="AP95" s="109">
        <v>14</v>
      </c>
      <c r="AQ95" s="109">
        <v>6</v>
      </c>
      <c r="AR95" s="109">
        <v>33</v>
      </c>
      <c r="AS95" s="109">
        <v>47</v>
      </c>
      <c r="AT95" s="109">
        <v>14</v>
      </c>
      <c r="AU95" s="109">
        <v>5</v>
      </c>
      <c r="AV95" s="109">
        <v>21</v>
      </c>
      <c r="AW95" s="109">
        <v>25</v>
      </c>
      <c r="AX95" s="109">
        <v>6</v>
      </c>
      <c r="AY95" s="109">
        <v>8</v>
      </c>
      <c r="AZ95" s="109">
        <v>18</v>
      </c>
      <c r="BA95" s="109">
        <v>43</v>
      </c>
      <c r="BB95" s="109">
        <v>2</v>
      </c>
      <c r="BC95" s="109">
        <v>39</v>
      </c>
      <c r="BD95" s="109">
        <v>38</v>
      </c>
      <c r="BE95" s="109">
        <v>36</v>
      </c>
      <c r="BF95" s="109">
        <v>6</v>
      </c>
      <c r="BG95" s="109">
        <v>21</v>
      </c>
      <c r="BH95" s="109">
        <v>47</v>
      </c>
      <c r="BI95" s="109">
        <v>20</v>
      </c>
      <c r="BJ95" s="109">
        <v>8</v>
      </c>
      <c r="BK95" s="109">
        <v>15</v>
      </c>
      <c r="BL95" s="109">
        <v>36</v>
      </c>
      <c r="BM95" s="109">
        <v>10</v>
      </c>
      <c r="BN95" s="109">
        <v>12</v>
      </c>
      <c r="BO95" s="109">
        <v>1</v>
      </c>
      <c r="BP95" s="109">
        <v>13</v>
      </c>
      <c r="BQ95" s="109">
        <v>40</v>
      </c>
      <c r="BR95" s="109">
        <v>46</v>
      </c>
      <c r="BS95" s="109">
        <v>12</v>
      </c>
      <c r="BT95" s="109">
        <v>16</v>
      </c>
      <c r="BU95" s="109">
        <v>16</v>
      </c>
      <c r="BV95" s="109">
        <v>45</v>
      </c>
      <c r="BW95" s="109">
        <v>16</v>
      </c>
      <c r="BX95" s="109">
        <v>0</v>
      </c>
      <c r="BY95" s="109">
        <v>13</v>
      </c>
      <c r="BZ95" s="109">
        <v>16</v>
      </c>
      <c r="CA95" s="109">
        <v>35</v>
      </c>
      <c r="CB95" s="109">
        <v>13</v>
      </c>
      <c r="CC95" s="109">
        <v>21</v>
      </c>
      <c r="CD95" s="109">
        <v>36</v>
      </c>
      <c r="CE95" s="109">
        <v>7</v>
      </c>
      <c r="CF95" s="109">
        <v>31</v>
      </c>
      <c r="CG95" s="109">
        <v>21</v>
      </c>
      <c r="CH95" s="109">
        <v>0</v>
      </c>
      <c r="CI95" s="109">
        <v>40</v>
      </c>
      <c r="CJ95" s="109">
        <v>43</v>
      </c>
      <c r="CK95" s="109">
        <v>45</v>
      </c>
      <c r="CL95" s="109">
        <v>37</v>
      </c>
      <c r="CM95" s="109">
        <v>43</v>
      </c>
      <c r="CN95" s="109">
        <v>29</v>
      </c>
      <c r="CO95" s="109">
        <v>43</v>
      </c>
      <c r="CP95" s="109">
        <v>47</v>
      </c>
      <c r="CQ95" s="109">
        <v>5</v>
      </c>
      <c r="CR95" s="109">
        <f t="shared" ca="1" si="9"/>
        <v>47</v>
      </c>
      <c r="CS95" s="109">
        <f t="shared" si="10"/>
        <v>719</v>
      </c>
      <c r="CT95" s="109">
        <f t="shared" si="11"/>
        <v>703</v>
      </c>
      <c r="CU95" s="99">
        <f t="shared" si="12"/>
        <v>742</v>
      </c>
      <c r="CV95" s="99">
        <f t="shared" si="13"/>
        <v>2164</v>
      </c>
      <c r="CW95" s="99">
        <v>0</v>
      </c>
      <c r="CX95" s="99">
        <v>0</v>
      </c>
      <c r="CY95" s="99">
        <v>0</v>
      </c>
      <c r="CZ95" s="99">
        <f t="shared" si="14"/>
        <v>2164</v>
      </c>
      <c r="DA95" s="110">
        <f t="shared" si="15"/>
        <v>742</v>
      </c>
      <c r="DB95" s="99" t="s">
        <v>786</v>
      </c>
      <c r="DC95" s="99">
        <f t="shared" si="16"/>
        <v>53</v>
      </c>
      <c r="DD95" s="99" t="s">
        <v>107</v>
      </c>
    </row>
    <row r="96" spans="2:108" ht="15.75" thickBot="1">
      <c r="B96" s="383"/>
      <c r="C96" s="106" t="s">
        <v>787</v>
      </c>
      <c r="D96" s="109">
        <v>37</v>
      </c>
      <c r="E96" s="109">
        <v>14</v>
      </c>
      <c r="F96" s="109">
        <v>33</v>
      </c>
      <c r="G96" s="109">
        <v>27</v>
      </c>
      <c r="H96" s="109">
        <v>35</v>
      </c>
      <c r="I96" s="109">
        <v>5</v>
      </c>
      <c r="J96" s="109">
        <v>29</v>
      </c>
      <c r="K96" s="109">
        <v>3</v>
      </c>
      <c r="L96" s="109">
        <v>32</v>
      </c>
      <c r="M96" s="109">
        <v>32</v>
      </c>
      <c r="N96" s="109">
        <v>25</v>
      </c>
      <c r="O96" s="109">
        <v>13</v>
      </c>
      <c r="P96" s="109">
        <v>45</v>
      </c>
      <c r="Q96" s="109">
        <v>42</v>
      </c>
      <c r="R96" s="109">
        <v>7</v>
      </c>
      <c r="S96" s="109">
        <v>10</v>
      </c>
      <c r="T96" s="109">
        <v>6</v>
      </c>
      <c r="U96" s="109">
        <v>32</v>
      </c>
      <c r="V96" s="109">
        <v>12</v>
      </c>
      <c r="W96" s="109">
        <v>22</v>
      </c>
      <c r="X96" s="109">
        <v>40</v>
      </c>
      <c r="Y96" s="109">
        <v>37</v>
      </c>
      <c r="Z96" s="109">
        <v>41</v>
      </c>
      <c r="AA96" s="109">
        <v>22</v>
      </c>
      <c r="AB96" s="109">
        <v>45</v>
      </c>
      <c r="AC96" s="109">
        <v>43</v>
      </c>
      <c r="AD96" s="109">
        <v>40</v>
      </c>
      <c r="AE96" s="109">
        <v>34</v>
      </c>
      <c r="AF96" s="109">
        <v>14</v>
      </c>
      <c r="AG96" s="109">
        <v>29</v>
      </c>
      <c r="AH96" s="109">
        <v>26</v>
      </c>
      <c r="AI96" s="109">
        <v>30</v>
      </c>
      <c r="AJ96" s="109">
        <v>21</v>
      </c>
      <c r="AK96" s="109">
        <v>25</v>
      </c>
      <c r="AL96" s="109">
        <v>49</v>
      </c>
      <c r="AM96" s="109">
        <v>30</v>
      </c>
      <c r="AN96" s="109">
        <v>46</v>
      </c>
      <c r="AO96" s="109">
        <v>44</v>
      </c>
      <c r="AP96" s="109">
        <v>3</v>
      </c>
      <c r="AQ96" s="109">
        <v>13</v>
      </c>
      <c r="AR96" s="109">
        <v>8</v>
      </c>
      <c r="AS96" s="109">
        <v>39</v>
      </c>
      <c r="AT96" s="109">
        <v>25</v>
      </c>
      <c r="AU96" s="109">
        <v>10</v>
      </c>
      <c r="AV96" s="109">
        <v>20</v>
      </c>
      <c r="AW96" s="109">
        <v>16</v>
      </c>
      <c r="AX96" s="109">
        <v>16</v>
      </c>
      <c r="AY96" s="109">
        <v>41</v>
      </c>
      <c r="AZ96" s="109">
        <v>0</v>
      </c>
      <c r="BA96" s="109">
        <v>8</v>
      </c>
      <c r="BB96" s="109">
        <v>36</v>
      </c>
      <c r="BC96" s="109">
        <v>28</v>
      </c>
      <c r="BD96" s="109">
        <v>4</v>
      </c>
      <c r="BE96" s="109">
        <v>45</v>
      </c>
      <c r="BF96" s="109">
        <v>24</v>
      </c>
      <c r="BG96" s="109">
        <v>36</v>
      </c>
      <c r="BH96" s="109">
        <v>8</v>
      </c>
      <c r="BI96" s="109">
        <v>0</v>
      </c>
      <c r="BJ96" s="109">
        <v>32</v>
      </c>
      <c r="BK96" s="109">
        <v>49</v>
      </c>
      <c r="BL96" s="109">
        <v>5</v>
      </c>
      <c r="BM96" s="109">
        <v>21</v>
      </c>
      <c r="BN96" s="109">
        <v>3</v>
      </c>
      <c r="BO96" s="109">
        <v>26</v>
      </c>
      <c r="BP96" s="109">
        <v>38</v>
      </c>
      <c r="BQ96" s="109">
        <v>43</v>
      </c>
      <c r="BR96" s="109">
        <v>20</v>
      </c>
      <c r="BS96" s="109">
        <v>27</v>
      </c>
      <c r="BT96" s="109">
        <v>23</v>
      </c>
      <c r="BU96" s="109">
        <v>7</v>
      </c>
      <c r="BV96" s="109">
        <v>38</v>
      </c>
      <c r="BW96" s="109">
        <v>34</v>
      </c>
      <c r="BX96" s="109">
        <v>23</v>
      </c>
      <c r="BY96" s="109">
        <v>46</v>
      </c>
      <c r="BZ96" s="109">
        <v>18</v>
      </c>
      <c r="CA96" s="109">
        <v>50</v>
      </c>
      <c r="CB96" s="109">
        <v>31</v>
      </c>
      <c r="CC96" s="109">
        <v>27</v>
      </c>
      <c r="CD96" s="109">
        <v>35</v>
      </c>
      <c r="CE96" s="109">
        <v>11</v>
      </c>
      <c r="CF96" s="109">
        <v>13</v>
      </c>
      <c r="CG96" s="109">
        <v>11</v>
      </c>
      <c r="CH96" s="109">
        <v>28</v>
      </c>
      <c r="CI96" s="109">
        <v>4</v>
      </c>
      <c r="CJ96" s="109">
        <v>8</v>
      </c>
      <c r="CK96" s="109">
        <v>43</v>
      </c>
      <c r="CL96" s="109">
        <v>18</v>
      </c>
      <c r="CM96" s="109">
        <v>38</v>
      </c>
      <c r="CN96" s="109">
        <v>4</v>
      </c>
      <c r="CO96" s="109">
        <v>8</v>
      </c>
      <c r="CP96" s="109">
        <v>29</v>
      </c>
      <c r="CQ96" s="109">
        <v>41</v>
      </c>
      <c r="CR96" s="109">
        <f t="shared" ca="1" si="9"/>
        <v>29</v>
      </c>
      <c r="CS96" s="109">
        <f t="shared" si="10"/>
        <v>832</v>
      </c>
      <c r="CT96" s="109">
        <f t="shared" si="11"/>
        <v>711</v>
      </c>
      <c r="CU96" s="99">
        <f t="shared" si="12"/>
        <v>745</v>
      </c>
      <c r="CV96" s="99">
        <f t="shared" si="13"/>
        <v>2288</v>
      </c>
      <c r="CW96" s="99">
        <v>0</v>
      </c>
      <c r="CX96" s="99">
        <v>0</v>
      </c>
      <c r="CY96" s="99">
        <v>0</v>
      </c>
      <c r="CZ96" s="99">
        <f t="shared" si="14"/>
        <v>2288</v>
      </c>
      <c r="DA96" s="110">
        <f t="shared" si="15"/>
        <v>745</v>
      </c>
      <c r="DB96" s="99" t="s">
        <v>787</v>
      </c>
      <c r="DC96" s="99">
        <f t="shared" si="16"/>
        <v>52</v>
      </c>
      <c r="DD96" s="99" t="s">
        <v>107</v>
      </c>
    </row>
    <row r="97" spans="2:108" ht="15.75" thickBot="1">
      <c r="B97" s="383"/>
      <c r="C97" s="106" t="s">
        <v>788</v>
      </c>
      <c r="D97" s="109">
        <v>46</v>
      </c>
      <c r="E97" s="109">
        <v>14</v>
      </c>
      <c r="F97" s="109">
        <v>22</v>
      </c>
      <c r="G97" s="109">
        <v>23</v>
      </c>
      <c r="H97" s="109">
        <v>50</v>
      </c>
      <c r="I97" s="109">
        <v>29</v>
      </c>
      <c r="J97" s="109">
        <v>0</v>
      </c>
      <c r="K97" s="109">
        <v>5</v>
      </c>
      <c r="L97" s="109">
        <v>8</v>
      </c>
      <c r="M97" s="109">
        <v>47</v>
      </c>
      <c r="N97" s="109">
        <v>25</v>
      </c>
      <c r="O97" s="109">
        <v>28</v>
      </c>
      <c r="P97" s="109">
        <v>41</v>
      </c>
      <c r="Q97" s="109">
        <v>34</v>
      </c>
      <c r="R97" s="109">
        <v>40</v>
      </c>
      <c r="S97" s="109">
        <v>42</v>
      </c>
      <c r="T97" s="109">
        <v>20</v>
      </c>
      <c r="U97" s="109">
        <v>1</v>
      </c>
      <c r="V97" s="109">
        <v>18</v>
      </c>
      <c r="W97" s="109">
        <v>50</v>
      </c>
      <c r="X97" s="109">
        <v>24</v>
      </c>
      <c r="Y97" s="109">
        <v>46</v>
      </c>
      <c r="Z97" s="109">
        <v>11</v>
      </c>
      <c r="AA97" s="109">
        <v>14</v>
      </c>
      <c r="AB97" s="109">
        <v>45</v>
      </c>
      <c r="AC97" s="109">
        <v>10</v>
      </c>
      <c r="AD97" s="109">
        <v>30</v>
      </c>
      <c r="AE97" s="109">
        <v>6</v>
      </c>
      <c r="AF97" s="109">
        <v>15</v>
      </c>
      <c r="AG97" s="109">
        <v>27</v>
      </c>
      <c r="AH97" s="109">
        <v>22</v>
      </c>
      <c r="AI97" s="109">
        <v>32</v>
      </c>
      <c r="AJ97" s="109">
        <v>23</v>
      </c>
      <c r="AK97" s="109">
        <v>26</v>
      </c>
      <c r="AL97" s="109">
        <v>5</v>
      </c>
      <c r="AM97" s="109">
        <v>26</v>
      </c>
      <c r="AN97" s="109">
        <v>47</v>
      </c>
      <c r="AO97" s="109">
        <v>17</v>
      </c>
      <c r="AP97" s="109">
        <v>47</v>
      </c>
      <c r="AQ97" s="109">
        <v>10</v>
      </c>
      <c r="AR97" s="109">
        <v>13</v>
      </c>
      <c r="AS97" s="109">
        <v>12</v>
      </c>
      <c r="AT97" s="109">
        <v>3</v>
      </c>
      <c r="AU97" s="109">
        <v>34</v>
      </c>
      <c r="AV97" s="109">
        <v>31</v>
      </c>
      <c r="AW97" s="109">
        <v>25</v>
      </c>
      <c r="AX97" s="109">
        <v>49</v>
      </c>
      <c r="AY97" s="109">
        <v>28</v>
      </c>
      <c r="AZ97" s="109">
        <v>47</v>
      </c>
      <c r="BA97" s="109">
        <v>3</v>
      </c>
      <c r="BB97" s="109">
        <v>24</v>
      </c>
      <c r="BC97" s="109">
        <v>33</v>
      </c>
      <c r="BD97" s="109">
        <v>14</v>
      </c>
      <c r="BE97" s="109">
        <v>16</v>
      </c>
      <c r="BF97" s="109">
        <v>28</v>
      </c>
      <c r="BG97" s="109">
        <v>14</v>
      </c>
      <c r="BH97" s="109">
        <v>7</v>
      </c>
      <c r="BI97" s="109">
        <v>2</v>
      </c>
      <c r="BJ97" s="109">
        <v>40</v>
      </c>
      <c r="BK97" s="109">
        <v>8</v>
      </c>
      <c r="BL97" s="109">
        <v>36</v>
      </c>
      <c r="BM97" s="109">
        <v>43</v>
      </c>
      <c r="BN97" s="109">
        <v>19</v>
      </c>
      <c r="BO97" s="109">
        <v>38</v>
      </c>
      <c r="BP97" s="109">
        <v>31</v>
      </c>
      <c r="BQ97" s="109">
        <v>5</v>
      </c>
      <c r="BR97" s="109">
        <v>15</v>
      </c>
      <c r="BS97" s="109">
        <v>4</v>
      </c>
      <c r="BT97" s="109">
        <v>11</v>
      </c>
      <c r="BU97" s="109">
        <v>50</v>
      </c>
      <c r="BV97" s="109">
        <v>13</v>
      </c>
      <c r="BW97" s="109">
        <v>6</v>
      </c>
      <c r="BX97" s="109">
        <v>32</v>
      </c>
      <c r="BY97" s="109">
        <v>26</v>
      </c>
      <c r="BZ97" s="109">
        <v>27</v>
      </c>
      <c r="CA97" s="109">
        <v>49</v>
      </c>
      <c r="CB97" s="109">
        <v>48</v>
      </c>
      <c r="CC97" s="109">
        <v>10</v>
      </c>
      <c r="CD97" s="109">
        <v>31</v>
      </c>
      <c r="CE97" s="109">
        <v>2</v>
      </c>
      <c r="CF97" s="109">
        <v>38</v>
      </c>
      <c r="CG97" s="109">
        <v>18</v>
      </c>
      <c r="CH97" s="109">
        <v>38</v>
      </c>
      <c r="CI97" s="109">
        <v>40</v>
      </c>
      <c r="CJ97" s="109">
        <v>8</v>
      </c>
      <c r="CK97" s="109">
        <v>16</v>
      </c>
      <c r="CL97" s="109">
        <v>22</v>
      </c>
      <c r="CM97" s="109">
        <v>0</v>
      </c>
      <c r="CN97" s="109">
        <v>15</v>
      </c>
      <c r="CO97" s="109">
        <v>36</v>
      </c>
      <c r="CP97" s="109">
        <v>28</v>
      </c>
      <c r="CQ97" s="109">
        <v>19</v>
      </c>
      <c r="CR97" s="109">
        <f t="shared" ca="1" si="9"/>
        <v>28</v>
      </c>
      <c r="CS97" s="109">
        <f t="shared" si="10"/>
        <v>793</v>
      </c>
      <c r="CT97" s="109">
        <f t="shared" si="11"/>
        <v>700</v>
      </c>
      <c r="CU97" s="99">
        <f t="shared" si="12"/>
        <v>695</v>
      </c>
      <c r="CV97" s="99">
        <f t="shared" si="13"/>
        <v>2188</v>
      </c>
      <c r="CW97" s="99">
        <v>0</v>
      </c>
      <c r="CX97" s="99">
        <v>0</v>
      </c>
      <c r="CY97" s="99">
        <v>0</v>
      </c>
      <c r="CZ97" s="99">
        <f t="shared" si="14"/>
        <v>2188</v>
      </c>
      <c r="DA97" s="110">
        <f t="shared" si="15"/>
        <v>695</v>
      </c>
      <c r="DB97" s="99" t="s">
        <v>788</v>
      </c>
      <c r="DC97" s="99">
        <f t="shared" si="16"/>
        <v>75</v>
      </c>
      <c r="DD97" s="99" t="s">
        <v>107</v>
      </c>
    </row>
    <row r="98" spans="2:108" ht="15.75" thickBot="1">
      <c r="B98" s="384"/>
      <c r="C98" s="106" t="s">
        <v>789</v>
      </c>
      <c r="D98" s="109">
        <v>39</v>
      </c>
      <c r="E98" s="109">
        <v>24</v>
      </c>
      <c r="F98" s="109">
        <v>28</v>
      </c>
      <c r="G98" s="109">
        <v>12</v>
      </c>
      <c r="H98" s="109">
        <v>9</v>
      </c>
      <c r="I98" s="109">
        <v>26</v>
      </c>
      <c r="J98" s="109">
        <v>19</v>
      </c>
      <c r="K98" s="109">
        <v>15</v>
      </c>
      <c r="L98" s="109">
        <v>43</v>
      </c>
      <c r="M98" s="109">
        <v>23</v>
      </c>
      <c r="N98" s="109">
        <v>6</v>
      </c>
      <c r="O98" s="109">
        <v>34</v>
      </c>
      <c r="P98" s="109">
        <v>1</v>
      </c>
      <c r="Q98" s="109">
        <v>31</v>
      </c>
      <c r="R98" s="109">
        <v>3</v>
      </c>
      <c r="S98" s="109">
        <v>27</v>
      </c>
      <c r="T98" s="109">
        <v>20</v>
      </c>
      <c r="U98" s="109">
        <v>44</v>
      </c>
      <c r="V98" s="109">
        <v>49</v>
      </c>
      <c r="W98" s="109">
        <v>9</v>
      </c>
      <c r="X98" s="109">
        <v>2</v>
      </c>
      <c r="Y98" s="109">
        <v>4</v>
      </c>
      <c r="Z98" s="109">
        <v>0</v>
      </c>
      <c r="AA98" s="109">
        <v>47</v>
      </c>
      <c r="AB98" s="109">
        <v>19</v>
      </c>
      <c r="AC98" s="109">
        <v>3</v>
      </c>
      <c r="AD98" s="109">
        <v>8</v>
      </c>
      <c r="AE98" s="109">
        <v>2</v>
      </c>
      <c r="AF98" s="109">
        <v>2</v>
      </c>
      <c r="AG98" s="109">
        <v>44</v>
      </c>
      <c r="AH98" s="109">
        <v>19</v>
      </c>
      <c r="AI98" s="109">
        <v>2</v>
      </c>
      <c r="AJ98" s="109">
        <v>45</v>
      </c>
      <c r="AK98" s="109">
        <v>21</v>
      </c>
      <c r="AL98" s="109">
        <v>30</v>
      </c>
      <c r="AM98" s="109">
        <v>46</v>
      </c>
      <c r="AN98" s="109">
        <v>23</v>
      </c>
      <c r="AO98" s="109">
        <v>22</v>
      </c>
      <c r="AP98" s="109">
        <v>11</v>
      </c>
      <c r="AQ98" s="109">
        <v>22</v>
      </c>
      <c r="AR98" s="109">
        <v>36</v>
      </c>
      <c r="AS98" s="109">
        <v>15</v>
      </c>
      <c r="AT98" s="109">
        <v>49</v>
      </c>
      <c r="AU98" s="109">
        <v>19</v>
      </c>
      <c r="AV98" s="109">
        <v>20</v>
      </c>
      <c r="AW98" s="109">
        <v>15</v>
      </c>
      <c r="AX98" s="109">
        <v>19</v>
      </c>
      <c r="AY98" s="109">
        <v>23</v>
      </c>
      <c r="AZ98" s="109">
        <v>41</v>
      </c>
      <c r="BA98" s="109">
        <v>12</v>
      </c>
      <c r="BB98" s="109">
        <v>4</v>
      </c>
      <c r="BC98" s="109">
        <v>49</v>
      </c>
      <c r="BD98" s="109">
        <v>36</v>
      </c>
      <c r="BE98" s="109">
        <v>36</v>
      </c>
      <c r="BF98" s="109">
        <v>29</v>
      </c>
      <c r="BG98" s="109">
        <v>37</v>
      </c>
      <c r="BH98" s="109">
        <v>2</v>
      </c>
      <c r="BI98" s="109">
        <v>43</v>
      </c>
      <c r="BJ98" s="109">
        <v>21</v>
      </c>
      <c r="BK98" s="109">
        <v>28</v>
      </c>
      <c r="BL98" s="109">
        <v>50</v>
      </c>
      <c r="BM98" s="109">
        <v>32</v>
      </c>
      <c r="BN98" s="109">
        <v>31</v>
      </c>
      <c r="BO98" s="109">
        <v>25</v>
      </c>
      <c r="BP98" s="109">
        <v>20</v>
      </c>
      <c r="BQ98" s="109">
        <v>9</v>
      </c>
      <c r="BR98" s="109">
        <v>21</v>
      </c>
      <c r="BS98" s="109">
        <v>23</v>
      </c>
      <c r="BT98" s="109">
        <v>45</v>
      </c>
      <c r="BU98" s="109">
        <v>32</v>
      </c>
      <c r="BV98" s="109">
        <v>16</v>
      </c>
      <c r="BW98" s="109">
        <v>16</v>
      </c>
      <c r="BX98" s="109">
        <v>47</v>
      </c>
      <c r="BY98" s="109">
        <v>9</v>
      </c>
      <c r="BZ98" s="109">
        <v>10</v>
      </c>
      <c r="CA98" s="109">
        <v>0</v>
      </c>
      <c r="CB98" s="109">
        <v>38</v>
      </c>
      <c r="CC98" s="109">
        <v>3</v>
      </c>
      <c r="CD98" s="109">
        <v>20</v>
      </c>
      <c r="CE98" s="109">
        <v>21</v>
      </c>
      <c r="CF98" s="109">
        <v>45</v>
      </c>
      <c r="CG98" s="109">
        <v>13</v>
      </c>
      <c r="CH98" s="109">
        <v>43</v>
      </c>
      <c r="CI98" s="109">
        <v>36</v>
      </c>
      <c r="CJ98" s="109">
        <v>2</v>
      </c>
      <c r="CK98" s="109">
        <v>35</v>
      </c>
      <c r="CL98" s="109">
        <v>5</v>
      </c>
      <c r="CM98" s="109">
        <v>5</v>
      </c>
      <c r="CN98" s="109">
        <v>50</v>
      </c>
      <c r="CO98" s="109">
        <v>6</v>
      </c>
      <c r="CP98" s="109">
        <v>12</v>
      </c>
      <c r="CQ98" s="109">
        <v>47</v>
      </c>
      <c r="CR98" s="109">
        <f t="shared" ca="1" si="9"/>
        <v>12</v>
      </c>
      <c r="CS98" s="109">
        <f t="shared" si="10"/>
        <v>612</v>
      </c>
      <c r="CT98" s="109">
        <f t="shared" si="11"/>
        <v>806</v>
      </c>
      <c r="CU98" s="99">
        <f t="shared" si="12"/>
        <v>685</v>
      </c>
      <c r="CV98" s="99">
        <f t="shared" si="13"/>
        <v>2103</v>
      </c>
      <c r="CW98" s="99">
        <v>0</v>
      </c>
      <c r="CX98" s="99">
        <v>0</v>
      </c>
      <c r="CY98" s="99">
        <v>0</v>
      </c>
      <c r="CZ98" s="99">
        <f t="shared" si="14"/>
        <v>2103</v>
      </c>
      <c r="DA98" s="110">
        <f t="shared" si="15"/>
        <v>685</v>
      </c>
      <c r="DB98" s="99" t="s">
        <v>789</v>
      </c>
      <c r="DC98" s="99">
        <f t="shared" si="16"/>
        <v>81</v>
      </c>
      <c r="DD98" s="99" t="s">
        <v>107</v>
      </c>
    </row>
    <row r="99" spans="2:108">
      <c r="C99" s="115" t="s">
        <v>811</v>
      </c>
      <c r="D99" s="83">
        <f>SUM(D2:D98)</f>
        <v>2285</v>
      </c>
      <c r="E99" s="83">
        <f t="shared" ref="E99:BP99" si="18">SUM(E2:E98)</f>
        <v>2569</v>
      </c>
      <c r="F99" s="83">
        <f t="shared" si="18"/>
        <v>2554</v>
      </c>
      <c r="G99" s="83">
        <f t="shared" si="18"/>
        <v>2335</v>
      </c>
      <c r="H99" s="83">
        <f t="shared" si="18"/>
        <v>2553</v>
      </c>
      <c r="I99" s="83">
        <f t="shared" si="18"/>
        <v>2337</v>
      </c>
      <c r="J99" s="83">
        <f t="shared" si="18"/>
        <v>2432</v>
      </c>
      <c r="K99" s="83">
        <f t="shared" si="18"/>
        <v>2237</v>
      </c>
      <c r="L99" s="83">
        <f t="shared" si="18"/>
        <v>2329</v>
      </c>
      <c r="M99" s="83">
        <f t="shared" si="18"/>
        <v>2708</v>
      </c>
      <c r="N99" s="83">
        <f t="shared" si="18"/>
        <v>2361</v>
      </c>
      <c r="O99" s="83">
        <f t="shared" si="18"/>
        <v>2057</v>
      </c>
      <c r="P99" s="83">
        <f t="shared" si="18"/>
        <v>2376</v>
      </c>
      <c r="Q99" s="83">
        <f t="shared" si="18"/>
        <v>2612</v>
      </c>
      <c r="R99" s="83">
        <f t="shared" si="18"/>
        <v>2579</v>
      </c>
      <c r="S99" s="83">
        <f t="shared" si="18"/>
        <v>2526</v>
      </c>
      <c r="T99" s="83">
        <f t="shared" si="18"/>
        <v>2249</v>
      </c>
      <c r="U99" s="83">
        <f t="shared" si="18"/>
        <v>2311</v>
      </c>
      <c r="V99" s="83">
        <f t="shared" si="18"/>
        <v>2331</v>
      </c>
      <c r="W99" s="83">
        <f t="shared" si="18"/>
        <v>2432</v>
      </c>
      <c r="X99" s="83">
        <f t="shared" si="18"/>
        <v>2486</v>
      </c>
      <c r="Y99" s="83">
        <f t="shared" si="18"/>
        <v>2538</v>
      </c>
      <c r="Z99" s="83">
        <f t="shared" si="18"/>
        <v>2416</v>
      </c>
      <c r="AA99" s="83">
        <f t="shared" si="18"/>
        <v>2454</v>
      </c>
      <c r="AB99" s="83">
        <f t="shared" si="18"/>
        <v>2383</v>
      </c>
      <c r="AC99" s="83">
        <f t="shared" si="18"/>
        <v>2279</v>
      </c>
      <c r="AD99" s="83">
        <f t="shared" si="18"/>
        <v>2596</v>
      </c>
      <c r="AE99" s="83">
        <f t="shared" si="18"/>
        <v>2350</v>
      </c>
      <c r="AF99" s="83">
        <f t="shared" si="18"/>
        <v>2347</v>
      </c>
      <c r="AG99" s="83">
        <f t="shared" si="18"/>
        <v>2374</v>
      </c>
      <c r="AH99" s="83">
        <f t="shared" si="18"/>
        <v>2784</v>
      </c>
      <c r="AI99" s="83">
        <f t="shared" si="18"/>
        <v>2471</v>
      </c>
      <c r="AJ99" s="83">
        <f t="shared" si="18"/>
        <v>2332</v>
      </c>
      <c r="AK99" s="83">
        <f t="shared" si="18"/>
        <v>2215</v>
      </c>
      <c r="AL99" s="83">
        <f t="shared" si="18"/>
        <v>2003</v>
      </c>
      <c r="AM99" s="83">
        <f t="shared" si="18"/>
        <v>2467</v>
      </c>
      <c r="AN99" s="83">
        <f t="shared" si="18"/>
        <v>2264</v>
      </c>
      <c r="AO99" s="83">
        <f t="shared" si="18"/>
        <v>2372</v>
      </c>
      <c r="AP99" s="83">
        <f t="shared" si="18"/>
        <v>2246</v>
      </c>
      <c r="AQ99" s="83">
        <f t="shared" si="18"/>
        <v>2571</v>
      </c>
      <c r="AR99" s="83">
        <f t="shared" si="18"/>
        <v>2465</v>
      </c>
      <c r="AS99" s="83">
        <f t="shared" si="18"/>
        <v>2635</v>
      </c>
      <c r="AT99" s="83">
        <f t="shared" si="18"/>
        <v>2462</v>
      </c>
      <c r="AU99" s="83">
        <f t="shared" si="18"/>
        <v>2612</v>
      </c>
      <c r="AV99" s="83">
        <f t="shared" si="18"/>
        <v>2293</v>
      </c>
      <c r="AW99" s="83">
        <f t="shared" si="18"/>
        <v>2498</v>
      </c>
      <c r="AX99" s="83">
        <f t="shared" si="18"/>
        <v>2168</v>
      </c>
      <c r="AY99" s="83">
        <f t="shared" si="18"/>
        <v>2450</v>
      </c>
      <c r="AZ99" s="83">
        <f t="shared" si="18"/>
        <v>2450</v>
      </c>
      <c r="BA99" s="83">
        <f t="shared" si="18"/>
        <v>2479</v>
      </c>
      <c r="BB99" s="83">
        <f t="shared" si="18"/>
        <v>2300</v>
      </c>
      <c r="BC99" s="83">
        <f t="shared" si="18"/>
        <v>2293</v>
      </c>
      <c r="BD99" s="83">
        <f t="shared" si="18"/>
        <v>2533</v>
      </c>
      <c r="BE99" s="83">
        <f t="shared" si="18"/>
        <v>2413</v>
      </c>
      <c r="BF99" s="83">
        <f t="shared" si="18"/>
        <v>2634</v>
      </c>
      <c r="BG99" s="83">
        <f t="shared" si="18"/>
        <v>2590</v>
      </c>
      <c r="BH99" s="83">
        <f t="shared" si="18"/>
        <v>2577</v>
      </c>
      <c r="BI99" s="83">
        <f t="shared" si="18"/>
        <v>2276</v>
      </c>
      <c r="BJ99" s="83">
        <f t="shared" si="18"/>
        <v>2226</v>
      </c>
      <c r="BK99" s="83">
        <f t="shared" si="18"/>
        <v>2399</v>
      </c>
      <c r="BL99" s="83">
        <f t="shared" si="18"/>
        <v>2408</v>
      </c>
      <c r="BM99" s="83">
        <f t="shared" si="18"/>
        <v>2456</v>
      </c>
      <c r="BN99" s="83">
        <f t="shared" si="18"/>
        <v>2426</v>
      </c>
      <c r="BO99" s="83">
        <f t="shared" si="18"/>
        <v>2495</v>
      </c>
      <c r="BP99" s="83">
        <f t="shared" si="18"/>
        <v>2536</v>
      </c>
      <c r="BQ99" s="83">
        <f t="shared" ref="BQ99:CS99" si="19">SUM(BQ2:BQ98)</f>
        <v>2488</v>
      </c>
      <c r="BR99" s="83">
        <f t="shared" si="19"/>
        <v>2606</v>
      </c>
      <c r="BS99" s="83">
        <f t="shared" si="19"/>
        <v>2538</v>
      </c>
      <c r="BT99" s="83">
        <f t="shared" si="19"/>
        <v>2481</v>
      </c>
      <c r="BU99" s="83">
        <f t="shared" si="19"/>
        <v>2494</v>
      </c>
      <c r="BV99" s="83">
        <f t="shared" si="19"/>
        <v>2440</v>
      </c>
      <c r="BW99" s="83">
        <f t="shared" si="19"/>
        <v>2182</v>
      </c>
      <c r="BX99" s="83">
        <f t="shared" si="19"/>
        <v>2623</v>
      </c>
      <c r="BY99" s="83">
        <f t="shared" si="19"/>
        <v>2602</v>
      </c>
      <c r="BZ99" s="83">
        <f t="shared" si="19"/>
        <v>2549</v>
      </c>
      <c r="CA99" s="83">
        <f t="shared" si="19"/>
        <v>2424</v>
      </c>
      <c r="CB99" s="83">
        <f t="shared" si="19"/>
        <v>2203</v>
      </c>
      <c r="CC99" s="83">
        <f t="shared" si="19"/>
        <v>2447</v>
      </c>
      <c r="CD99" s="83">
        <f t="shared" si="19"/>
        <v>2567</v>
      </c>
      <c r="CE99" s="83">
        <f t="shared" si="19"/>
        <v>2208</v>
      </c>
      <c r="CF99" s="83">
        <f t="shared" si="19"/>
        <v>2488</v>
      </c>
      <c r="CG99" s="83">
        <f t="shared" si="19"/>
        <v>2499</v>
      </c>
      <c r="CH99" s="83">
        <f t="shared" si="19"/>
        <v>2450</v>
      </c>
      <c r="CI99" s="83">
        <f t="shared" si="19"/>
        <v>2300</v>
      </c>
      <c r="CJ99" s="83">
        <f t="shared" si="19"/>
        <v>2221</v>
      </c>
      <c r="CK99" s="83">
        <f t="shared" si="19"/>
        <v>2546</v>
      </c>
      <c r="CL99" s="83">
        <f t="shared" si="19"/>
        <v>2437</v>
      </c>
      <c r="CM99" s="83">
        <f t="shared" si="19"/>
        <v>2350</v>
      </c>
      <c r="CN99" s="83">
        <f t="shared" si="19"/>
        <v>2492</v>
      </c>
      <c r="CO99" s="83">
        <f t="shared" si="19"/>
        <v>2298</v>
      </c>
      <c r="CP99" s="83">
        <f t="shared" si="19"/>
        <v>2497</v>
      </c>
      <c r="CQ99" s="83">
        <f t="shared" si="19"/>
        <v>2726</v>
      </c>
      <c r="CR99" s="116">
        <f ca="1">HLOOKUP(TODAY(),$D$1:$CQ$99,ROW($C99),FALSE)</f>
        <v>2497</v>
      </c>
      <c r="CS99" s="83">
        <f t="shared" si="19"/>
        <v>75180</v>
      </c>
      <c r="CT99" s="83">
        <f t="shared" ref="CT99" si="20">SUM(CT2:CT98)</f>
        <v>72102</v>
      </c>
      <c r="CU99" s="83">
        <f t="shared" ref="CU99:CZ99" si="21">SUM(CU2:CU98)</f>
        <v>73613</v>
      </c>
      <c r="CV99" s="83">
        <f t="shared" si="21"/>
        <v>220895</v>
      </c>
      <c r="CW99" s="83">
        <f t="shared" si="21"/>
        <v>0</v>
      </c>
      <c r="CX99" s="83">
        <f t="shared" si="21"/>
        <v>0</v>
      </c>
      <c r="CY99" s="83">
        <f t="shared" si="21"/>
        <v>0</v>
      </c>
      <c r="CZ99" s="83">
        <f t="shared" si="21"/>
        <v>220895</v>
      </c>
      <c r="DA99" s="81">
        <f>HLOOKUP($DA$1,$CR$1:$CZ$99,ROW(C99),FALSE)</f>
        <v>73613</v>
      </c>
      <c r="DB99" s="117"/>
      <c r="DC99" s="117"/>
      <c r="DD99" s="117"/>
    </row>
    <row r="101" spans="2:108" ht="15.75">
      <c r="CZ101" s="118">
        <f>DA101/$DA$99</f>
        <v>1.3299281376930705E-2</v>
      </c>
      <c r="DA101" s="78">
        <f>LARGE($DA$2:$DA$98,1)</f>
        <v>979</v>
      </c>
      <c r="DB101" s="78" t="str">
        <f>VLOOKUP(DA101,$DA$2:$DD$98,2,FALSE)</f>
        <v>BlownBottleQuality_Malf</v>
      </c>
      <c r="DC101" s="78" t="str">
        <f>VLOOKUP(DA101,$DA$2:$DD$98,4,FALSE)</f>
        <v>Blow Moulder</v>
      </c>
    </row>
    <row r="102" spans="2:108" ht="15.75">
      <c r="CZ102" s="118">
        <f t="shared" ref="CZ102:CZ110" si="22">DA102/$DA$99</f>
        <v>1.2973252007118309E-2</v>
      </c>
      <c r="DA102" s="78">
        <f>LARGE($DA$2:$DA$98,2)</f>
        <v>955</v>
      </c>
      <c r="DB102" s="78" t="str">
        <f t="shared" ref="DB102:DB110" si="23">VLOOKUP(DA102,$DA$2:$DD$98,2,FALSE)</f>
        <v>ServoDrive_Err</v>
      </c>
      <c r="DC102" s="78" t="str">
        <f t="shared" ref="DC102:DC110" si="24">VLOOKUP(DA102,$DA$2:$DD$98,4,FALSE)</f>
        <v>Filler</v>
      </c>
    </row>
    <row r="103" spans="2:108" ht="15.75">
      <c r="CZ103" s="118">
        <f t="shared" si="22"/>
        <v>1.2796652765136593E-2</v>
      </c>
      <c r="DA103" s="78">
        <f>LARGE($DA$2:$DA$98,3)</f>
        <v>942</v>
      </c>
      <c r="DB103" s="78" t="str">
        <f t="shared" si="23"/>
        <v>WaitingFiller_Idle</v>
      </c>
      <c r="DC103" s="78" t="str">
        <f t="shared" si="24"/>
        <v>Labeller</v>
      </c>
    </row>
    <row r="104" spans="2:108" ht="15.75">
      <c r="CZ104" s="118">
        <f t="shared" si="22"/>
        <v>1.241628516702213E-2</v>
      </c>
      <c r="DA104" s="78">
        <f>LARGE($DA$2:$DA$98,4)</f>
        <v>914</v>
      </c>
      <c r="DB104" s="78" t="str">
        <f t="shared" si="23"/>
        <v>SynchonisationErr</v>
      </c>
      <c r="DC104" s="78" t="str">
        <f t="shared" si="24"/>
        <v>Blow Moulder</v>
      </c>
    </row>
    <row r="105" spans="2:108" ht="15.75">
      <c r="CZ105" s="118">
        <f t="shared" si="22"/>
        <v>1.2280439596266964E-2</v>
      </c>
      <c r="DA105" s="78">
        <f>LARGE($DA$2:$DA$98,5)</f>
        <v>904</v>
      </c>
      <c r="DB105" s="78" t="str">
        <f t="shared" si="23"/>
        <v>PreformPresence_Err</v>
      </c>
      <c r="DC105" s="78" t="str">
        <f t="shared" si="24"/>
        <v>Preform Infeed Losses</v>
      </c>
    </row>
    <row r="106" spans="2:108" ht="15.75">
      <c r="CZ106" s="118">
        <f t="shared" si="22"/>
        <v>1.2280439596266964E-2</v>
      </c>
      <c r="DA106" s="78">
        <f>LARGE($DA$2:$DA$98,6)</f>
        <v>904</v>
      </c>
      <c r="DB106" s="78" t="str">
        <f t="shared" si="23"/>
        <v>PreformPresence_Err</v>
      </c>
      <c r="DC106" s="78" t="str">
        <f t="shared" si="24"/>
        <v>Preform Infeed Losses</v>
      </c>
    </row>
    <row r="107" spans="2:108" ht="15.75">
      <c r="CZ107" s="118">
        <f t="shared" si="22"/>
        <v>1.2266855039191447E-2</v>
      </c>
      <c r="DA107" s="78">
        <f>LARGE($DA$2:$DA$98,7)</f>
        <v>903</v>
      </c>
      <c r="DB107" s="78" t="str">
        <f t="shared" si="23"/>
        <v>Timing_Malf</v>
      </c>
      <c r="DC107" s="78" t="str">
        <f t="shared" si="24"/>
        <v>Labeller</v>
      </c>
    </row>
    <row r="108" spans="2:108" ht="15.75">
      <c r="CZ108" s="118">
        <f t="shared" si="22"/>
        <v>1.2239685925040414E-2</v>
      </c>
      <c r="DA108" s="78">
        <f>LARGE($DA$2:$DA$98,8)</f>
        <v>901</v>
      </c>
      <c r="DB108" s="78" t="str">
        <f t="shared" si="23"/>
        <v>PreformTipperSafety_Err</v>
      </c>
      <c r="DC108" s="78" t="str">
        <f t="shared" si="24"/>
        <v>Preform Infeed Losses</v>
      </c>
    </row>
    <row r="109" spans="2:108" ht="15.75">
      <c r="CZ109" s="118">
        <f t="shared" si="22"/>
        <v>1.2171763139662832E-2</v>
      </c>
      <c r="DA109" s="78">
        <f>LARGE($DA$2:$DA$98,9)</f>
        <v>896</v>
      </c>
      <c r="DB109" s="78" t="str">
        <f t="shared" si="23"/>
        <v>PreformMoldMandrTransfer_Malf</v>
      </c>
      <c r="DC109" s="78" t="str">
        <f t="shared" si="24"/>
        <v>Blow Moulder</v>
      </c>
    </row>
    <row r="110" spans="2:108" ht="15.75">
      <c r="CZ110" s="118">
        <f t="shared" si="22"/>
        <v>1.2171763139662832E-2</v>
      </c>
      <c r="DA110" s="78">
        <f>LARGE($DA$2:$DA$98,10)</f>
        <v>896</v>
      </c>
      <c r="DB110" s="78" t="str">
        <f t="shared" si="23"/>
        <v>PreformMoldMandrTransfer_Malf</v>
      </c>
      <c r="DC110" s="78" t="str">
        <f t="shared" si="24"/>
        <v>Blow Moulder</v>
      </c>
    </row>
  </sheetData>
  <mergeCells count="8">
    <mergeCell ref="B73:B84"/>
    <mergeCell ref="B85:B98"/>
    <mergeCell ref="B2:B10"/>
    <mergeCell ref="B11:B32"/>
    <mergeCell ref="B33:B37"/>
    <mergeCell ref="B38:B49"/>
    <mergeCell ref="B50:B56"/>
    <mergeCell ref="B57:B72"/>
  </mergeCells>
  <dataValidations count="1">
    <dataValidation type="list" allowBlank="1" showInputMessage="1" showErrorMessage="1" sqref="DA1">
      <formula1>Time</formula1>
    </dataValidation>
  </dataValidation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K48"/>
  <sheetViews>
    <sheetView showGridLines="0" showRowColHeaders="0" workbookViewId="0">
      <selection activeCell="A6" sqref="A6"/>
    </sheetView>
  </sheetViews>
  <sheetFormatPr defaultRowHeight="15"/>
  <cols>
    <col min="1" max="16384" width="9.140625" style="78"/>
  </cols>
  <sheetData>
    <row r="1" spans="3:11">
      <c r="C1" s="78" t="s">
        <v>812</v>
      </c>
      <c r="K1" s="78" t="s">
        <v>813</v>
      </c>
    </row>
    <row r="48" spans="11:11">
      <c r="K48" s="78" t="s">
        <v>814</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5"/>
  <sheetViews>
    <sheetView zoomScale="170" zoomScaleNormal="170" workbookViewId="0">
      <selection activeCell="H78" sqref="H78"/>
    </sheetView>
  </sheetViews>
  <sheetFormatPr defaultRowHeight="12"/>
  <cols>
    <col min="1" max="1" width="14.5703125" style="142" bestFit="1" customWidth="1"/>
    <col min="2" max="7" width="9.140625" style="142"/>
    <col min="8" max="8" width="12" style="142" bestFit="1" customWidth="1"/>
    <col min="9" max="9" width="9.140625" style="142"/>
    <col min="10" max="10" width="12.140625" style="142" bestFit="1" customWidth="1"/>
    <col min="11" max="16384" width="9.140625" style="142"/>
  </cols>
  <sheetData>
    <row r="1" spans="1:11">
      <c r="B1" s="142" t="s">
        <v>891</v>
      </c>
      <c r="C1" s="143">
        <v>44000</v>
      </c>
      <c r="D1" s="143">
        <v>43999</v>
      </c>
      <c r="E1" s="143">
        <v>43998</v>
      </c>
      <c r="F1" s="143">
        <v>43997</v>
      </c>
      <c r="G1" s="143">
        <v>43996</v>
      </c>
      <c r="H1" s="143">
        <v>43995</v>
      </c>
      <c r="I1" s="143">
        <v>43994</v>
      </c>
      <c r="J1" s="143">
        <v>43993</v>
      </c>
      <c r="K1" s="143">
        <v>43992</v>
      </c>
    </row>
    <row r="2" spans="1:11" s="146" customFormat="1" ht="12.75">
      <c r="A2" s="144" t="s">
        <v>892</v>
      </c>
      <c r="B2" s="145">
        <f>SUM(C2:K2)</f>
        <v>3720.6000000000004</v>
      </c>
      <c r="C2" s="146">
        <f>SUM(C4:C27)</f>
        <v>151</v>
      </c>
      <c r="D2" s="146">
        <f t="shared" ref="D2:K2" si="0">SUM(D4:D27)</f>
        <v>221</v>
      </c>
      <c r="E2" s="146">
        <f t="shared" si="0"/>
        <v>291</v>
      </c>
      <c r="F2" s="146">
        <f t="shared" si="0"/>
        <v>350</v>
      </c>
      <c r="G2" s="146">
        <f t="shared" si="0"/>
        <v>409</v>
      </c>
      <c r="H2" s="146">
        <f>SUM(H4:H27)</f>
        <v>477.90000000000003</v>
      </c>
      <c r="I2" s="146">
        <f t="shared" si="0"/>
        <v>542.40000000000009</v>
      </c>
      <c r="J2" s="146">
        <f t="shared" si="0"/>
        <v>606.90000000000009</v>
      </c>
      <c r="K2" s="146">
        <f t="shared" si="0"/>
        <v>671.40000000000009</v>
      </c>
    </row>
    <row r="3" spans="1:11" ht="12.75">
      <c r="A3" s="139" t="s">
        <v>828</v>
      </c>
      <c r="B3" s="145">
        <f t="shared" ref="B3:B27" si="1">SUM(C3:K3)</f>
        <v>102.6</v>
      </c>
      <c r="C3" s="142">
        <v>5</v>
      </c>
      <c r="D3" s="142">
        <v>7</v>
      </c>
      <c r="E3" s="142">
        <v>9</v>
      </c>
      <c r="F3" s="142">
        <v>10</v>
      </c>
      <c r="G3" s="142">
        <v>11</v>
      </c>
      <c r="H3" s="142">
        <v>12.9</v>
      </c>
      <c r="I3" s="142">
        <v>14.4</v>
      </c>
      <c r="J3" s="142">
        <v>15.9</v>
      </c>
      <c r="K3" s="142">
        <v>17.399999999999999</v>
      </c>
    </row>
    <row r="4" spans="1:11" ht="12.75">
      <c r="A4" s="140" t="s">
        <v>834</v>
      </c>
      <c r="B4" s="145">
        <f t="shared" si="1"/>
        <v>102.6</v>
      </c>
      <c r="C4" s="142">
        <v>5</v>
      </c>
      <c r="D4" s="142">
        <v>7</v>
      </c>
      <c r="E4" s="142">
        <v>9</v>
      </c>
      <c r="F4" s="142">
        <v>10</v>
      </c>
      <c r="G4" s="142">
        <v>11</v>
      </c>
      <c r="H4" s="142">
        <v>12.9</v>
      </c>
      <c r="I4" s="142">
        <v>14.4</v>
      </c>
      <c r="J4" s="142">
        <v>15.9</v>
      </c>
      <c r="K4" s="142">
        <v>17.399999999999999</v>
      </c>
    </row>
    <row r="5" spans="1:11" ht="12.75">
      <c r="A5" s="140" t="s">
        <v>840</v>
      </c>
      <c r="B5" s="145">
        <f t="shared" si="1"/>
        <v>102.6</v>
      </c>
      <c r="C5" s="142">
        <v>5</v>
      </c>
      <c r="D5" s="142">
        <v>7</v>
      </c>
      <c r="E5" s="142">
        <v>9</v>
      </c>
      <c r="F5" s="142">
        <v>10</v>
      </c>
      <c r="G5" s="142">
        <v>11</v>
      </c>
      <c r="H5" s="142">
        <v>12.9</v>
      </c>
      <c r="I5" s="142">
        <v>14.4</v>
      </c>
      <c r="J5" s="142">
        <v>15.9</v>
      </c>
      <c r="K5" s="142">
        <v>17.399999999999999</v>
      </c>
    </row>
    <row r="6" spans="1:11" ht="12.75">
      <c r="A6" s="140" t="s">
        <v>844</v>
      </c>
      <c r="B6" s="145">
        <f t="shared" si="1"/>
        <v>102.6</v>
      </c>
      <c r="C6" s="142">
        <v>5</v>
      </c>
      <c r="D6" s="142">
        <v>7</v>
      </c>
      <c r="E6" s="142">
        <v>9</v>
      </c>
      <c r="F6" s="142">
        <v>10</v>
      </c>
      <c r="G6" s="142">
        <v>11</v>
      </c>
      <c r="H6" s="142">
        <v>12.9</v>
      </c>
      <c r="I6" s="142">
        <v>14.4</v>
      </c>
      <c r="J6" s="142">
        <v>15.9</v>
      </c>
      <c r="K6" s="142">
        <v>17.399999999999999</v>
      </c>
    </row>
    <row r="7" spans="1:11" ht="12.75">
      <c r="A7" s="139" t="s">
        <v>848</v>
      </c>
      <c r="B7" s="145">
        <f t="shared" si="1"/>
        <v>102.6</v>
      </c>
      <c r="C7" s="142">
        <v>5</v>
      </c>
      <c r="D7" s="142">
        <v>7</v>
      </c>
      <c r="E7" s="142">
        <v>9</v>
      </c>
      <c r="F7" s="142">
        <v>10</v>
      </c>
      <c r="G7" s="142">
        <v>11</v>
      </c>
      <c r="H7" s="142">
        <v>12.9</v>
      </c>
      <c r="I7" s="142">
        <v>14.4</v>
      </c>
      <c r="J7" s="142">
        <v>15.9</v>
      </c>
      <c r="K7" s="142">
        <v>17.399999999999999</v>
      </c>
    </row>
    <row r="8" spans="1:11" ht="12.75">
      <c r="A8" s="140" t="s">
        <v>851</v>
      </c>
      <c r="B8" s="145">
        <f t="shared" si="1"/>
        <v>102.6</v>
      </c>
      <c r="C8" s="142">
        <v>5</v>
      </c>
      <c r="D8" s="142">
        <v>7</v>
      </c>
      <c r="E8" s="142">
        <v>9</v>
      </c>
      <c r="F8" s="142">
        <v>10</v>
      </c>
      <c r="G8" s="142">
        <v>11</v>
      </c>
      <c r="H8" s="142">
        <v>12.9</v>
      </c>
      <c r="I8" s="142">
        <v>14.4</v>
      </c>
      <c r="J8" s="142">
        <v>15.9</v>
      </c>
      <c r="K8" s="142">
        <v>17.399999999999999</v>
      </c>
    </row>
    <row r="9" spans="1:11" ht="12.75">
      <c r="A9" s="139" t="s">
        <v>854</v>
      </c>
      <c r="B9" s="145">
        <f t="shared" si="1"/>
        <v>102.6</v>
      </c>
      <c r="C9" s="142">
        <v>5</v>
      </c>
      <c r="D9" s="142">
        <v>7</v>
      </c>
      <c r="E9" s="142">
        <v>9</v>
      </c>
      <c r="F9" s="142">
        <v>10</v>
      </c>
      <c r="G9" s="142">
        <v>11</v>
      </c>
      <c r="H9" s="142">
        <v>12.9</v>
      </c>
      <c r="I9" s="142">
        <v>14.4</v>
      </c>
      <c r="J9" s="142">
        <v>15.9</v>
      </c>
      <c r="K9" s="142">
        <v>17.399999999999999</v>
      </c>
    </row>
    <row r="10" spans="1:11" ht="12.75">
      <c r="A10" s="141" t="s">
        <v>857</v>
      </c>
      <c r="B10" s="145">
        <f t="shared" si="1"/>
        <v>102.6</v>
      </c>
      <c r="C10" s="142">
        <v>5</v>
      </c>
      <c r="D10" s="142">
        <v>7</v>
      </c>
      <c r="E10" s="142">
        <v>9</v>
      </c>
      <c r="F10" s="142">
        <v>10</v>
      </c>
      <c r="G10" s="142">
        <v>11</v>
      </c>
      <c r="H10" s="142">
        <v>12.9</v>
      </c>
      <c r="I10" s="142">
        <v>14.4</v>
      </c>
      <c r="J10" s="142">
        <v>15.9</v>
      </c>
      <c r="K10" s="142">
        <v>17.399999999999999</v>
      </c>
    </row>
    <row r="11" spans="1:11" ht="12.75">
      <c r="A11" s="141" t="s">
        <v>861</v>
      </c>
      <c r="B11" s="145">
        <f t="shared" si="1"/>
        <v>102.6</v>
      </c>
      <c r="C11" s="142">
        <v>5</v>
      </c>
      <c r="D11" s="142">
        <v>7</v>
      </c>
      <c r="E11" s="142">
        <v>9</v>
      </c>
      <c r="F11" s="142">
        <v>10</v>
      </c>
      <c r="G11" s="142">
        <v>11</v>
      </c>
      <c r="H11" s="142">
        <v>12.9</v>
      </c>
      <c r="I11" s="142">
        <v>14.4</v>
      </c>
      <c r="J11" s="142">
        <v>15.9</v>
      </c>
      <c r="K11" s="142">
        <v>17.399999999999999</v>
      </c>
    </row>
    <row r="12" spans="1:11" ht="12.75">
      <c r="A12" s="141" t="s">
        <v>865</v>
      </c>
      <c r="B12" s="145">
        <f t="shared" si="1"/>
        <v>102.6</v>
      </c>
      <c r="C12" s="142">
        <v>5</v>
      </c>
      <c r="D12" s="142">
        <v>7</v>
      </c>
      <c r="E12" s="142">
        <v>9</v>
      </c>
      <c r="F12" s="142">
        <v>10</v>
      </c>
      <c r="G12" s="142">
        <v>11</v>
      </c>
      <c r="H12" s="142">
        <v>12.9</v>
      </c>
      <c r="I12" s="142">
        <v>14.4</v>
      </c>
      <c r="J12" s="142">
        <v>15.9</v>
      </c>
      <c r="K12" s="142">
        <v>17.399999999999999</v>
      </c>
    </row>
    <row r="13" spans="1:11" ht="12.75">
      <c r="A13" s="141" t="s">
        <v>869</v>
      </c>
      <c r="B13" s="145">
        <f t="shared" si="1"/>
        <v>102.6</v>
      </c>
      <c r="C13" s="142">
        <v>5</v>
      </c>
      <c r="D13" s="142">
        <v>7</v>
      </c>
      <c r="E13" s="142">
        <v>9</v>
      </c>
      <c r="F13" s="142">
        <v>10</v>
      </c>
      <c r="G13" s="142">
        <v>11</v>
      </c>
      <c r="H13" s="142">
        <v>12.9</v>
      </c>
      <c r="I13" s="142">
        <v>14.4</v>
      </c>
      <c r="J13" s="142">
        <v>15.9</v>
      </c>
      <c r="K13" s="142">
        <v>17.399999999999999</v>
      </c>
    </row>
    <row r="14" spans="1:11" ht="12.75">
      <c r="A14" s="141" t="s">
        <v>870</v>
      </c>
      <c r="B14" s="145">
        <f t="shared" si="1"/>
        <v>102.6</v>
      </c>
      <c r="C14" s="142">
        <v>5</v>
      </c>
      <c r="D14" s="142">
        <v>7</v>
      </c>
      <c r="E14" s="142">
        <v>9</v>
      </c>
      <c r="F14" s="142">
        <v>10</v>
      </c>
      <c r="G14" s="142">
        <v>11</v>
      </c>
      <c r="H14" s="142">
        <v>12.9</v>
      </c>
      <c r="I14" s="142">
        <v>14.4</v>
      </c>
      <c r="J14" s="142">
        <v>15.9</v>
      </c>
      <c r="K14" s="142">
        <v>17.399999999999999</v>
      </c>
    </row>
    <row r="15" spans="1:11" s="146" customFormat="1" ht="12.75">
      <c r="A15" s="144" t="s">
        <v>893</v>
      </c>
      <c r="B15" s="145">
        <f t="shared" si="1"/>
        <v>1296</v>
      </c>
      <c r="C15" s="142">
        <f>SUM(C16:C27)</f>
        <v>48</v>
      </c>
      <c r="D15" s="142">
        <f t="shared" ref="D15:K15" si="2">SUM(D16:D27)</f>
        <v>72</v>
      </c>
      <c r="E15" s="142">
        <f t="shared" si="2"/>
        <v>96</v>
      </c>
      <c r="F15" s="142">
        <f t="shared" si="2"/>
        <v>120</v>
      </c>
      <c r="G15" s="142">
        <f t="shared" si="2"/>
        <v>144</v>
      </c>
      <c r="H15" s="142">
        <f t="shared" si="2"/>
        <v>168</v>
      </c>
      <c r="I15" s="142">
        <f t="shared" si="2"/>
        <v>192</v>
      </c>
      <c r="J15" s="142">
        <f t="shared" si="2"/>
        <v>216</v>
      </c>
      <c r="K15" s="142">
        <f t="shared" si="2"/>
        <v>240</v>
      </c>
    </row>
    <row r="16" spans="1:11" ht="12.75">
      <c r="A16" s="139" t="s">
        <v>828</v>
      </c>
      <c r="B16" s="145">
        <f t="shared" si="1"/>
        <v>108</v>
      </c>
      <c r="C16" s="142">
        <v>4</v>
      </c>
      <c r="D16" s="142">
        <v>6</v>
      </c>
      <c r="E16" s="142">
        <v>8</v>
      </c>
      <c r="F16" s="142">
        <v>10</v>
      </c>
      <c r="G16" s="142">
        <v>12</v>
      </c>
      <c r="H16" s="142">
        <v>14</v>
      </c>
      <c r="I16" s="142">
        <v>16</v>
      </c>
      <c r="J16" s="142">
        <v>18</v>
      </c>
      <c r="K16" s="142">
        <v>20</v>
      </c>
    </row>
    <row r="17" spans="1:11" ht="12.75">
      <c r="A17" s="140" t="s">
        <v>834</v>
      </c>
      <c r="B17" s="145">
        <f t="shared" si="1"/>
        <v>108</v>
      </c>
      <c r="C17" s="142">
        <v>4</v>
      </c>
      <c r="D17" s="142">
        <v>6</v>
      </c>
      <c r="E17" s="142">
        <v>8</v>
      </c>
      <c r="F17" s="142">
        <v>10</v>
      </c>
      <c r="G17" s="142">
        <v>12</v>
      </c>
      <c r="H17" s="142">
        <v>14</v>
      </c>
      <c r="I17" s="142">
        <v>16</v>
      </c>
      <c r="J17" s="142">
        <v>18</v>
      </c>
      <c r="K17" s="142">
        <v>20</v>
      </c>
    </row>
    <row r="18" spans="1:11" ht="12.75">
      <c r="A18" s="140" t="s">
        <v>840</v>
      </c>
      <c r="B18" s="145">
        <f t="shared" si="1"/>
        <v>108</v>
      </c>
      <c r="C18" s="142">
        <v>4</v>
      </c>
      <c r="D18" s="142">
        <v>6</v>
      </c>
      <c r="E18" s="142">
        <v>8</v>
      </c>
      <c r="F18" s="142">
        <v>10</v>
      </c>
      <c r="G18" s="142">
        <v>12</v>
      </c>
      <c r="H18" s="142">
        <v>14</v>
      </c>
      <c r="I18" s="142">
        <v>16</v>
      </c>
      <c r="J18" s="142">
        <v>18</v>
      </c>
      <c r="K18" s="142">
        <v>20</v>
      </c>
    </row>
    <row r="19" spans="1:11" ht="12.75">
      <c r="A19" s="140" t="s">
        <v>844</v>
      </c>
      <c r="B19" s="145">
        <f t="shared" si="1"/>
        <v>108</v>
      </c>
      <c r="C19" s="142">
        <v>4</v>
      </c>
      <c r="D19" s="142">
        <v>6</v>
      </c>
      <c r="E19" s="142">
        <v>8</v>
      </c>
      <c r="F19" s="142">
        <v>10</v>
      </c>
      <c r="G19" s="142">
        <v>12</v>
      </c>
      <c r="H19" s="142">
        <v>14</v>
      </c>
      <c r="I19" s="142">
        <v>16</v>
      </c>
      <c r="J19" s="142">
        <v>18</v>
      </c>
      <c r="K19" s="142">
        <v>20</v>
      </c>
    </row>
    <row r="20" spans="1:11" ht="12.75">
      <c r="A20" s="139" t="s">
        <v>848</v>
      </c>
      <c r="B20" s="145">
        <f t="shared" si="1"/>
        <v>108</v>
      </c>
      <c r="C20" s="142">
        <v>4</v>
      </c>
      <c r="D20" s="142">
        <v>6</v>
      </c>
      <c r="E20" s="142">
        <v>8</v>
      </c>
      <c r="F20" s="142">
        <v>10</v>
      </c>
      <c r="G20" s="142">
        <v>12</v>
      </c>
      <c r="H20" s="142">
        <v>14</v>
      </c>
      <c r="I20" s="142">
        <v>16</v>
      </c>
      <c r="J20" s="142">
        <v>18</v>
      </c>
      <c r="K20" s="142">
        <v>20</v>
      </c>
    </row>
    <row r="21" spans="1:11" ht="12.75">
      <c r="A21" s="140" t="s">
        <v>851</v>
      </c>
      <c r="B21" s="145">
        <f t="shared" si="1"/>
        <v>108</v>
      </c>
      <c r="C21" s="142">
        <v>4</v>
      </c>
      <c r="D21" s="142">
        <v>6</v>
      </c>
      <c r="E21" s="142">
        <v>8</v>
      </c>
      <c r="F21" s="142">
        <v>10</v>
      </c>
      <c r="G21" s="142">
        <v>12</v>
      </c>
      <c r="H21" s="142">
        <v>14</v>
      </c>
      <c r="I21" s="142">
        <v>16</v>
      </c>
      <c r="J21" s="142">
        <v>18</v>
      </c>
      <c r="K21" s="142">
        <v>20</v>
      </c>
    </row>
    <row r="22" spans="1:11" ht="12.75">
      <c r="A22" s="139" t="s">
        <v>854</v>
      </c>
      <c r="B22" s="145">
        <f t="shared" si="1"/>
        <v>108</v>
      </c>
      <c r="C22" s="142">
        <v>4</v>
      </c>
      <c r="D22" s="142">
        <v>6</v>
      </c>
      <c r="E22" s="142">
        <v>8</v>
      </c>
      <c r="F22" s="142">
        <v>10</v>
      </c>
      <c r="G22" s="142">
        <v>12</v>
      </c>
      <c r="H22" s="142">
        <v>14</v>
      </c>
      <c r="I22" s="142">
        <v>16</v>
      </c>
      <c r="J22" s="142">
        <v>18</v>
      </c>
      <c r="K22" s="142">
        <v>20</v>
      </c>
    </row>
    <row r="23" spans="1:11" ht="12.75">
      <c r="A23" s="141" t="s">
        <v>857</v>
      </c>
      <c r="B23" s="145">
        <f t="shared" si="1"/>
        <v>108</v>
      </c>
      <c r="C23" s="142">
        <v>4</v>
      </c>
      <c r="D23" s="142">
        <v>6</v>
      </c>
      <c r="E23" s="142">
        <v>8</v>
      </c>
      <c r="F23" s="142">
        <v>10</v>
      </c>
      <c r="G23" s="142">
        <v>12</v>
      </c>
      <c r="H23" s="142">
        <v>14</v>
      </c>
      <c r="I23" s="142">
        <v>16</v>
      </c>
      <c r="J23" s="142">
        <v>18</v>
      </c>
      <c r="K23" s="142">
        <v>20</v>
      </c>
    </row>
    <row r="24" spans="1:11" ht="12.75">
      <c r="A24" s="141" t="s">
        <v>861</v>
      </c>
      <c r="B24" s="145">
        <f t="shared" si="1"/>
        <v>108</v>
      </c>
      <c r="C24" s="142">
        <v>4</v>
      </c>
      <c r="D24" s="142">
        <v>6</v>
      </c>
      <c r="E24" s="142">
        <v>8</v>
      </c>
      <c r="F24" s="142">
        <v>10</v>
      </c>
      <c r="G24" s="142">
        <v>12</v>
      </c>
      <c r="H24" s="142">
        <v>14</v>
      </c>
      <c r="I24" s="142">
        <v>16</v>
      </c>
      <c r="J24" s="142">
        <v>18</v>
      </c>
      <c r="K24" s="142">
        <v>20</v>
      </c>
    </row>
    <row r="25" spans="1:11" ht="12.75">
      <c r="A25" s="141" t="s">
        <v>865</v>
      </c>
      <c r="B25" s="145">
        <f t="shared" si="1"/>
        <v>108</v>
      </c>
      <c r="C25" s="142">
        <v>4</v>
      </c>
      <c r="D25" s="142">
        <v>6</v>
      </c>
      <c r="E25" s="142">
        <v>8</v>
      </c>
      <c r="F25" s="142">
        <v>10</v>
      </c>
      <c r="G25" s="142">
        <v>12</v>
      </c>
      <c r="H25" s="142">
        <v>14</v>
      </c>
      <c r="I25" s="142">
        <v>16</v>
      </c>
      <c r="J25" s="142">
        <v>18</v>
      </c>
      <c r="K25" s="142">
        <v>20</v>
      </c>
    </row>
    <row r="26" spans="1:11" ht="12.75">
      <c r="A26" s="141" t="s">
        <v>869</v>
      </c>
      <c r="B26" s="145">
        <f t="shared" si="1"/>
        <v>108</v>
      </c>
      <c r="C26" s="142">
        <v>4</v>
      </c>
      <c r="D26" s="142">
        <v>6</v>
      </c>
      <c r="E26" s="142">
        <v>8</v>
      </c>
      <c r="F26" s="142">
        <v>10</v>
      </c>
      <c r="G26" s="142">
        <v>12</v>
      </c>
      <c r="H26" s="142">
        <v>14</v>
      </c>
      <c r="I26" s="142">
        <v>16</v>
      </c>
      <c r="J26" s="142">
        <v>18</v>
      </c>
      <c r="K26" s="142">
        <v>20</v>
      </c>
    </row>
    <row r="27" spans="1:11" ht="12.75">
      <c r="A27" s="141" t="s">
        <v>870</v>
      </c>
      <c r="B27" s="145">
        <f t="shared" si="1"/>
        <v>108</v>
      </c>
      <c r="C27" s="142">
        <v>4</v>
      </c>
      <c r="D27" s="142">
        <v>6</v>
      </c>
      <c r="E27" s="142">
        <v>8</v>
      </c>
      <c r="F27" s="142">
        <v>10</v>
      </c>
      <c r="G27" s="142">
        <v>12</v>
      </c>
      <c r="H27" s="142">
        <v>14</v>
      </c>
      <c r="I27" s="142">
        <v>16</v>
      </c>
      <c r="J27" s="142">
        <v>18</v>
      </c>
      <c r="K27" s="142">
        <v>20</v>
      </c>
    </row>
    <row r="28" spans="1:11" ht="12.75">
      <c r="A28" s="139"/>
      <c r="B28" s="147"/>
    </row>
    <row r="29" spans="1:11" ht="12.75">
      <c r="A29" s="148" t="s">
        <v>894</v>
      </c>
      <c r="B29" s="149"/>
    </row>
    <row r="30" spans="1:11" ht="12.75">
      <c r="A30" s="150" t="s">
        <v>895</v>
      </c>
    </row>
    <row r="31" spans="1:11">
      <c r="A31" s="146" t="s">
        <v>896</v>
      </c>
    </row>
    <row r="32" spans="1:11">
      <c r="A32" s="146" t="s">
        <v>897</v>
      </c>
    </row>
    <row r="33" spans="1:11">
      <c r="A33" s="146" t="s">
        <v>898</v>
      </c>
      <c r="B33" s="142" t="e">
        <f>'ACTIVE MEMORY'!A15Copl</f>
        <v>#NAME?</v>
      </c>
    </row>
    <row r="34" spans="1:11" ht="12.75">
      <c r="A34" s="144" t="s">
        <v>899</v>
      </c>
      <c r="B34" s="145">
        <f>SUM(C34:K34)</f>
        <v>3720.6000000000004</v>
      </c>
      <c r="C34" s="146">
        <f>SUM(C36:C59)</f>
        <v>151</v>
      </c>
      <c r="D34" s="146">
        <f t="shared" ref="D34:G34" si="3">SUM(D36:D59)</f>
        <v>221</v>
      </c>
      <c r="E34" s="146">
        <f t="shared" si="3"/>
        <v>291</v>
      </c>
      <c r="F34" s="146">
        <f t="shared" si="3"/>
        <v>350</v>
      </c>
      <c r="G34" s="146">
        <f t="shared" si="3"/>
        <v>409</v>
      </c>
      <c r="H34" s="146">
        <f>SUM(H36:H59)</f>
        <v>477.90000000000003</v>
      </c>
      <c r="I34" s="146">
        <f t="shared" ref="I34:K34" si="4">SUM(I36:I59)</f>
        <v>542.40000000000009</v>
      </c>
      <c r="J34" s="146">
        <f t="shared" si="4"/>
        <v>606.90000000000009</v>
      </c>
      <c r="K34" s="146">
        <f t="shared" si="4"/>
        <v>671.40000000000009</v>
      </c>
    </row>
    <row r="35" spans="1:11" ht="12.75">
      <c r="A35" s="139" t="s">
        <v>828</v>
      </c>
      <c r="B35" s="145">
        <f t="shared" ref="B35:B85" si="5">SUM(C35:K35)</f>
        <v>102.6</v>
      </c>
      <c r="C35" s="142">
        <v>5</v>
      </c>
      <c r="D35" s="142">
        <v>7</v>
      </c>
      <c r="E35" s="142">
        <v>9</v>
      </c>
      <c r="F35" s="142">
        <v>10</v>
      </c>
      <c r="G35" s="142">
        <v>11</v>
      </c>
      <c r="H35" s="142">
        <v>12.9</v>
      </c>
      <c r="I35" s="142">
        <v>14.4</v>
      </c>
      <c r="J35" s="142">
        <v>15.9</v>
      </c>
      <c r="K35" s="142">
        <v>17.399999999999999</v>
      </c>
    </row>
    <row r="36" spans="1:11" ht="12.75">
      <c r="A36" s="140" t="s">
        <v>834</v>
      </c>
      <c r="B36" s="145">
        <f t="shared" si="5"/>
        <v>102.6</v>
      </c>
      <c r="C36" s="142">
        <v>5</v>
      </c>
      <c r="D36" s="142">
        <v>7</v>
      </c>
      <c r="E36" s="142">
        <v>9</v>
      </c>
      <c r="F36" s="142">
        <v>10</v>
      </c>
      <c r="G36" s="142">
        <v>11</v>
      </c>
      <c r="H36" s="142">
        <v>12.9</v>
      </c>
      <c r="I36" s="142">
        <v>14.4</v>
      </c>
      <c r="J36" s="142">
        <v>15.9</v>
      </c>
      <c r="K36" s="142">
        <v>17.399999999999999</v>
      </c>
    </row>
    <row r="37" spans="1:11" ht="12.75">
      <c r="A37" s="140" t="s">
        <v>840</v>
      </c>
      <c r="B37" s="145">
        <f t="shared" si="5"/>
        <v>102.6</v>
      </c>
      <c r="C37" s="142">
        <v>5</v>
      </c>
      <c r="D37" s="142">
        <v>7</v>
      </c>
      <c r="E37" s="142">
        <v>9</v>
      </c>
      <c r="F37" s="142">
        <v>10</v>
      </c>
      <c r="G37" s="142">
        <v>11</v>
      </c>
      <c r="H37" s="142">
        <v>12.9</v>
      </c>
      <c r="I37" s="142">
        <v>14.4</v>
      </c>
      <c r="J37" s="142">
        <v>15.9</v>
      </c>
      <c r="K37" s="142">
        <v>17.399999999999999</v>
      </c>
    </row>
    <row r="38" spans="1:11" ht="12.75">
      <c r="A38" s="140" t="s">
        <v>844</v>
      </c>
      <c r="B38" s="145">
        <f t="shared" si="5"/>
        <v>102.6</v>
      </c>
      <c r="C38" s="142">
        <v>5</v>
      </c>
      <c r="D38" s="142">
        <v>7</v>
      </c>
      <c r="E38" s="142">
        <v>9</v>
      </c>
      <c r="F38" s="142">
        <v>10</v>
      </c>
      <c r="G38" s="142">
        <v>11</v>
      </c>
      <c r="H38" s="142">
        <v>12.9</v>
      </c>
      <c r="I38" s="142">
        <v>14.4</v>
      </c>
      <c r="J38" s="142">
        <v>15.9</v>
      </c>
      <c r="K38" s="142">
        <v>17.399999999999999</v>
      </c>
    </row>
    <row r="39" spans="1:11" ht="12.75">
      <c r="A39" s="139" t="s">
        <v>848</v>
      </c>
      <c r="B39" s="145">
        <f t="shared" si="5"/>
        <v>102.6</v>
      </c>
      <c r="C39" s="142">
        <v>5</v>
      </c>
      <c r="D39" s="142">
        <v>7</v>
      </c>
      <c r="E39" s="142">
        <v>9</v>
      </c>
      <c r="F39" s="142">
        <v>10</v>
      </c>
      <c r="G39" s="142">
        <v>11</v>
      </c>
      <c r="H39" s="142">
        <v>12.9</v>
      </c>
      <c r="I39" s="142">
        <v>14.4</v>
      </c>
      <c r="J39" s="142">
        <v>15.9</v>
      </c>
      <c r="K39" s="142">
        <v>17.399999999999999</v>
      </c>
    </row>
    <row r="40" spans="1:11" ht="12.75">
      <c r="A40" s="140" t="s">
        <v>851</v>
      </c>
      <c r="B40" s="145">
        <f t="shared" si="5"/>
        <v>102.6</v>
      </c>
      <c r="C40" s="142">
        <v>5</v>
      </c>
      <c r="D40" s="142">
        <v>7</v>
      </c>
      <c r="E40" s="142">
        <v>9</v>
      </c>
      <c r="F40" s="142">
        <v>10</v>
      </c>
      <c r="G40" s="142">
        <v>11</v>
      </c>
      <c r="H40" s="142">
        <v>12.9</v>
      </c>
      <c r="I40" s="142">
        <v>14.4</v>
      </c>
      <c r="J40" s="142">
        <v>15.9</v>
      </c>
      <c r="K40" s="142">
        <v>17.399999999999999</v>
      </c>
    </row>
    <row r="41" spans="1:11" ht="12.75">
      <c r="A41" s="139" t="s">
        <v>854</v>
      </c>
      <c r="B41" s="145">
        <f t="shared" si="5"/>
        <v>102.6</v>
      </c>
      <c r="C41" s="142">
        <v>5</v>
      </c>
      <c r="D41" s="142">
        <v>7</v>
      </c>
      <c r="E41" s="142">
        <v>9</v>
      </c>
      <c r="F41" s="142">
        <v>10</v>
      </c>
      <c r="G41" s="142">
        <v>11</v>
      </c>
      <c r="H41" s="142">
        <v>12.9</v>
      </c>
      <c r="I41" s="142">
        <v>14.4</v>
      </c>
      <c r="J41" s="142">
        <v>15.9</v>
      </c>
      <c r="K41" s="142">
        <v>17.399999999999999</v>
      </c>
    </row>
    <row r="42" spans="1:11" ht="12.75">
      <c r="A42" s="141" t="s">
        <v>857</v>
      </c>
      <c r="B42" s="145">
        <f t="shared" si="5"/>
        <v>102.6</v>
      </c>
      <c r="C42" s="142">
        <v>5</v>
      </c>
      <c r="D42" s="142">
        <v>7</v>
      </c>
      <c r="E42" s="142">
        <v>9</v>
      </c>
      <c r="F42" s="142">
        <v>10</v>
      </c>
      <c r="G42" s="142">
        <v>11</v>
      </c>
      <c r="H42" s="142">
        <v>12.9</v>
      </c>
      <c r="I42" s="142">
        <v>14.4</v>
      </c>
      <c r="J42" s="142">
        <v>15.9</v>
      </c>
      <c r="K42" s="142">
        <v>17.399999999999999</v>
      </c>
    </row>
    <row r="43" spans="1:11" ht="12.75">
      <c r="A43" s="141" t="s">
        <v>861</v>
      </c>
      <c r="B43" s="145">
        <f t="shared" si="5"/>
        <v>102.6</v>
      </c>
      <c r="C43" s="142">
        <v>5</v>
      </c>
      <c r="D43" s="142">
        <v>7</v>
      </c>
      <c r="E43" s="142">
        <v>9</v>
      </c>
      <c r="F43" s="142">
        <v>10</v>
      </c>
      <c r="G43" s="142">
        <v>11</v>
      </c>
      <c r="H43" s="142">
        <v>12.9</v>
      </c>
      <c r="I43" s="142">
        <v>14.4</v>
      </c>
      <c r="J43" s="142">
        <v>15.9</v>
      </c>
      <c r="K43" s="142">
        <v>17.399999999999999</v>
      </c>
    </row>
    <row r="44" spans="1:11" ht="12.75">
      <c r="A44" s="141" t="s">
        <v>865</v>
      </c>
      <c r="B44" s="145">
        <f t="shared" si="5"/>
        <v>102.6</v>
      </c>
      <c r="C44" s="142">
        <v>5</v>
      </c>
      <c r="D44" s="142">
        <v>7</v>
      </c>
      <c r="E44" s="142">
        <v>9</v>
      </c>
      <c r="F44" s="142">
        <v>10</v>
      </c>
      <c r="G44" s="142">
        <v>11</v>
      </c>
      <c r="H44" s="142">
        <v>12.9</v>
      </c>
      <c r="I44" s="142">
        <v>14.4</v>
      </c>
      <c r="J44" s="142">
        <v>15.9</v>
      </c>
      <c r="K44" s="142">
        <v>17.399999999999999</v>
      </c>
    </row>
    <row r="45" spans="1:11" ht="12.75">
      <c r="A45" s="141" t="s">
        <v>869</v>
      </c>
      <c r="B45" s="145">
        <f t="shared" si="5"/>
        <v>102.6</v>
      </c>
      <c r="C45" s="142">
        <v>5</v>
      </c>
      <c r="D45" s="142">
        <v>7</v>
      </c>
      <c r="E45" s="142">
        <v>9</v>
      </c>
      <c r="F45" s="142">
        <v>10</v>
      </c>
      <c r="G45" s="142">
        <v>11</v>
      </c>
      <c r="H45" s="142">
        <v>12.9</v>
      </c>
      <c r="I45" s="142">
        <v>14.4</v>
      </c>
      <c r="J45" s="142">
        <v>15.9</v>
      </c>
      <c r="K45" s="142">
        <v>17.399999999999999</v>
      </c>
    </row>
    <row r="46" spans="1:11" ht="12.75">
      <c r="A46" s="141" t="s">
        <v>870</v>
      </c>
      <c r="B46" s="145">
        <f t="shared" si="5"/>
        <v>102.6</v>
      </c>
      <c r="C46" s="142">
        <v>5</v>
      </c>
      <c r="D46" s="142">
        <v>7</v>
      </c>
      <c r="E46" s="142">
        <v>9</v>
      </c>
      <c r="F46" s="142">
        <v>10</v>
      </c>
      <c r="G46" s="142">
        <v>11</v>
      </c>
      <c r="H46" s="142">
        <v>12.9</v>
      </c>
      <c r="I46" s="142">
        <v>14.4</v>
      </c>
      <c r="J46" s="142">
        <v>15.9</v>
      </c>
      <c r="K46" s="142">
        <v>17.399999999999999</v>
      </c>
    </row>
    <row r="47" spans="1:11" ht="12.75">
      <c r="A47" s="144" t="s">
        <v>900</v>
      </c>
      <c r="B47" s="145">
        <f t="shared" si="5"/>
        <v>1296</v>
      </c>
      <c r="C47" s="142">
        <f>SUM(C48:C59)</f>
        <v>48</v>
      </c>
      <c r="D47" s="142">
        <f t="shared" ref="D47:K47" si="6">SUM(D48:D59)</f>
        <v>72</v>
      </c>
      <c r="E47" s="142">
        <f t="shared" si="6"/>
        <v>96</v>
      </c>
      <c r="F47" s="142">
        <f t="shared" si="6"/>
        <v>120</v>
      </c>
      <c r="G47" s="142">
        <f t="shared" si="6"/>
        <v>144</v>
      </c>
      <c r="H47" s="142">
        <f t="shared" si="6"/>
        <v>168</v>
      </c>
      <c r="I47" s="142">
        <f t="shared" si="6"/>
        <v>192</v>
      </c>
      <c r="J47" s="142">
        <f t="shared" si="6"/>
        <v>216</v>
      </c>
      <c r="K47" s="142">
        <f t="shared" si="6"/>
        <v>240</v>
      </c>
    </row>
    <row r="48" spans="1:11" ht="12.75">
      <c r="A48" s="139" t="s">
        <v>828</v>
      </c>
      <c r="B48" s="145">
        <f t="shared" si="5"/>
        <v>108</v>
      </c>
      <c r="C48" s="142">
        <v>4</v>
      </c>
      <c r="D48" s="142">
        <v>6</v>
      </c>
      <c r="E48" s="142">
        <v>8</v>
      </c>
      <c r="F48" s="142">
        <v>10</v>
      </c>
      <c r="G48" s="142">
        <v>12</v>
      </c>
      <c r="H48" s="142">
        <v>14</v>
      </c>
      <c r="I48" s="142">
        <v>16</v>
      </c>
      <c r="J48" s="142">
        <v>18</v>
      </c>
      <c r="K48" s="142">
        <v>20</v>
      </c>
    </row>
    <row r="49" spans="1:11" ht="12.75">
      <c r="A49" s="140" t="s">
        <v>834</v>
      </c>
      <c r="B49" s="145">
        <f t="shared" si="5"/>
        <v>108</v>
      </c>
      <c r="C49" s="142">
        <v>4</v>
      </c>
      <c r="D49" s="142">
        <v>6</v>
      </c>
      <c r="E49" s="142">
        <v>8</v>
      </c>
      <c r="F49" s="142">
        <v>10</v>
      </c>
      <c r="G49" s="142">
        <v>12</v>
      </c>
      <c r="H49" s="142">
        <v>14</v>
      </c>
      <c r="I49" s="142">
        <v>16</v>
      </c>
      <c r="J49" s="142">
        <v>18</v>
      </c>
      <c r="K49" s="142">
        <v>20</v>
      </c>
    </row>
    <row r="50" spans="1:11" ht="12.75">
      <c r="A50" s="140" t="s">
        <v>840</v>
      </c>
      <c r="B50" s="145">
        <f t="shared" si="5"/>
        <v>108</v>
      </c>
      <c r="C50" s="142">
        <v>4</v>
      </c>
      <c r="D50" s="142">
        <v>6</v>
      </c>
      <c r="E50" s="142">
        <v>8</v>
      </c>
      <c r="F50" s="142">
        <v>10</v>
      </c>
      <c r="G50" s="142">
        <v>12</v>
      </c>
      <c r="H50" s="142">
        <v>14</v>
      </c>
      <c r="I50" s="142">
        <v>16</v>
      </c>
      <c r="J50" s="142">
        <v>18</v>
      </c>
      <c r="K50" s="142">
        <v>20</v>
      </c>
    </row>
    <row r="51" spans="1:11" ht="12.75">
      <c r="A51" s="140" t="s">
        <v>844</v>
      </c>
      <c r="B51" s="145">
        <f t="shared" si="5"/>
        <v>108</v>
      </c>
      <c r="C51" s="142">
        <v>4</v>
      </c>
      <c r="D51" s="142">
        <v>6</v>
      </c>
      <c r="E51" s="142">
        <v>8</v>
      </c>
      <c r="F51" s="142">
        <v>10</v>
      </c>
      <c r="G51" s="142">
        <v>12</v>
      </c>
      <c r="H51" s="142">
        <v>14</v>
      </c>
      <c r="I51" s="142">
        <v>16</v>
      </c>
      <c r="J51" s="142">
        <v>18</v>
      </c>
      <c r="K51" s="142">
        <v>20</v>
      </c>
    </row>
    <row r="52" spans="1:11" ht="12.75">
      <c r="A52" s="139" t="s">
        <v>848</v>
      </c>
      <c r="B52" s="145">
        <f t="shared" si="5"/>
        <v>108</v>
      </c>
      <c r="C52" s="142">
        <v>4</v>
      </c>
      <c r="D52" s="142">
        <v>6</v>
      </c>
      <c r="E52" s="142">
        <v>8</v>
      </c>
      <c r="F52" s="142">
        <v>10</v>
      </c>
      <c r="G52" s="142">
        <v>12</v>
      </c>
      <c r="H52" s="142">
        <v>14</v>
      </c>
      <c r="I52" s="142">
        <v>16</v>
      </c>
      <c r="J52" s="142">
        <v>18</v>
      </c>
      <c r="K52" s="142">
        <v>20</v>
      </c>
    </row>
    <row r="53" spans="1:11" ht="12.75">
      <c r="A53" s="140" t="s">
        <v>851</v>
      </c>
      <c r="B53" s="145">
        <f t="shared" si="5"/>
        <v>108</v>
      </c>
      <c r="C53" s="142">
        <v>4</v>
      </c>
      <c r="D53" s="142">
        <v>6</v>
      </c>
      <c r="E53" s="142">
        <v>8</v>
      </c>
      <c r="F53" s="142">
        <v>10</v>
      </c>
      <c r="G53" s="142">
        <v>12</v>
      </c>
      <c r="H53" s="142">
        <v>14</v>
      </c>
      <c r="I53" s="142">
        <v>16</v>
      </c>
      <c r="J53" s="142">
        <v>18</v>
      </c>
      <c r="K53" s="142">
        <v>20</v>
      </c>
    </row>
    <row r="54" spans="1:11" ht="12.75">
      <c r="A54" s="139" t="s">
        <v>854</v>
      </c>
      <c r="B54" s="145">
        <f t="shared" si="5"/>
        <v>108</v>
      </c>
      <c r="C54" s="142">
        <v>4</v>
      </c>
      <c r="D54" s="142">
        <v>6</v>
      </c>
      <c r="E54" s="142">
        <v>8</v>
      </c>
      <c r="F54" s="142">
        <v>10</v>
      </c>
      <c r="G54" s="142">
        <v>12</v>
      </c>
      <c r="H54" s="142">
        <v>14</v>
      </c>
      <c r="I54" s="142">
        <v>16</v>
      </c>
      <c r="J54" s="142">
        <v>18</v>
      </c>
      <c r="K54" s="142">
        <v>20</v>
      </c>
    </row>
    <row r="55" spans="1:11" ht="12.75">
      <c r="A55" s="141" t="s">
        <v>857</v>
      </c>
      <c r="B55" s="145">
        <f t="shared" si="5"/>
        <v>108</v>
      </c>
      <c r="C55" s="142">
        <v>4</v>
      </c>
      <c r="D55" s="142">
        <v>6</v>
      </c>
      <c r="E55" s="142">
        <v>8</v>
      </c>
      <c r="F55" s="142">
        <v>10</v>
      </c>
      <c r="G55" s="142">
        <v>12</v>
      </c>
      <c r="H55" s="142">
        <v>14</v>
      </c>
      <c r="I55" s="142">
        <v>16</v>
      </c>
      <c r="J55" s="142">
        <v>18</v>
      </c>
      <c r="K55" s="142">
        <v>20</v>
      </c>
    </row>
    <row r="56" spans="1:11" ht="12.75">
      <c r="A56" s="141" t="s">
        <v>861</v>
      </c>
      <c r="B56" s="145">
        <f t="shared" si="5"/>
        <v>108</v>
      </c>
      <c r="C56" s="142">
        <v>4</v>
      </c>
      <c r="D56" s="142">
        <v>6</v>
      </c>
      <c r="E56" s="142">
        <v>8</v>
      </c>
      <c r="F56" s="142">
        <v>10</v>
      </c>
      <c r="G56" s="142">
        <v>12</v>
      </c>
      <c r="H56" s="142">
        <v>14</v>
      </c>
      <c r="I56" s="142">
        <v>16</v>
      </c>
      <c r="J56" s="142">
        <v>18</v>
      </c>
      <c r="K56" s="142">
        <v>20</v>
      </c>
    </row>
    <row r="57" spans="1:11" ht="12.75">
      <c r="A57" s="141" t="s">
        <v>865</v>
      </c>
      <c r="B57" s="145">
        <f t="shared" si="5"/>
        <v>108</v>
      </c>
      <c r="C57" s="142">
        <v>4</v>
      </c>
      <c r="D57" s="142">
        <v>6</v>
      </c>
      <c r="E57" s="142">
        <v>8</v>
      </c>
      <c r="F57" s="142">
        <v>10</v>
      </c>
      <c r="G57" s="142">
        <v>12</v>
      </c>
      <c r="H57" s="142">
        <v>14</v>
      </c>
      <c r="I57" s="142">
        <v>16</v>
      </c>
      <c r="J57" s="142">
        <v>18</v>
      </c>
      <c r="K57" s="142">
        <v>20</v>
      </c>
    </row>
    <row r="58" spans="1:11" ht="12.75">
      <c r="A58" s="141" t="s">
        <v>869</v>
      </c>
      <c r="B58" s="145">
        <f t="shared" si="5"/>
        <v>108</v>
      </c>
      <c r="C58" s="142">
        <v>4</v>
      </c>
      <c r="D58" s="142">
        <v>6</v>
      </c>
      <c r="E58" s="142">
        <v>8</v>
      </c>
      <c r="F58" s="142">
        <v>10</v>
      </c>
      <c r="G58" s="142">
        <v>12</v>
      </c>
      <c r="H58" s="142">
        <v>14</v>
      </c>
      <c r="I58" s="142">
        <v>16</v>
      </c>
      <c r="J58" s="142">
        <v>18</v>
      </c>
      <c r="K58" s="142">
        <v>20</v>
      </c>
    </row>
    <row r="59" spans="1:11" ht="12.75">
      <c r="A59" s="141" t="s">
        <v>870</v>
      </c>
      <c r="B59" s="145">
        <f t="shared" si="5"/>
        <v>108</v>
      </c>
      <c r="C59" s="142">
        <v>4</v>
      </c>
      <c r="D59" s="142">
        <v>6</v>
      </c>
      <c r="E59" s="142">
        <v>8</v>
      </c>
      <c r="F59" s="142">
        <v>10</v>
      </c>
      <c r="G59" s="142">
        <v>12</v>
      </c>
      <c r="H59" s="142">
        <v>14</v>
      </c>
      <c r="I59" s="142">
        <v>16</v>
      </c>
      <c r="J59" s="142">
        <v>18</v>
      </c>
      <c r="K59" s="142">
        <v>20</v>
      </c>
    </row>
    <row r="60" spans="1:11" ht="12.75">
      <c r="A60" s="144" t="s">
        <v>901</v>
      </c>
      <c r="B60" s="145">
        <f t="shared" si="5"/>
        <v>1332</v>
      </c>
      <c r="C60" s="142">
        <f>SUM(C61:C72)</f>
        <v>24</v>
      </c>
      <c r="D60" s="142">
        <f t="shared" ref="D60:K60" si="7">SUM(D61:D72)</f>
        <v>96</v>
      </c>
      <c r="E60" s="142">
        <f t="shared" si="7"/>
        <v>120</v>
      </c>
      <c r="F60" s="142">
        <f t="shared" si="7"/>
        <v>132</v>
      </c>
      <c r="G60" s="142">
        <f t="shared" si="7"/>
        <v>144</v>
      </c>
      <c r="H60" s="142">
        <f t="shared" si="7"/>
        <v>168</v>
      </c>
      <c r="I60" s="142">
        <f t="shared" si="7"/>
        <v>192</v>
      </c>
      <c r="J60" s="142">
        <f t="shared" si="7"/>
        <v>216</v>
      </c>
      <c r="K60" s="142">
        <f t="shared" si="7"/>
        <v>240</v>
      </c>
    </row>
    <row r="61" spans="1:11" ht="12.75">
      <c r="A61" s="139" t="s">
        <v>828</v>
      </c>
      <c r="B61" s="145">
        <f t="shared" si="5"/>
        <v>111</v>
      </c>
      <c r="C61" s="142">
        <v>2</v>
      </c>
      <c r="D61" s="142">
        <v>8</v>
      </c>
      <c r="E61" s="142">
        <v>10</v>
      </c>
      <c r="F61" s="142">
        <v>11</v>
      </c>
      <c r="G61" s="142">
        <v>12</v>
      </c>
      <c r="H61" s="142">
        <v>14</v>
      </c>
      <c r="I61" s="142">
        <v>16</v>
      </c>
      <c r="J61" s="142">
        <v>18</v>
      </c>
      <c r="K61" s="142">
        <v>20</v>
      </c>
    </row>
    <row r="62" spans="1:11" ht="12.75">
      <c r="A62" s="140" t="s">
        <v>834</v>
      </c>
      <c r="B62" s="145">
        <f t="shared" si="5"/>
        <v>111</v>
      </c>
      <c r="C62" s="142">
        <v>2</v>
      </c>
      <c r="D62" s="142">
        <v>8</v>
      </c>
      <c r="E62" s="142">
        <v>10</v>
      </c>
      <c r="F62" s="142">
        <v>11</v>
      </c>
      <c r="G62" s="142">
        <v>12</v>
      </c>
      <c r="H62" s="142">
        <v>14</v>
      </c>
      <c r="I62" s="142">
        <v>16</v>
      </c>
      <c r="J62" s="142">
        <v>18</v>
      </c>
      <c r="K62" s="142">
        <v>20</v>
      </c>
    </row>
    <row r="63" spans="1:11" ht="12.75">
      <c r="A63" s="140" t="s">
        <v>840</v>
      </c>
      <c r="B63" s="145">
        <f t="shared" si="5"/>
        <v>111</v>
      </c>
      <c r="C63" s="142">
        <v>2</v>
      </c>
      <c r="D63" s="142">
        <v>8</v>
      </c>
      <c r="E63" s="142">
        <v>10</v>
      </c>
      <c r="F63" s="142">
        <v>11</v>
      </c>
      <c r="G63" s="142">
        <v>12</v>
      </c>
      <c r="H63" s="142">
        <v>14</v>
      </c>
      <c r="I63" s="142">
        <v>16</v>
      </c>
      <c r="J63" s="142">
        <v>18</v>
      </c>
      <c r="K63" s="142">
        <v>20</v>
      </c>
    </row>
    <row r="64" spans="1:11" ht="12.75">
      <c r="A64" s="140" t="s">
        <v>844</v>
      </c>
      <c r="B64" s="145">
        <f t="shared" si="5"/>
        <v>111</v>
      </c>
      <c r="C64" s="142">
        <v>2</v>
      </c>
      <c r="D64" s="142">
        <v>8</v>
      </c>
      <c r="E64" s="142">
        <v>10</v>
      </c>
      <c r="F64" s="142">
        <v>11</v>
      </c>
      <c r="G64" s="142">
        <v>12</v>
      </c>
      <c r="H64" s="142">
        <v>14</v>
      </c>
      <c r="I64" s="142">
        <v>16</v>
      </c>
      <c r="J64" s="142">
        <v>18</v>
      </c>
      <c r="K64" s="142">
        <v>20</v>
      </c>
    </row>
    <row r="65" spans="1:11" ht="12.75">
      <c r="A65" s="139" t="s">
        <v>848</v>
      </c>
      <c r="B65" s="145">
        <f t="shared" si="5"/>
        <v>111</v>
      </c>
      <c r="C65" s="142">
        <v>2</v>
      </c>
      <c r="D65" s="142">
        <v>8</v>
      </c>
      <c r="E65" s="142">
        <v>10</v>
      </c>
      <c r="F65" s="142">
        <v>11</v>
      </c>
      <c r="G65" s="142">
        <v>12</v>
      </c>
      <c r="H65" s="142">
        <v>14</v>
      </c>
      <c r="I65" s="142">
        <v>16</v>
      </c>
      <c r="J65" s="142">
        <v>18</v>
      </c>
      <c r="K65" s="142">
        <v>20</v>
      </c>
    </row>
    <row r="66" spans="1:11" ht="12.75">
      <c r="A66" s="140" t="s">
        <v>851</v>
      </c>
      <c r="B66" s="145">
        <f t="shared" si="5"/>
        <v>111</v>
      </c>
      <c r="C66" s="142">
        <v>2</v>
      </c>
      <c r="D66" s="142">
        <v>8</v>
      </c>
      <c r="E66" s="142">
        <v>10</v>
      </c>
      <c r="F66" s="142">
        <v>11</v>
      </c>
      <c r="G66" s="142">
        <v>12</v>
      </c>
      <c r="H66" s="142">
        <v>14</v>
      </c>
      <c r="I66" s="142">
        <v>16</v>
      </c>
      <c r="J66" s="142">
        <v>18</v>
      </c>
      <c r="K66" s="142">
        <v>20</v>
      </c>
    </row>
    <row r="67" spans="1:11" ht="12.75">
      <c r="A67" s="139" t="s">
        <v>854</v>
      </c>
      <c r="B67" s="145">
        <f t="shared" si="5"/>
        <v>111</v>
      </c>
      <c r="C67" s="142">
        <v>2</v>
      </c>
      <c r="D67" s="142">
        <v>8</v>
      </c>
      <c r="E67" s="142">
        <v>10</v>
      </c>
      <c r="F67" s="142">
        <v>11</v>
      </c>
      <c r="G67" s="142">
        <v>12</v>
      </c>
      <c r="H67" s="142">
        <v>14</v>
      </c>
      <c r="I67" s="142">
        <v>16</v>
      </c>
      <c r="J67" s="142">
        <v>18</v>
      </c>
      <c r="K67" s="142">
        <v>20</v>
      </c>
    </row>
    <row r="68" spans="1:11" ht="12.75">
      <c r="A68" s="141" t="s">
        <v>857</v>
      </c>
      <c r="B68" s="145">
        <f t="shared" si="5"/>
        <v>111</v>
      </c>
      <c r="C68" s="142">
        <v>2</v>
      </c>
      <c r="D68" s="142">
        <v>8</v>
      </c>
      <c r="E68" s="142">
        <v>10</v>
      </c>
      <c r="F68" s="142">
        <v>11</v>
      </c>
      <c r="G68" s="142">
        <v>12</v>
      </c>
      <c r="H68" s="142">
        <v>14</v>
      </c>
      <c r="I68" s="142">
        <v>16</v>
      </c>
      <c r="J68" s="142">
        <v>18</v>
      </c>
      <c r="K68" s="142">
        <v>20</v>
      </c>
    </row>
    <row r="69" spans="1:11" ht="12.75">
      <c r="A69" s="141" t="s">
        <v>861</v>
      </c>
      <c r="B69" s="145">
        <f t="shared" si="5"/>
        <v>111</v>
      </c>
      <c r="C69" s="142">
        <v>2</v>
      </c>
      <c r="D69" s="142">
        <v>8</v>
      </c>
      <c r="E69" s="142">
        <v>10</v>
      </c>
      <c r="F69" s="142">
        <v>11</v>
      </c>
      <c r="G69" s="142">
        <v>12</v>
      </c>
      <c r="H69" s="142">
        <v>14</v>
      </c>
      <c r="I69" s="142">
        <v>16</v>
      </c>
      <c r="J69" s="142">
        <v>18</v>
      </c>
      <c r="K69" s="142">
        <v>20</v>
      </c>
    </row>
    <row r="70" spans="1:11" ht="12.75">
      <c r="A70" s="141" t="s">
        <v>865</v>
      </c>
      <c r="B70" s="145">
        <f t="shared" si="5"/>
        <v>111</v>
      </c>
      <c r="C70" s="142">
        <v>2</v>
      </c>
      <c r="D70" s="142">
        <v>8</v>
      </c>
      <c r="E70" s="142">
        <v>10</v>
      </c>
      <c r="F70" s="142">
        <v>11</v>
      </c>
      <c r="G70" s="142">
        <v>12</v>
      </c>
      <c r="H70" s="142">
        <v>14</v>
      </c>
      <c r="I70" s="142">
        <v>16</v>
      </c>
      <c r="J70" s="142">
        <v>18</v>
      </c>
      <c r="K70" s="142">
        <v>20</v>
      </c>
    </row>
    <row r="71" spans="1:11" ht="12.75">
      <c r="A71" s="141" t="s">
        <v>869</v>
      </c>
      <c r="B71" s="145">
        <f t="shared" si="5"/>
        <v>111</v>
      </c>
      <c r="C71" s="142">
        <v>2</v>
      </c>
      <c r="D71" s="142">
        <v>8</v>
      </c>
      <c r="E71" s="142">
        <v>10</v>
      </c>
      <c r="F71" s="142">
        <v>11</v>
      </c>
      <c r="G71" s="142">
        <v>12</v>
      </c>
      <c r="H71" s="142">
        <v>14</v>
      </c>
      <c r="I71" s="142">
        <v>16</v>
      </c>
      <c r="J71" s="142">
        <v>18</v>
      </c>
      <c r="K71" s="142">
        <v>20</v>
      </c>
    </row>
    <row r="72" spans="1:11" ht="12.75">
      <c r="A72" s="141" t="s">
        <v>870</v>
      </c>
      <c r="B72" s="145">
        <f t="shared" si="5"/>
        <v>111</v>
      </c>
      <c r="C72" s="142">
        <v>2</v>
      </c>
      <c r="D72" s="142">
        <v>8</v>
      </c>
      <c r="E72" s="142">
        <v>10</v>
      </c>
      <c r="F72" s="142">
        <v>11</v>
      </c>
      <c r="G72" s="142">
        <v>12</v>
      </c>
      <c r="H72" s="142">
        <v>14</v>
      </c>
      <c r="I72" s="142">
        <v>16</v>
      </c>
      <c r="J72" s="142">
        <v>18</v>
      </c>
      <c r="K72" s="142">
        <v>20</v>
      </c>
    </row>
    <row r="73" spans="1:11" ht="12.75">
      <c r="A73" s="144" t="s">
        <v>902</v>
      </c>
      <c r="B73" s="145">
        <f t="shared" si="5"/>
        <v>55.32091149484117</v>
      </c>
      <c r="C73" s="142">
        <f>SUM(C74:C85)</f>
        <v>2.6666666666666674</v>
      </c>
      <c r="D73" s="142">
        <f t="shared" ref="D73:K73" si="8">SUM(D74:D85)</f>
        <v>7.3846153846153832</v>
      </c>
      <c r="E73" s="142">
        <f t="shared" si="8"/>
        <v>7.0588235294117636</v>
      </c>
      <c r="F73" s="142">
        <f t="shared" si="8"/>
        <v>6.5999999999999988</v>
      </c>
      <c r="G73" s="142">
        <f t="shared" si="8"/>
        <v>6.2608695652173898</v>
      </c>
      <c r="H73" s="142">
        <f t="shared" si="8"/>
        <v>6.2453531598513026</v>
      </c>
      <c r="I73" s="142">
        <f t="shared" si="8"/>
        <v>6.3157894736842097</v>
      </c>
      <c r="J73" s="142">
        <f t="shared" si="8"/>
        <v>6.3716814159292037</v>
      </c>
      <c r="K73" s="142">
        <f t="shared" si="8"/>
        <v>6.4171122994652423</v>
      </c>
    </row>
    <row r="74" spans="1:11" ht="12.75">
      <c r="A74" s="139" t="s">
        <v>828</v>
      </c>
      <c r="B74" s="145">
        <f t="shared" si="5"/>
        <v>4.6100759579034305</v>
      </c>
      <c r="C74" s="151">
        <f>C61/(C48+C35)</f>
        <v>0.22222222222222221</v>
      </c>
      <c r="D74" s="151">
        <f t="shared" ref="D74:K74" si="9">D61/(D48+D35)</f>
        <v>0.61538461538461542</v>
      </c>
      <c r="E74" s="151">
        <f t="shared" si="9"/>
        <v>0.58823529411764708</v>
      </c>
      <c r="F74" s="151">
        <f t="shared" si="9"/>
        <v>0.55000000000000004</v>
      </c>
      <c r="G74" s="151">
        <f t="shared" si="9"/>
        <v>0.52173913043478259</v>
      </c>
      <c r="H74" s="151">
        <f t="shared" si="9"/>
        <v>0.5204460966542751</v>
      </c>
      <c r="I74" s="151">
        <f t="shared" si="9"/>
        <v>0.52631578947368418</v>
      </c>
      <c r="J74" s="151">
        <f t="shared" si="9"/>
        <v>0.53097345132743368</v>
      </c>
      <c r="K74" s="151">
        <f t="shared" si="9"/>
        <v>0.53475935828877008</v>
      </c>
    </row>
    <row r="75" spans="1:11" ht="12.75">
      <c r="A75" s="140" t="s">
        <v>834</v>
      </c>
      <c r="B75" s="145">
        <f t="shared" si="5"/>
        <v>4.6100759579034305</v>
      </c>
      <c r="C75" s="151">
        <f t="shared" ref="C75:K85" si="10">C62/(C49+C36)</f>
        <v>0.22222222222222221</v>
      </c>
      <c r="D75" s="151">
        <f t="shared" si="10"/>
        <v>0.61538461538461542</v>
      </c>
      <c r="E75" s="151">
        <f t="shared" si="10"/>
        <v>0.58823529411764708</v>
      </c>
      <c r="F75" s="151">
        <f t="shared" si="10"/>
        <v>0.55000000000000004</v>
      </c>
      <c r="G75" s="151">
        <f t="shared" si="10"/>
        <v>0.52173913043478259</v>
      </c>
      <c r="H75" s="151">
        <f t="shared" si="10"/>
        <v>0.5204460966542751</v>
      </c>
      <c r="I75" s="151">
        <f t="shared" si="10"/>
        <v>0.52631578947368418</v>
      </c>
      <c r="J75" s="151">
        <f t="shared" si="10"/>
        <v>0.53097345132743368</v>
      </c>
      <c r="K75" s="151">
        <f t="shared" si="10"/>
        <v>0.53475935828877008</v>
      </c>
    </row>
    <row r="76" spans="1:11" ht="12.75">
      <c r="A76" s="140" t="s">
        <v>840</v>
      </c>
      <c r="B76" s="145">
        <f t="shared" si="5"/>
        <v>4.6100759579034305</v>
      </c>
      <c r="C76" s="151">
        <f t="shared" si="10"/>
        <v>0.22222222222222221</v>
      </c>
      <c r="D76" s="151">
        <f t="shared" si="10"/>
        <v>0.61538461538461542</v>
      </c>
      <c r="E76" s="151">
        <f t="shared" si="10"/>
        <v>0.58823529411764708</v>
      </c>
      <c r="F76" s="151">
        <f t="shared" si="10"/>
        <v>0.55000000000000004</v>
      </c>
      <c r="G76" s="151">
        <f t="shared" si="10"/>
        <v>0.52173913043478259</v>
      </c>
      <c r="H76" s="151">
        <f t="shared" si="10"/>
        <v>0.5204460966542751</v>
      </c>
      <c r="I76" s="151">
        <f t="shared" si="10"/>
        <v>0.52631578947368418</v>
      </c>
      <c r="J76" s="151">
        <f t="shared" si="10"/>
        <v>0.53097345132743368</v>
      </c>
      <c r="K76" s="151">
        <f t="shared" si="10"/>
        <v>0.53475935828877008</v>
      </c>
    </row>
    <row r="77" spans="1:11" ht="12.75">
      <c r="A77" s="140" t="s">
        <v>844</v>
      </c>
      <c r="B77" s="145">
        <f t="shared" si="5"/>
        <v>4.6100759579034305</v>
      </c>
      <c r="C77" s="151">
        <f t="shared" si="10"/>
        <v>0.22222222222222221</v>
      </c>
      <c r="D77" s="151">
        <f t="shared" si="10"/>
        <v>0.61538461538461542</v>
      </c>
      <c r="E77" s="151">
        <f t="shared" si="10"/>
        <v>0.58823529411764708</v>
      </c>
      <c r="F77" s="151">
        <f t="shared" si="10"/>
        <v>0.55000000000000004</v>
      </c>
      <c r="G77" s="151">
        <f t="shared" si="10"/>
        <v>0.52173913043478259</v>
      </c>
      <c r="H77" s="151">
        <f t="shared" si="10"/>
        <v>0.5204460966542751</v>
      </c>
      <c r="I77" s="151">
        <f t="shared" si="10"/>
        <v>0.52631578947368418</v>
      </c>
      <c r="J77" s="151">
        <f t="shared" si="10"/>
        <v>0.53097345132743368</v>
      </c>
      <c r="K77" s="151">
        <f t="shared" si="10"/>
        <v>0.53475935828877008</v>
      </c>
    </row>
    <row r="78" spans="1:11" ht="12.75">
      <c r="A78" s="139" t="s">
        <v>848</v>
      </c>
      <c r="B78" s="145">
        <f t="shared" si="5"/>
        <v>4.6100759579034305</v>
      </c>
      <c r="C78" s="151">
        <f t="shared" si="10"/>
        <v>0.22222222222222221</v>
      </c>
      <c r="D78" s="151">
        <f t="shared" si="10"/>
        <v>0.61538461538461542</v>
      </c>
      <c r="E78" s="151">
        <f t="shared" si="10"/>
        <v>0.58823529411764708</v>
      </c>
      <c r="F78" s="151">
        <f t="shared" si="10"/>
        <v>0.55000000000000004</v>
      </c>
      <c r="G78" s="151">
        <f t="shared" si="10"/>
        <v>0.52173913043478259</v>
      </c>
      <c r="H78" s="151">
        <f t="shared" si="10"/>
        <v>0.5204460966542751</v>
      </c>
      <c r="I78" s="151">
        <f t="shared" si="10"/>
        <v>0.52631578947368418</v>
      </c>
      <c r="J78" s="151">
        <f t="shared" si="10"/>
        <v>0.53097345132743368</v>
      </c>
      <c r="K78" s="151">
        <f t="shared" si="10"/>
        <v>0.53475935828877008</v>
      </c>
    </row>
    <row r="79" spans="1:11" ht="12.75">
      <c r="A79" s="140" t="s">
        <v>851</v>
      </c>
      <c r="B79" s="145">
        <f t="shared" si="5"/>
        <v>4.6100759579034305</v>
      </c>
      <c r="C79" s="151">
        <f t="shared" si="10"/>
        <v>0.22222222222222221</v>
      </c>
      <c r="D79" s="151">
        <f t="shared" si="10"/>
        <v>0.61538461538461542</v>
      </c>
      <c r="E79" s="151">
        <f t="shared" si="10"/>
        <v>0.58823529411764708</v>
      </c>
      <c r="F79" s="151">
        <f t="shared" si="10"/>
        <v>0.55000000000000004</v>
      </c>
      <c r="G79" s="151">
        <f t="shared" si="10"/>
        <v>0.52173913043478259</v>
      </c>
      <c r="H79" s="151">
        <f t="shared" si="10"/>
        <v>0.5204460966542751</v>
      </c>
      <c r="I79" s="151">
        <f t="shared" si="10"/>
        <v>0.52631578947368418</v>
      </c>
      <c r="J79" s="151">
        <f t="shared" si="10"/>
        <v>0.53097345132743368</v>
      </c>
      <c r="K79" s="151">
        <f t="shared" si="10"/>
        <v>0.53475935828877008</v>
      </c>
    </row>
    <row r="80" spans="1:11" ht="12.75">
      <c r="A80" s="139" t="s">
        <v>854</v>
      </c>
      <c r="B80" s="145">
        <f t="shared" si="5"/>
        <v>4.6100759579034305</v>
      </c>
      <c r="C80" s="151">
        <f t="shared" si="10"/>
        <v>0.22222222222222221</v>
      </c>
      <c r="D80" s="151">
        <f t="shared" si="10"/>
        <v>0.61538461538461542</v>
      </c>
      <c r="E80" s="151">
        <f t="shared" si="10"/>
        <v>0.58823529411764708</v>
      </c>
      <c r="F80" s="151">
        <f t="shared" si="10"/>
        <v>0.55000000000000004</v>
      </c>
      <c r="G80" s="151">
        <f t="shared" si="10"/>
        <v>0.52173913043478259</v>
      </c>
      <c r="H80" s="151">
        <f t="shared" si="10"/>
        <v>0.5204460966542751</v>
      </c>
      <c r="I80" s="151">
        <f t="shared" si="10"/>
        <v>0.52631578947368418</v>
      </c>
      <c r="J80" s="151">
        <f t="shared" si="10"/>
        <v>0.53097345132743368</v>
      </c>
      <c r="K80" s="151">
        <f t="shared" si="10"/>
        <v>0.53475935828877008</v>
      </c>
    </row>
    <row r="81" spans="1:11" ht="12.75">
      <c r="A81" s="141" t="s">
        <v>857</v>
      </c>
      <c r="B81" s="145">
        <f t="shared" si="5"/>
        <v>4.6100759579034305</v>
      </c>
      <c r="C81" s="151">
        <f t="shared" si="10"/>
        <v>0.22222222222222221</v>
      </c>
      <c r="D81" s="151">
        <f t="shared" si="10"/>
        <v>0.61538461538461542</v>
      </c>
      <c r="E81" s="151">
        <f t="shared" si="10"/>
        <v>0.58823529411764708</v>
      </c>
      <c r="F81" s="151">
        <f t="shared" si="10"/>
        <v>0.55000000000000004</v>
      </c>
      <c r="G81" s="151">
        <f t="shared" si="10"/>
        <v>0.52173913043478259</v>
      </c>
      <c r="H81" s="151">
        <f t="shared" si="10"/>
        <v>0.5204460966542751</v>
      </c>
      <c r="I81" s="151">
        <f t="shared" si="10"/>
        <v>0.52631578947368418</v>
      </c>
      <c r="J81" s="151">
        <f t="shared" si="10"/>
        <v>0.53097345132743368</v>
      </c>
      <c r="K81" s="151">
        <f t="shared" si="10"/>
        <v>0.53475935828877008</v>
      </c>
    </row>
    <row r="82" spans="1:11" ht="12.75">
      <c r="A82" s="141" t="s">
        <v>861</v>
      </c>
      <c r="B82" s="145">
        <f t="shared" si="5"/>
        <v>4.6100759579034305</v>
      </c>
      <c r="C82" s="151">
        <f t="shared" si="10"/>
        <v>0.22222222222222221</v>
      </c>
      <c r="D82" s="151">
        <f t="shared" si="10"/>
        <v>0.61538461538461542</v>
      </c>
      <c r="E82" s="151">
        <f t="shared" si="10"/>
        <v>0.58823529411764708</v>
      </c>
      <c r="F82" s="151">
        <f t="shared" si="10"/>
        <v>0.55000000000000004</v>
      </c>
      <c r="G82" s="151">
        <f t="shared" si="10"/>
        <v>0.52173913043478259</v>
      </c>
      <c r="H82" s="151">
        <f t="shared" si="10"/>
        <v>0.5204460966542751</v>
      </c>
      <c r="I82" s="151">
        <f t="shared" si="10"/>
        <v>0.52631578947368418</v>
      </c>
      <c r="J82" s="151">
        <f t="shared" si="10"/>
        <v>0.53097345132743368</v>
      </c>
      <c r="K82" s="151">
        <f t="shared" si="10"/>
        <v>0.53475935828877008</v>
      </c>
    </row>
    <row r="83" spans="1:11" ht="12.75">
      <c r="A83" s="141" t="s">
        <v>865</v>
      </c>
      <c r="B83" s="145">
        <f t="shared" si="5"/>
        <v>4.6100759579034305</v>
      </c>
      <c r="C83" s="151">
        <f t="shared" si="10"/>
        <v>0.22222222222222221</v>
      </c>
      <c r="D83" s="151">
        <f t="shared" si="10"/>
        <v>0.61538461538461542</v>
      </c>
      <c r="E83" s="151">
        <f t="shared" si="10"/>
        <v>0.58823529411764708</v>
      </c>
      <c r="F83" s="151">
        <f t="shared" si="10"/>
        <v>0.55000000000000004</v>
      </c>
      <c r="G83" s="151">
        <f t="shared" si="10"/>
        <v>0.52173913043478259</v>
      </c>
      <c r="H83" s="151">
        <f t="shared" si="10"/>
        <v>0.5204460966542751</v>
      </c>
      <c r="I83" s="151">
        <f t="shared" si="10"/>
        <v>0.52631578947368418</v>
      </c>
      <c r="J83" s="151">
        <f t="shared" si="10"/>
        <v>0.53097345132743368</v>
      </c>
      <c r="K83" s="151">
        <f t="shared" si="10"/>
        <v>0.53475935828877008</v>
      </c>
    </row>
    <row r="84" spans="1:11" ht="12.75">
      <c r="A84" s="141" t="s">
        <v>869</v>
      </c>
      <c r="B84" s="145">
        <f t="shared" si="5"/>
        <v>4.6100759579034305</v>
      </c>
      <c r="C84" s="151">
        <f t="shared" si="10"/>
        <v>0.22222222222222221</v>
      </c>
      <c r="D84" s="151">
        <f t="shared" si="10"/>
        <v>0.61538461538461542</v>
      </c>
      <c r="E84" s="151">
        <f t="shared" si="10"/>
        <v>0.58823529411764708</v>
      </c>
      <c r="F84" s="151">
        <f t="shared" si="10"/>
        <v>0.55000000000000004</v>
      </c>
      <c r="G84" s="151">
        <f t="shared" si="10"/>
        <v>0.52173913043478259</v>
      </c>
      <c r="H84" s="151">
        <f t="shared" si="10"/>
        <v>0.5204460966542751</v>
      </c>
      <c r="I84" s="151">
        <f t="shared" si="10"/>
        <v>0.52631578947368418</v>
      </c>
      <c r="J84" s="151">
        <f t="shared" si="10"/>
        <v>0.53097345132743368</v>
      </c>
      <c r="K84" s="151">
        <f t="shared" si="10"/>
        <v>0.53475935828877008</v>
      </c>
    </row>
    <row r="85" spans="1:11" ht="12.75">
      <c r="A85" s="141" t="s">
        <v>870</v>
      </c>
      <c r="B85" s="145">
        <f t="shared" si="5"/>
        <v>4.6100759579034305</v>
      </c>
      <c r="C85" s="151">
        <f t="shared" si="10"/>
        <v>0.22222222222222221</v>
      </c>
      <c r="D85" s="151">
        <f t="shared" si="10"/>
        <v>0.61538461538461542</v>
      </c>
      <c r="E85" s="151">
        <f t="shared" si="10"/>
        <v>0.58823529411764708</v>
      </c>
      <c r="F85" s="151">
        <f t="shared" si="10"/>
        <v>0.55000000000000004</v>
      </c>
      <c r="G85" s="151">
        <f t="shared" si="10"/>
        <v>0.52173913043478259</v>
      </c>
      <c r="H85" s="151">
        <f t="shared" si="10"/>
        <v>0.5204460966542751</v>
      </c>
      <c r="I85" s="151">
        <f t="shared" si="10"/>
        <v>0.52631578947368418</v>
      </c>
      <c r="J85" s="151">
        <f t="shared" si="10"/>
        <v>0.53097345132743368</v>
      </c>
      <c r="K85" s="151">
        <f t="shared" si="10"/>
        <v>0.53475935828877008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CY81"/>
  <sheetViews>
    <sheetView showGridLines="0" zoomScale="80" zoomScaleNormal="80" workbookViewId="0">
      <pane ySplit="1" topLeftCell="A2" activePane="bottomLeft" state="frozen"/>
      <selection pane="bottomLeft"/>
    </sheetView>
  </sheetViews>
  <sheetFormatPr defaultRowHeight="12"/>
  <cols>
    <col min="1" max="2" width="14.42578125" style="220" customWidth="1"/>
    <col min="3" max="3" width="28" style="220" customWidth="1"/>
    <col min="4" max="4" width="24.140625" style="220" bestFit="1" customWidth="1"/>
    <col min="5" max="5" width="20.85546875" style="220" customWidth="1"/>
    <col min="6" max="6" width="17" style="220" bestFit="1" customWidth="1"/>
    <col min="7" max="7" width="14.85546875" style="220" customWidth="1"/>
    <col min="8" max="8" width="18.140625" style="220" customWidth="1"/>
    <col min="9" max="9" width="16.7109375" style="220" bestFit="1" customWidth="1"/>
    <col min="10" max="10" width="11.42578125" style="220" customWidth="1"/>
    <col min="11" max="11" width="16" style="220" customWidth="1"/>
    <col min="12" max="12" width="9.28515625" style="220" bestFit="1" customWidth="1"/>
    <col min="13" max="13" width="16" style="220" bestFit="1" customWidth="1"/>
    <col min="14" max="14" width="19.85546875" style="220" customWidth="1"/>
    <col min="15" max="15" width="14.85546875" style="220" customWidth="1"/>
    <col min="16" max="16" width="9.28515625" style="220" bestFit="1" customWidth="1"/>
    <col min="17" max="17" width="25.42578125" style="220" customWidth="1"/>
    <col min="18" max="18" width="14.42578125" style="220" bestFit="1" customWidth="1"/>
    <col min="19" max="19" width="9.140625" style="220"/>
    <col min="20" max="20" width="12.42578125" style="220" bestFit="1" customWidth="1"/>
    <col min="21" max="21" width="16" style="220" bestFit="1" customWidth="1"/>
    <col min="22" max="22" width="13.140625" style="220" bestFit="1" customWidth="1"/>
    <col min="23" max="23" width="12.42578125" style="220" customWidth="1"/>
    <col min="24" max="24" width="8.5703125" style="220" bestFit="1" customWidth="1"/>
    <col min="25" max="25" width="6.28515625" style="220" customWidth="1"/>
    <col min="26" max="26" width="27.140625" style="220" bestFit="1" customWidth="1"/>
    <col min="27" max="27" width="14.85546875" style="220" customWidth="1"/>
    <col min="28" max="28" width="11.5703125" style="220" customWidth="1"/>
    <col min="29" max="29" width="10.5703125" style="220" bestFit="1" customWidth="1"/>
    <col min="30" max="30" width="10.85546875" style="220" bestFit="1" customWidth="1"/>
    <col min="31" max="16384" width="9.140625" style="220"/>
  </cols>
  <sheetData>
    <row r="1" spans="2:30" ht="36.75" customHeight="1"/>
    <row r="2" spans="2:30" ht="27" customHeight="1">
      <c r="K2" s="452"/>
      <c r="L2" s="492" t="s">
        <v>1163</v>
      </c>
      <c r="M2" s="452"/>
      <c r="N2" s="452"/>
      <c r="O2" s="452"/>
      <c r="P2" s="452"/>
      <c r="Q2" s="452"/>
      <c r="R2" s="452"/>
      <c r="S2" s="452"/>
    </row>
    <row r="3" spans="2:30" ht="24" customHeight="1" thickBot="1">
      <c r="K3" s="452"/>
      <c r="L3" s="452"/>
      <c r="M3" s="452"/>
      <c r="N3" s="452"/>
      <c r="O3" s="452"/>
      <c r="P3" s="452"/>
      <c r="Q3" s="452"/>
      <c r="R3" s="452"/>
      <c r="S3" s="452"/>
    </row>
    <row r="4" spans="2:30" s="235" customFormat="1" ht="24" customHeight="1" thickBot="1">
      <c r="B4" s="311" t="s">
        <v>1119</v>
      </c>
      <c r="C4" s="236">
        <f ca="1">NOW()</f>
        <v>44006.843079745369</v>
      </c>
      <c r="D4" s="237"/>
      <c r="E4" s="318" t="s">
        <v>1161</v>
      </c>
      <c r="F4" s="318"/>
      <c r="G4" s="318"/>
      <c r="H4" s="318"/>
      <c r="I4" s="319"/>
      <c r="J4" s="238"/>
      <c r="K4" s="453">
        <f ca="1">C4</f>
        <v>44006.843079745369</v>
      </c>
      <c r="L4" s="454" t="s">
        <v>834</v>
      </c>
      <c r="M4" s="454"/>
      <c r="N4" s="455" t="s">
        <v>1162</v>
      </c>
      <c r="O4" s="456"/>
      <c r="P4" s="456"/>
      <c r="Q4" s="456"/>
      <c r="R4" s="457"/>
      <c r="S4" s="454"/>
      <c r="T4" s="320" t="s">
        <v>1122</v>
      </c>
      <c r="U4" s="320"/>
      <c r="V4" s="320"/>
      <c r="W4" s="320"/>
      <c r="X4" s="320"/>
      <c r="Y4" s="320"/>
      <c r="Z4" s="320"/>
      <c r="AA4" s="320"/>
      <c r="AB4" s="320"/>
      <c r="AC4" s="320"/>
      <c r="AD4" s="320"/>
    </row>
    <row r="5" spans="2:30" s="239" customFormat="1" ht="24.75" thickBot="1">
      <c r="B5" s="312"/>
      <c r="C5" s="240" t="s">
        <v>839</v>
      </c>
      <c r="D5" s="241" t="s">
        <v>905</v>
      </c>
      <c r="E5" s="242" t="s">
        <v>906</v>
      </c>
      <c r="F5" s="242" t="s">
        <v>907</v>
      </c>
      <c r="G5" s="242" t="s">
        <v>908</v>
      </c>
      <c r="H5" s="242" t="s">
        <v>909</v>
      </c>
      <c r="I5" s="243" t="s">
        <v>910</v>
      </c>
      <c r="J5" s="244" t="s">
        <v>911</v>
      </c>
      <c r="K5" s="458"/>
      <c r="L5" s="458"/>
      <c r="M5" s="459" t="s">
        <v>905</v>
      </c>
      <c r="N5" s="459" t="s">
        <v>912</v>
      </c>
      <c r="O5" s="459" t="s">
        <v>907</v>
      </c>
      <c r="P5" s="459" t="s">
        <v>913</v>
      </c>
      <c r="Q5" s="459" t="s">
        <v>914</v>
      </c>
      <c r="R5" s="459" t="s">
        <v>915</v>
      </c>
      <c r="S5" s="458"/>
      <c r="T5" s="246" t="s">
        <v>916</v>
      </c>
      <c r="U5" s="247" t="s">
        <v>917</v>
      </c>
      <c r="V5" s="248" t="s">
        <v>907</v>
      </c>
      <c r="W5" s="248" t="s">
        <v>825</v>
      </c>
      <c r="X5" s="248" t="s">
        <v>918</v>
      </c>
      <c r="Y5" s="248" t="s">
        <v>919</v>
      </c>
      <c r="Z5" s="248" t="s">
        <v>251</v>
      </c>
      <c r="AA5" s="248" t="s">
        <v>920</v>
      </c>
      <c r="AB5" s="248" t="s">
        <v>921</v>
      </c>
      <c r="AC5" s="248" t="s">
        <v>922</v>
      </c>
      <c r="AD5" s="249" t="s">
        <v>923</v>
      </c>
    </row>
    <row r="6" spans="2:30" s="254" customFormat="1" ht="12" customHeight="1">
      <c r="B6" s="312"/>
      <c r="C6" s="250"/>
      <c r="D6" s="251" t="s">
        <v>606</v>
      </c>
      <c r="E6" s="234" t="s">
        <v>1022</v>
      </c>
      <c r="F6" s="234">
        <v>100956789</v>
      </c>
      <c r="G6" s="234" t="s">
        <v>832</v>
      </c>
      <c r="H6" s="234" t="s">
        <v>834</v>
      </c>
      <c r="I6" s="252">
        <v>8</v>
      </c>
      <c r="J6" s="253" t="s">
        <v>830</v>
      </c>
      <c r="K6" s="460"/>
      <c r="L6" s="460">
        <v>1</v>
      </c>
      <c r="M6" s="461" t="str">
        <f>D6</f>
        <v>Preform Transport</v>
      </c>
      <c r="N6" s="461" t="str">
        <f>E6</f>
        <v>Mechanical</v>
      </c>
      <c r="O6" s="461">
        <f>F6</f>
        <v>100956789</v>
      </c>
      <c r="P6" s="461">
        <v>3</v>
      </c>
      <c r="Q6" s="461"/>
      <c r="R6" s="461"/>
      <c r="S6" s="460"/>
      <c r="T6" s="256">
        <f ca="1">C4</f>
        <v>44006.843079745369</v>
      </c>
      <c r="U6" s="234" t="str">
        <f>M15</f>
        <v>Preform Transport</v>
      </c>
      <c r="V6" s="288">
        <f>O15</f>
        <v>100956790</v>
      </c>
      <c r="W6" s="234" t="str">
        <f>N17</f>
        <v>Daily</v>
      </c>
      <c r="X6" s="234" t="str">
        <f>L17</f>
        <v>MAUNDO</v>
      </c>
      <c r="Y6" s="234" t="str">
        <f>N16</f>
        <v>Line 3</v>
      </c>
      <c r="Z6" s="234" t="str">
        <f>Q15</f>
        <v>Valve G101 WT1 Leaking Steam</v>
      </c>
      <c r="AA6" s="234">
        <f>R15</f>
        <v>50067890</v>
      </c>
      <c r="AB6" s="234" t="s">
        <v>831</v>
      </c>
      <c r="AC6" s="234" t="s">
        <v>851</v>
      </c>
      <c r="AD6" s="257">
        <v>44000</v>
      </c>
    </row>
    <row r="7" spans="2:30" s="254" customFormat="1" ht="12" customHeight="1">
      <c r="B7" s="312"/>
      <c r="C7" s="250"/>
      <c r="D7" s="251" t="s">
        <v>606</v>
      </c>
      <c r="E7" s="234" t="s">
        <v>1023</v>
      </c>
      <c r="F7" s="234">
        <v>100956790</v>
      </c>
      <c r="G7" s="234" t="s">
        <v>832</v>
      </c>
      <c r="H7" s="234" t="s">
        <v>878</v>
      </c>
      <c r="I7" s="252">
        <v>3</v>
      </c>
      <c r="J7" s="258" t="s">
        <v>836</v>
      </c>
      <c r="K7" s="460"/>
      <c r="L7" s="460"/>
      <c r="M7" s="461"/>
      <c r="N7" s="461" t="str">
        <f>D6</f>
        <v>Preform Transport</v>
      </c>
      <c r="O7" s="461"/>
      <c r="P7" s="461"/>
      <c r="Q7" s="461"/>
      <c r="R7" s="461"/>
      <c r="S7" s="460"/>
    </row>
    <row r="8" spans="2:30" s="254" customFormat="1" ht="12" customHeight="1">
      <c r="B8" s="312"/>
      <c r="C8" s="250"/>
      <c r="D8" s="251" t="s">
        <v>606</v>
      </c>
      <c r="E8" s="234" t="s">
        <v>538</v>
      </c>
      <c r="F8" s="234">
        <v>100956791</v>
      </c>
      <c r="G8" s="234" t="s">
        <v>832</v>
      </c>
      <c r="H8" s="234" t="s">
        <v>878</v>
      </c>
      <c r="I8" s="252">
        <v>6</v>
      </c>
      <c r="J8" s="258" t="s">
        <v>830</v>
      </c>
      <c r="K8" s="460"/>
      <c r="L8" s="460"/>
      <c r="M8" s="461"/>
      <c r="N8" s="461" t="str">
        <f>G6</f>
        <v>Daily</v>
      </c>
      <c r="O8" s="462"/>
      <c r="P8" s="461"/>
      <c r="Q8" s="461"/>
      <c r="R8" s="461"/>
      <c r="S8" s="460"/>
    </row>
    <row r="9" spans="2:30" s="254" customFormat="1" ht="12" customHeight="1">
      <c r="B9" s="312"/>
      <c r="C9" s="250"/>
      <c r="D9" s="251" t="s">
        <v>606</v>
      </c>
      <c r="E9" s="234" t="s">
        <v>1024</v>
      </c>
      <c r="F9" s="234">
        <v>100956792</v>
      </c>
      <c r="G9" s="234" t="s">
        <v>832</v>
      </c>
      <c r="H9" s="234" t="s">
        <v>848</v>
      </c>
      <c r="I9" s="252">
        <v>3</v>
      </c>
      <c r="J9" s="258" t="s">
        <v>836</v>
      </c>
      <c r="K9" s="460"/>
      <c r="L9" s="460">
        <v>2</v>
      </c>
      <c r="M9" s="461" t="str">
        <f>D11</f>
        <v>Blow Moulder</v>
      </c>
      <c r="N9" s="461" t="str">
        <f>E12</f>
        <v>Cleaning</v>
      </c>
      <c r="O9" s="461">
        <f>F12</f>
        <v>100956795</v>
      </c>
      <c r="P9" s="461">
        <v>9</v>
      </c>
      <c r="Q9" s="461"/>
      <c r="R9" s="461"/>
      <c r="S9" s="460"/>
    </row>
    <row r="10" spans="2:30" s="254" customFormat="1" ht="12" customHeight="1">
      <c r="B10" s="312"/>
      <c r="C10" s="250"/>
      <c r="D10" s="251" t="s">
        <v>6</v>
      </c>
      <c r="E10" s="234" t="s">
        <v>1022</v>
      </c>
      <c r="F10" s="234">
        <v>100956793</v>
      </c>
      <c r="G10" s="234" t="s">
        <v>832</v>
      </c>
      <c r="H10" s="234" t="s">
        <v>854</v>
      </c>
      <c r="I10" s="252">
        <v>5</v>
      </c>
      <c r="J10" s="258" t="s">
        <v>830</v>
      </c>
      <c r="K10" s="460"/>
      <c r="L10" s="460"/>
      <c r="M10" s="461"/>
      <c r="N10" s="461" t="str">
        <f>D11</f>
        <v>Blow Moulder</v>
      </c>
      <c r="O10" s="461"/>
      <c r="P10" s="461"/>
      <c r="Q10" s="461"/>
      <c r="R10" s="461"/>
      <c r="S10" s="460"/>
    </row>
    <row r="11" spans="2:30" s="254" customFormat="1" ht="12" customHeight="1">
      <c r="B11" s="312"/>
      <c r="C11" s="250"/>
      <c r="D11" s="251" t="s">
        <v>6</v>
      </c>
      <c r="E11" s="234" t="s">
        <v>1023</v>
      </c>
      <c r="F11" s="234">
        <v>100956794</v>
      </c>
      <c r="G11" s="234" t="s">
        <v>832</v>
      </c>
      <c r="H11" s="234" t="s">
        <v>857</v>
      </c>
      <c r="I11" s="252">
        <v>6</v>
      </c>
      <c r="J11" s="258" t="s">
        <v>830</v>
      </c>
      <c r="K11" s="460"/>
      <c r="L11" s="460"/>
      <c r="M11" s="461"/>
      <c r="N11" s="461" t="str">
        <f>G12</f>
        <v>Daily</v>
      </c>
      <c r="O11" s="462"/>
      <c r="P11" s="461"/>
      <c r="Q11" s="461"/>
      <c r="R11" s="461"/>
      <c r="S11" s="460"/>
    </row>
    <row r="12" spans="2:30" s="254" customFormat="1" ht="15" customHeight="1" thickBot="1">
      <c r="B12" s="312"/>
      <c r="C12" s="250"/>
      <c r="D12" s="251" t="s">
        <v>6</v>
      </c>
      <c r="E12" s="234" t="s">
        <v>538</v>
      </c>
      <c r="F12" s="234">
        <v>100956795</v>
      </c>
      <c r="G12" s="234" t="s">
        <v>832</v>
      </c>
      <c r="H12" s="234" t="s">
        <v>834</v>
      </c>
      <c r="I12" s="252">
        <v>5</v>
      </c>
      <c r="J12" s="258" t="s">
        <v>830</v>
      </c>
      <c r="K12" s="460"/>
      <c r="L12" s="460"/>
      <c r="M12" s="463"/>
      <c r="N12" s="464"/>
      <c r="O12" s="460"/>
      <c r="P12" s="460"/>
      <c r="Q12" s="460"/>
      <c r="R12" s="460"/>
      <c r="S12" s="460"/>
      <c r="T12" s="273"/>
      <c r="U12" s="273"/>
      <c r="V12" s="273"/>
      <c r="W12" s="273"/>
      <c r="X12" s="273"/>
      <c r="Y12" s="273"/>
      <c r="Z12" s="273"/>
      <c r="AA12" s="273"/>
      <c r="AB12" s="273"/>
      <c r="AC12" s="273"/>
      <c r="AD12" s="273"/>
    </row>
    <row r="13" spans="2:30" s="254" customFormat="1" ht="15" customHeight="1" thickBot="1">
      <c r="B13" s="312"/>
      <c r="C13" s="250"/>
      <c r="D13" s="251" t="s">
        <v>6</v>
      </c>
      <c r="E13" s="234" t="s">
        <v>1024</v>
      </c>
      <c r="F13" s="234">
        <v>100956796</v>
      </c>
      <c r="G13" s="234" t="s">
        <v>832</v>
      </c>
      <c r="H13" s="234" t="s">
        <v>870</v>
      </c>
      <c r="I13" s="252">
        <v>8</v>
      </c>
      <c r="J13" s="258" t="s">
        <v>836</v>
      </c>
      <c r="K13" s="460"/>
      <c r="L13" s="460"/>
      <c r="M13" s="460"/>
      <c r="N13" s="465" t="s">
        <v>903</v>
      </c>
      <c r="O13" s="466"/>
      <c r="P13" s="466"/>
      <c r="Q13" s="466"/>
      <c r="R13" s="467"/>
      <c r="S13" s="460"/>
      <c r="T13" s="220"/>
      <c r="U13" s="220"/>
      <c r="V13" s="220"/>
      <c r="W13" s="220"/>
      <c r="X13" s="220"/>
      <c r="Y13" s="220"/>
      <c r="Z13" s="220"/>
      <c r="AA13" s="220"/>
      <c r="AB13" s="220"/>
      <c r="AC13" s="220"/>
      <c r="AD13" s="220"/>
    </row>
    <row r="14" spans="2:30" s="254" customFormat="1" ht="15" customHeight="1">
      <c r="B14" s="312"/>
      <c r="C14" s="250"/>
      <c r="D14" s="251" t="s">
        <v>10</v>
      </c>
      <c r="E14" s="234" t="s">
        <v>1022</v>
      </c>
      <c r="F14" s="234">
        <v>100956797</v>
      </c>
      <c r="G14" s="234" t="s">
        <v>832</v>
      </c>
      <c r="H14" s="234" t="s">
        <v>834</v>
      </c>
      <c r="I14" s="252">
        <v>3</v>
      </c>
      <c r="J14" s="258" t="s">
        <v>836</v>
      </c>
      <c r="K14" s="460"/>
      <c r="L14" s="460"/>
      <c r="M14" s="460"/>
      <c r="N14" s="468" t="s">
        <v>912</v>
      </c>
      <c r="O14" s="469" t="s">
        <v>907</v>
      </c>
      <c r="P14" s="470" t="s">
        <v>913</v>
      </c>
      <c r="Q14" s="471" t="s">
        <v>914</v>
      </c>
      <c r="R14" s="471" t="s">
        <v>915</v>
      </c>
      <c r="S14" s="460"/>
      <c r="T14" s="220"/>
      <c r="U14" s="220"/>
      <c r="V14" s="220"/>
      <c r="W14" s="220"/>
      <c r="X14" s="220"/>
      <c r="Y14" s="220"/>
      <c r="Z14" s="220"/>
      <c r="AA14" s="220"/>
      <c r="AB14" s="220"/>
      <c r="AC14" s="220"/>
      <c r="AD14" s="220"/>
    </row>
    <row r="15" spans="2:30" s="254" customFormat="1" ht="15.75" customHeight="1" thickBot="1">
      <c r="B15" s="312"/>
      <c r="C15" s="250"/>
      <c r="D15" s="251" t="s">
        <v>10</v>
      </c>
      <c r="E15" s="234" t="s">
        <v>1023</v>
      </c>
      <c r="F15" s="234">
        <v>100956798</v>
      </c>
      <c r="G15" s="234" t="s">
        <v>832</v>
      </c>
      <c r="H15" s="234" t="s">
        <v>878</v>
      </c>
      <c r="I15" s="252">
        <v>6</v>
      </c>
      <c r="J15" s="258" t="s">
        <v>830</v>
      </c>
      <c r="K15" s="460"/>
      <c r="L15" s="460"/>
      <c r="M15" s="472" t="str">
        <f>D7</f>
        <v>Preform Transport</v>
      </c>
      <c r="N15" s="472" t="str">
        <f>E7</f>
        <v>Electrical</v>
      </c>
      <c r="O15" s="473">
        <f>F7</f>
        <v>100956790</v>
      </c>
      <c r="P15" s="474">
        <v>4</v>
      </c>
      <c r="Q15" s="475" t="s">
        <v>924</v>
      </c>
      <c r="R15" s="476">
        <v>50067890</v>
      </c>
      <c r="S15" s="460"/>
      <c r="T15" s="220"/>
      <c r="U15" s="220"/>
      <c r="V15" s="220"/>
      <c r="W15" s="220"/>
      <c r="X15" s="220"/>
      <c r="Y15" s="220"/>
      <c r="Z15" s="220"/>
      <c r="AA15" s="220"/>
      <c r="AB15" s="220"/>
      <c r="AC15" s="220"/>
      <c r="AD15" s="220"/>
    </row>
    <row r="16" spans="2:30" s="254" customFormat="1" ht="15.75" customHeight="1" thickBot="1">
      <c r="B16" s="312"/>
      <c r="C16" s="250"/>
      <c r="D16" s="251" t="s">
        <v>10</v>
      </c>
      <c r="E16" s="234" t="s">
        <v>538</v>
      </c>
      <c r="F16" s="234">
        <v>100956799</v>
      </c>
      <c r="G16" s="234" t="s">
        <v>832</v>
      </c>
      <c r="H16" s="234" t="s">
        <v>878</v>
      </c>
      <c r="I16" s="252">
        <v>5</v>
      </c>
      <c r="J16" s="258" t="s">
        <v>836</v>
      </c>
      <c r="K16" s="477"/>
      <c r="L16" s="463"/>
      <c r="M16" s="478"/>
      <c r="N16" s="478" t="str">
        <f>C5</f>
        <v>Line 3</v>
      </c>
      <c r="O16" s="479"/>
      <c r="P16" s="480"/>
      <c r="Q16" s="475" t="s">
        <v>925</v>
      </c>
      <c r="R16" s="476"/>
      <c r="S16" s="460"/>
      <c r="T16" s="220"/>
      <c r="U16" s="220"/>
      <c r="V16" s="220"/>
      <c r="W16" s="220"/>
      <c r="X16" s="220"/>
      <c r="Y16" s="220"/>
      <c r="Z16" s="220"/>
      <c r="AA16" s="220"/>
      <c r="AB16" s="220"/>
      <c r="AC16" s="220"/>
      <c r="AD16" s="220"/>
    </row>
    <row r="17" spans="2:30" s="254" customFormat="1" ht="15.75" customHeight="1" thickBot="1">
      <c r="B17" s="312"/>
      <c r="C17" s="250"/>
      <c r="D17" s="251" t="s">
        <v>10</v>
      </c>
      <c r="E17" s="234" t="s">
        <v>1024</v>
      </c>
      <c r="F17" s="234">
        <v>100956800</v>
      </c>
      <c r="G17" s="234" t="s">
        <v>832</v>
      </c>
      <c r="H17" s="234" t="s">
        <v>848</v>
      </c>
      <c r="I17" s="252">
        <v>6</v>
      </c>
      <c r="J17" s="258" t="s">
        <v>836</v>
      </c>
      <c r="K17" s="477">
        <f ca="1">NOW()</f>
        <v>44006.843079745369</v>
      </c>
      <c r="L17" s="463" t="s">
        <v>878</v>
      </c>
      <c r="M17" s="481"/>
      <c r="N17" s="478" t="str">
        <f>G12</f>
        <v>Daily</v>
      </c>
      <c r="O17" s="482"/>
      <c r="P17" s="480"/>
      <c r="Q17" s="475" t="s">
        <v>926</v>
      </c>
      <c r="R17" s="476"/>
      <c r="S17" s="460"/>
      <c r="T17" s="220"/>
      <c r="U17" s="220"/>
      <c r="V17" s="220"/>
      <c r="W17" s="220"/>
      <c r="X17" s="220"/>
      <c r="Y17" s="220"/>
      <c r="Z17" s="220"/>
      <c r="AA17" s="220"/>
      <c r="AB17" s="220"/>
      <c r="AC17" s="220"/>
      <c r="AD17" s="220"/>
    </row>
    <row r="18" spans="2:30" s="254" customFormat="1" ht="15" customHeight="1">
      <c r="B18" s="312"/>
      <c r="C18" s="250"/>
      <c r="D18" s="251" t="s">
        <v>253</v>
      </c>
      <c r="E18" s="234" t="s">
        <v>1022</v>
      </c>
      <c r="F18" s="234">
        <v>100956801</v>
      </c>
      <c r="G18" s="234" t="s">
        <v>832</v>
      </c>
      <c r="H18" s="234" t="s">
        <v>854</v>
      </c>
      <c r="I18" s="252">
        <v>4</v>
      </c>
      <c r="J18" s="258" t="s">
        <v>836</v>
      </c>
      <c r="K18" s="460"/>
      <c r="L18" s="460"/>
      <c r="M18" s="481"/>
      <c r="N18" s="478"/>
      <c r="O18" s="482"/>
      <c r="P18" s="480"/>
      <c r="Q18" s="475"/>
      <c r="R18" s="476"/>
      <c r="S18" s="460"/>
      <c r="T18" s="220"/>
      <c r="U18" s="220"/>
      <c r="V18" s="220"/>
      <c r="W18" s="220"/>
      <c r="X18" s="220"/>
      <c r="Y18" s="220"/>
      <c r="Z18" s="220"/>
      <c r="AA18" s="220"/>
      <c r="AB18" s="220"/>
      <c r="AC18" s="220"/>
      <c r="AD18" s="220"/>
    </row>
    <row r="19" spans="2:30" s="254" customFormat="1" ht="15" customHeight="1">
      <c r="B19" s="312"/>
      <c r="C19" s="250"/>
      <c r="D19" s="251" t="s">
        <v>253</v>
      </c>
      <c r="E19" s="234" t="s">
        <v>1023</v>
      </c>
      <c r="F19" s="234">
        <v>100956802</v>
      </c>
      <c r="G19" s="234" t="s">
        <v>832</v>
      </c>
      <c r="H19" s="234" t="s">
        <v>857</v>
      </c>
      <c r="I19" s="252">
        <v>4</v>
      </c>
      <c r="J19" s="258" t="s">
        <v>836</v>
      </c>
      <c r="K19" s="460"/>
      <c r="L19" s="460">
        <v>1</v>
      </c>
      <c r="M19" s="483"/>
      <c r="N19" s="478"/>
      <c r="O19" s="484"/>
      <c r="P19" s="485"/>
      <c r="Q19" s="475"/>
      <c r="R19" s="476"/>
      <c r="S19" s="460"/>
      <c r="T19" s="220"/>
      <c r="U19" s="220"/>
      <c r="V19" s="220"/>
      <c r="W19" s="220"/>
      <c r="X19" s="220"/>
      <c r="Y19" s="220"/>
      <c r="Z19" s="220"/>
      <c r="AA19" s="220"/>
      <c r="AB19" s="220"/>
      <c r="AC19" s="220"/>
      <c r="AD19" s="220"/>
    </row>
    <row r="20" spans="2:30" s="254" customFormat="1" ht="15" customHeight="1">
      <c r="B20" s="312"/>
      <c r="C20" s="250"/>
      <c r="D20" s="251" t="s">
        <v>253</v>
      </c>
      <c r="E20" s="234" t="s">
        <v>538</v>
      </c>
      <c r="F20" s="234">
        <v>100956803</v>
      </c>
      <c r="G20" s="234" t="s">
        <v>832</v>
      </c>
      <c r="H20" s="234" t="s">
        <v>834</v>
      </c>
      <c r="I20" s="252">
        <v>5</v>
      </c>
      <c r="J20" s="258" t="s">
        <v>830</v>
      </c>
      <c r="K20" s="460"/>
      <c r="L20" s="460"/>
      <c r="M20" s="472" t="str">
        <f>D8</f>
        <v>Preform Transport</v>
      </c>
      <c r="N20" s="478" t="str">
        <f>E8</f>
        <v>Cleaning</v>
      </c>
      <c r="O20" s="473">
        <f>F8</f>
        <v>100956791</v>
      </c>
      <c r="P20" s="474">
        <v>8</v>
      </c>
      <c r="Q20" s="476"/>
      <c r="R20" s="476"/>
      <c r="S20" s="460"/>
      <c r="T20" s="220"/>
      <c r="U20" s="220"/>
      <c r="V20" s="220"/>
      <c r="W20" s="220"/>
      <c r="X20" s="220"/>
      <c r="Y20" s="220"/>
      <c r="Z20" s="220"/>
      <c r="AA20" s="220"/>
      <c r="AB20" s="220"/>
      <c r="AC20" s="220"/>
      <c r="AD20" s="220"/>
    </row>
    <row r="21" spans="2:30" s="254" customFormat="1" ht="15" customHeight="1">
      <c r="B21" s="312"/>
      <c r="C21" s="250"/>
      <c r="D21" s="251" t="s">
        <v>253</v>
      </c>
      <c r="E21" s="234" t="s">
        <v>1024</v>
      </c>
      <c r="F21" s="234">
        <v>100956804</v>
      </c>
      <c r="G21" s="234" t="s">
        <v>832</v>
      </c>
      <c r="H21" s="234" t="s">
        <v>870</v>
      </c>
      <c r="I21" s="252">
        <v>5</v>
      </c>
      <c r="J21" s="258" t="s">
        <v>830</v>
      </c>
      <c r="K21" s="460"/>
      <c r="L21" s="460"/>
      <c r="M21" s="478"/>
      <c r="N21" s="478" t="str">
        <f>C5</f>
        <v>Line 3</v>
      </c>
      <c r="O21" s="480"/>
      <c r="P21" s="480"/>
      <c r="Q21" s="476"/>
      <c r="R21" s="476"/>
      <c r="S21" s="460"/>
      <c r="T21" s="220"/>
      <c r="U21" s="220"/>
      <c r="V21" s="220"/>
      <c r="W21" s="220"/>
      <c r="X21" s="220"/>
      <c r="Y21" s="220"/>
      <c r="Z21" s="220"/>
      <c r="AA21" s="220"/>
      <c r="AB21" s="220"/>
      <c r="AC21" s="220"/>
      <c r="AD21" s="220"/>
    </row>
    <row r="22" spans="2:30" s="254" customFormat="1" ht="15" customHeight="1">
      <c r="B22" s="312"/>
      <c r="C22" s="250"/>
      <c r="D22" s="251" t="s">
        <v>104</v>
      </c>
      <c r="E22" s="234" t="s">
        <v>1022</v>
      </c>
      <c r="F22" s="234">
        <v>100956805</v>
      </c>
      <c r="G22" s="234" t="s">
        <v>832</v>
      </c>
      <c r="H22" s="234" t="s">
        <v>854</v>
      </c>
      <c r="I22" s="252">
        <v>8</v>
      </c>
      <c r="J22" s="258" t="s">
        <v>830</v>
      </c>
      <c r="K22" s="460"/>
      <c r="L22" s="460"/>
      <c r="M22" s="478"/>
      <c r="N22" s="478" t="str">
        <f>G8</f>
        <v>Daily</v>
      </c>
      <c r="O22" s="486"/>
      <c r="P22" s="480"/>
      <c r="Q22" s="476"/>
      <c r="R22" s="476"/>
      <c r="S22" s="460"/>
      <c r="T22" s="220"/>
      <c r="U22" s="220"/>
      <c r="V22" s="220"/>
      <c r="W22" s="220"/>
      <c r="X22" s="220"/>
      <c r="Y22" s="220"/>
      <c r="Z22" s="220"/>
      <c r="AA22" s="220"/>
      <c r="AB22" s="220"/>
      <c r="AC22" s="220"/>
      <c r="AD22" s="220"/>
    </row>
    <row r="23" spans="2:30" s="254" customFormat="1" ht="15" customHeight="1">
      <c r="B23" s="312"/>
      <c r="C23" s="250"/>
      <c r="D23" s="251" t="s">
        <v>104</v>
      </c>
      <c r="E23" s="234" t="s">
        <v>1023</v>
      </c>
      <c r="F23" s="234">
        <v>100956806</v>
      </c>
      <c r="G23" s="234" t="s">
        <v>832</v>
      </c>
      <c r="H23" s="234" t="s">
        <v>857</v>
      </c>
      <c r="I23" s="252">
        <v>6</v>
      </c>
      <c r="J23" s="258" t="s">
        <v>830</v>
      </c>
      <c r="K23" s="460"/>
      <c r="L23" s="460"/>
      <c r="M23" s="481"/>
      <c r="N23" s="481"/>
      <c r="O23" s="486"/>
      <c r="P23" s="480"/>
      <c r="Q23" s="476"/>
      <c r="R23" s="476"/>
      <c r="S23" s="460"/>
      <c r="T23" s="220"/>
      <c r="U23" s="220"/>
      <c r="V23" s="220"/>
      <c r="W23" s="220"/>
      <c r="X23" s="220"/>
      <c r="Y23" s="220"/>
      <c r="Z23" s="220"/>
      <c r="AA23" s="220"/>
      <c r="AB23" s="220"/>
      <c r="AC23" s="220"/>
      <c r="AD23" s="220"/>
    </row>
    <row r="24" spans="2:30" s="254" customFormat="1" ht="15" customHeight="1" thickBot="1">
      <c r="B24" s="312"/>
      <c r="C24" s="250"/>
      <c r="D24" s="251" t="s">
        <v>104</v>
      </c>
      <c r="E24" s="234" t="s">
        <v>538</v>
      </c>
      <c r="F24" s="234">
        <v>100956807</v>
      </c>
      <c r="G24" s="234" t="s">
        <v>832</v>
      </c>
      <c r="H24" s="234" t="s">
        <v>834</v>
      </c>
      <c r="I24" s="252">
        <v>6</v>
      </c>
      <c r="J24" s="258" t="s">
        <v>836</v>
      </c>
      <c r="K24" s="460"/>
      <c r="L24" s="460">
        <v>2</v>
      </c>
      <c r="M24" s="483"/>
      <c r="N24" s="487"/>
      <c r="O24" s="488"/>
      <c r="P24" s="489"/>
      <c r="Q24" s="490"/>
      <c r="R24" s="490"/>
      <c r="S24" s="460"/>
      <c r="T24" s="220"/>
      <c r="U24" s="220"/>
      <c r="V24" s="220"/>
      <c r="W24" s="220"/>
      <c r="X24" s="220"/>
      <c r="Y24" s="220"/>
      <c r="Z24" s="220"/>
      <c r="AA24" s="220"/>
      <c r="AB24" s="220"/>
      <c r="AC24" s="220"/>
      <c r="AD24" s="220"/>
    </row>
    <row r="25" spans="2:30" s="254" customFormat="1" ht="15.75" customHeight="1" thickBot="1">
      <c r="B25" s="312"/>
      <c r="C25" s="260"/>
      <c r="D25" s="251" t="s">
        <v>104</v>
      </c>
      <c r="E25" s="234" t="s">
        <v>1024</v>
      </c>
      <c r="F25" s="234">
        <v>100956808</v>
      </c>
      <c r="G25" s="234" t="s">
        <v>832</v>
      </c>
      <c r="H25" s="234" t="s">
        <v>870</v>
      </c>
      <c r="I25" s="252">
        <v>7</v>
      </c>
      <c r="J25" s="261" t="s">
        <v>830</v>
      </c>
      <c r="K25" s="460"/>
      <c r="L25" s="460"/>
      <c r="M25" s="460"/>
      <c r="N25" s="460"/>
      <c r="O25" s="460"/>
      <c r="P25" s="460"/>
      <c r="Q25" s="460"/>
      <c r="R25" s="460"/>
      <c r="S25" s="460"/>
      <c r="T25" s="220"/>
      <c r="U25" s="220"/>
      <c r="V25" s="220"/>
      <c r="W25" s="220"/>
      <c r="X25" s="220"/>
      <c r="Y25" s="220"/>
      <c r="Z25" s="220"/>
      <c r="AA25" s="220"/>
      <c r="AB25" s="220"/>
      <c r="AC25" s="220"/>
      <c r="AD25" s="220"/>
    </row>
    <row r="26" spans="2:30" s="254" customFormat="1" ht="15" customHeight="1">
      <c r="B26" s="312"/>
      <c r="C26" s="262"/>
      <c r="D26" s="263"/>
      <c r="E26" s="263"/>
      <c r="F26" s="263"/>
      <c r="G26" s="263"/>
      <c r="H26" s="263"/>
      <c r="I26" s="263"/>
      <c r="J26" s="264"/>
      <c r="K26" s="460"/>
      <c r="L26" s="460"/>
      <c r="M26" s="460"/>
      <c r="N26" s="460" t="s">
        <v>927</v>
      </c>
      <c r="O26" s="460">
        <f>COUNTA(Q15:Q24)</f>
        <v>3</v>
      </c>
      <c r="P26" s="460"/>
      <c r="Q26" s="460"/>
      <c r="R26" s="460"/>
      <c r="S26" s="460"/>
      <c r="T26" s="220"/>
      <c r="U26" s="220"/>
      <c r="V26" s="220"/>
      <c r="W26" s="220"/>
      <c r="X26" s="220"/>
      <c r="Y26" s="220"/>
      <c r="Z26" s="220"/>
      <c r="AA26" s="220"/>
      <c r="AB26" s="220"/>
      <c r="AC26" s="220"/>
      <c r="AD26" s="220"/>
    </row>
    <row r="27" spans="2:30" s="254" customFormat="1" ht="33">
      <c r="B27" s="312"/>
      <c r="C27" s="322"/>
      <c r="D27" s="323"/>
      <c r="E27" s="324"/>
      <c r="F27" s="324"/>
      <c r="G27" s="265"/>
      <c r="K27" s="460"/>
      <c r="L27" s="460"/>
      <c r="M27" s="460"/>
      <c r="N27" s="460"/>
      <c r="O27" s="460"/>
      <c r="P27" s="460"/>
      <c r="Q27" s="460"/>
      <c r="R27" s="460"/>
      <c r="S27" s="460"/>
      <c r="T27" s="220"/>
      <c r="U27" s="220"/>
      <c r="V27" s="220"/>
      <c r="W27" s="220"/>
      <c r="X27" s="220"/>
      <c r="Y27" s="220"/>
      <c r="Z27" s="220"/>
      <c r="AA27" s="220"/>
      <c r="AB27" s="220"/>
      <c r="AC27" s="220"/>
      <c r="AD27" s="220"/>
    </row>
    <row r="28" spans="2:30" s="254" customFormat="1" ht="33">
      <c r="B28" s="312"/>
      <c r="C28" s="325"/>
      <c r="D28" s="324"/>
      <c r="E28" s="324"/>
      <c r="F28" s="324"/>
      <c r="G28" s="265"/>
      <c r="K28" s="460"/>
      <c r="L28" s="460"/>
      <c r="M28" s="460"/>
      <c r="N28" s="460"/>
      <c r="O28" s="460"/>
      <c r="P28" s="460"/>
      <c r="Q28" s="460"/>
      <c r="R28" s="460"/>
      <c r="S28" s="460"/>
      <c r="T28" s="220"/>
      <c r="U28" s="220"/>
      <c r="V28" s="220"/>
      <c r="W28" s="220"/>
      <c r="X28" s="220"/>
      <c r="Y28" s="220"/>
      <c r="Z28" s="220"/>
      <c r="AA28" s="220"/>
      <c r="AB28" s="220"/>
      <c r="AC28" s="220"/>
      <c r="AD28" s="220"/>
    </row>
    <row r="29" spans="2:30" s="254" customFormat="1" ht="33">
      <c r="B29" s="312"/>
      <c r="C29" s="325"/>
      <c r="D29" s="324"/>
      <c r="E29" s="324"/>
      <c r="F29" s="324"/>
      <c r="G29" s="265"/>
      <c r="K29" s="460"/>
      <c r="L29" s="460"/>
      <c r="M29" s="460"/>
      <c r="N29" s="460"/>
      <c r="O29" s="460"/>
      <c r="P29" s="460"/>
      <c r="Q29" s="460"/>
      <c r="R29" s="460"/>
      <c r="S29" s="460"/>
      <c r="T29" s="220"/>
      <c r="U29" s="220"/>
      <c r="V29" s="220"/>
      <c r="W29" s="220"/>
      <c r="X29" s="220"/>
      <c r="Y29" s="220"/>
      <c r="Z29" s="220"/>
      <c r="AA29" s="220"/>
      <c r="AB29" s="220"/>
      <c r="AC29" s="220"/>
      <c r="AD29" s="220"/>
    </row>
    <row r="30" spans="2:30" s="254" customFormat="1" ht="33">
      <c r="B30" s="312"/>
      <c r="C30" s="325"/>
      <c r="D30" s="324"/>
      <c r="E30" s="324"/>
      <c r="F30" s="324"/>
      <c r="G30" s="265"/>
      <c r="K30" s="460"/>
      <c r="L30" s="460"/>
      <c r="M30" s="491"/>
      <c r="N30" s="491"/>
      <c r="O30" s="491"/>
      <c r="P30" s="491"/>
      <c r="Q30" s="491"/>
      <c r="R30" s="491"/>
      <c r="S30" s="460"/>
      <c r="T30" s="220"/>
      <c r="U30" s="220"/>
      <c r="V30" s="220"/>
      <c r="W30" s="220"/>
      <c r="X30" s="220"/>
      <c r="Y30" s="220"/>
      <c r="Z30" s="220"/>
      <c r="AA30" s="220"/>
      <c r="AB30" s="220"/>
      <c r="AC30" s="220"/>
      <c r="AD30" s="220"/>
    </row>
    <row r="31" spans="2:30" s="254" customFormat="1" ht="12" customHeight="1">
      <c r="B31" s="312"/>
      <c r="C31" s="325"/>
      <c r="D31" s="324"/>
      <c r="E31" s="324"/>
      <c r="F31" s="324"/>
      <c r="G31" s="265"/>
      <c r="M31" s="220"/>
      <c r="N31" s="220"/>
      <c r="O31" s="220"/>
      <c r="P31" s="220"/>
      <c r="Q31" s="220"/>
      <c r="R31" s="220"/>
      <c r="T31" s="220"/>
      <c r="U31" s="220"/>
      <c r="V31" s="220"/>
      <c r="W31" s="220"/>
      <c r="X31" s="220"/>
      <c r="Y31" s="220"/>
      <c r="Z31" s="220"/>
      <c r="AA31" s="220"/>
      <c r="AB31" s="220"/>
      <c r="AC31" s="220"/>
      <c r="AD31" s="220"/>
    </row>
    <row r="32" spans="2:30" s="254" customFormat="1" ht="33" hidden="1" customHeight="1">
      <c r="B32" s="312"/>
      <c r="C32" s="325"/>
      <c r="D32" s="324"/>
      <c r="E32" s="324"/>
      <c r="F32" s="324"/>
      <c r="G32" s="265"/>
      <c r="M32" s="220"/>
      <c r="N32" s="220"/>
      <c r="O32" s="220"/>
      <c r="P32" s="220"/>
      <c r="Q32" s="220"/>
      <c r="R32" s="220"/>
      <c r="T32" s="220"/>
      <c r="U32" s="220"/>
      <c r="V32" s="220"/>
      <c r="W32" s="220"/>
      <c r="X32" s="220"/>
      <c r="Y32" s="220"/>
      <c r="Z32" s="220"/>
      <c r="AA32" s="220"/>
      <c r="AB32" s="220"/>
      <c r="AC32" s="220"/>
      <c r="AD32" s="220"/>
    </row>
    <row r="33" spans="2:30" s="267" customFormat="1" ht="15.75" customHeight="1" thickBot="1">
      <c r="B33" s="313"/>
      <c r="C33" s="268"/>
      <c r="M33" s="220"/>
      <c r="N33" s="220"/>
      <c r="O33" s="220"/>
      <c r="P33" s="220"/>
      <c r="Q33" s="220"/>
      <c r="R33" s="220"/>
      <c r="S33" s="254"/>
      <c r="T33" s="220"/>
      <c r="U33" s="220"/>
      <c r="V33" s="220"/>
      <c r="W33" s="220"/>
      <c r="X33" s="220"/>
      <c r="Y33" s="220"/>
      <c r="Z33" s="220"/>
      <c r="AA33" s="220"/>
      <c r="AB33" s="220"/>
      <c r="AC33" s="220"/>
      <c r="AD33" s="220"/>
    </row>
    <row r="34" spans="2:30" s="273" customFormat="1" ht="14.25">
      <c r="B34" s="314" t="s">
        <v>1120</v>
      </c>
      <c r="C34" s="273" t="s">
        <v>1123</v>
      </c>
      <c r="M34" s="220"/>
      <c r="N34" s="220"/>
      <c r="O34" s="220"/>
      <c r="P34" s="220"/>
      <c r="Q34" s="220"/>
      <c r="R34" s="220"/>
      <c r="T34" s="220"/>
      <c r="U34" s="220"/>
      <c r="V34" s="220"/>
      <c r="W34" s="220"/>
      <c r="X34" s="220"/>
      <c r="Y34" s="220"/>
      <c r="Z34" s="220"/>
      <c r="AA34" s="220"/>
      <c r="AB34" s="220"/>
      <c r="AC34" s="220"/>
      <c r="AD34" s="220"/>
    </row>
    <row r="35" spans="2:30" ht="15" customHeight="1">
      <c r="B35" s="315"/>
      <c r="C35" s="251"/>
      <c r="D35" s="234" t="s">
        <v>832</v>
      </c>
      <c r="E35" s="234" t="s">
        <v>838</v>
      </c>
      <c r="F35" s="234" t="s">
        <v>928</v>
      </c>
      <c r="G35" s="234" t="s">
        <v>847</v>
      </c>
      <c r="H35" s="234" t="s">
        <v>850</v>
      </c>
    </row>
    <row r="36" spans="2:30" ht="15" customHeight="1">
      <c r="B36" s="315"/>
      <c r="C36" s="251" t="s">
        <v>929</v>
      </c>
      <c r="D36" s="234">
        <v>151</v>
      </c>
      <c r="E36" s="234">
        <v>2442.3000000000002</v>
      </c>
      <c r="F36" s="234">
        <v>8900</v>
      </c>
      <c r="G36" s="234">
        <v>22600</v>
      </c>
      <c r="H36" s="234">
        <v>93620</v>
      </c>
    </row>
    <row r="37" spans="2:30" ht="15" customHeight="1">
      <c r="B37" s="315"/>
      <c r="C37" s="251" t="s">
        <v>1124</v>
      </c>
      <c r="D37" s="234">
        <v>55</v>
      </c>
      <c r="E37" s="234">
        <v>43</v>
      </c>
      <c r="F37" s="234">
        <v>65</v>
      </c>
      <c r="G37" s="234">
        <v>64</v>
      </c>
      <c r="H37" s="234">
        <v>87</v>
      </c>
    </row>
    <row r="38" spans="2:30" ht="15" customHeight="1">
      <c r="B38" s="315"/>
      <c r="C38" s="251" t="s">
        <v>1125</v>
      </c>
      <c r="D38" s="234">
        <v>63</v>
      </c>
      <c r="E38" s="234">
        <v>68</v>
      </c>
      <c r="F38" s="234">
        <v>64</v>
      </c>
      <c r="G38" s="234">
        <v>85</v>
      </c>
      <c r="H38" s="234">
        <v>84</v>
      </c>
    </row>
    <row r="39" spans="2:30" ht="15" customHeight="1">
      <c r="B39" s="315"/>
      <c r="C39" s="251" t="s">
        <v>1126</v>
      </c>
      <c r="D39" s="234">
        <v>72</v>
      </c>
      <c r="E39" s="234">
        <v>76</v>
      </c>
      <c r="F39" s="234">
        <v>43</v>
      </c>
      <c r="G39" s="234">
        <v>63</v>
      </c>
      <c r="H39" s="234">
        <v>75</v>
      </c>
    </row>
    <row r="40" spans="2:30" ht="15" customHeight="1">
      <c r="B40" s="315"/>
    </row>
    <row r="41" spans="2:30" ht="15.75" customHeight="1" thickBot="1">
      <c r="B41" s="315"/>
    </row>
    <row r="42" spans="2:30" ht="15.75" customHeight="1">
      <c r="B42" s="315"/>
      <c r="D42" s="221" t="s">
        <v>930</v>
      </c>
      <c r="F42" s="281" t="s">
        <v>826</v>
      </c>
      <c r="G42" s="282" t="s">
        <v>832</v>
      </c>
    </row>
    <row r="43" spans="2:30" ht="15" customHeight="1">
      <c r="B43" s="316"/>
      <c r="C43" s="285" t="s">
        <v>931</v>
      </c>
      <c r="D43" s="234" t="s">
        <v>932</v>
      </c>
      <c r="E43" s="234" t="s">
        <v>1121</v>
      </c>
      <c r="F43" s="234" t="s">
        <v>1125</v>
      </c>
      <c r="G43" s="234" t="s">
        <v>1127</v>
      </c>
      <c r="H43" s="234" t="s">
        <v>1128</v>
      </c>
      <c r="I43" s="234" t="s">
        <v>1129</v>
      </c>
    </row>
    <row r="44" spans="2:30" ht="15" customHeight="1">
      <c r="B44" s="315"/>
      <c r="C44" s="279" t="s">
        <v>854</v>
      </c>
      <c r="D44" s="234">
        <f ca="1">RANDBETWEEN(1,100)</f>
        <v>81</v>
      </c>
      <c r="E44" s="284">
        <f ca="1">RANDBETWEEN(40,100)</f>
        <v>54</v>
      </c>
      <c r="F44" s="288">
        <f t="shared" ref="F44:I71" ca="1" si="0">RANDBETWEEN(40,100)</f>
        <v>77</v>
      </c>
      <c r="G44" s="288">
        <f t="shared" ca="1" si="0"/>
        <v>82</v>
      </c>
      <c r="H44" s="289">
        <f t="shared" ca="1" si="0"/>
        <v>49</v>
      </c>
      <c r="I44" s="288">
        <f t="shared" ca="1" si="0"/>
        <v>91</v>
      </c>
    </row>
    <row r="45" spans="2:30" ht="15" customHeight="1">
      <c r="B45" s="315"/>
      <c r="C45" s="280" t="s">
        <v>834</v>
      </c>
      <c r="D45" s="234">
        <f t="shared" ref="D45:D71" ca="1" si="1">RANDBETWEEN(1,100)</f>
        <v>44</v>
      </c>
      <c r="E45" s="284">
        <f t="shared" ref="E45:E71" ca="1" si="2">RANDBETWEEN(40,100)</f>
        <v>95</v>
      </c>
      <c r="F45" s="288">
        <f t="shared" ca="1" si="0"/>
        <v>74</v>
      </c>
      <c r="G45" s="288">
        <f t="shared" ca="1" si="0"/>
        <v>93</v>
      </c>
      <c r="H45" s="289">
        <f t="shared" ca="1" si="0"/>
        <v>59</v>
      </c>
      <c r="I45" s="284">
        <f t="shared" ca="1" si="0"/>
        <v>65</v>
      </c>
    </row>
    <row r="46" spans="2:30" ht="15" customHeight="1">
      <c r="B46" s="315"/>
      <c r="C46" s="280" t="s">
        <v>840</v>
      </c>
      <c r="D46" s="234">
        <f t="shared" ca="1" si="1"/>
        <v>8</v>
      </c>
      <c r="E46" s="284">
        <f t="shared" ca="1" si="2"/>
        <v>70</v>
      </c>
      <c r="F46" s="288">
        <f t="shared" ca="1" si="0"/>
        <v>42</v>
      </c>
      <c r="G46" s="288">
        <f t="shared" ca="1" si="0"/>
        <v>52</v>
      </c>
      <c r="H46" s="289">
        <f t="shared" ca="1" si="0"/>
        <v>46</v>
      </c>
      <c r="I46" s="284">
        <f t="shared" ca="1" si="0"/>
        <v>64</v>
      </c>
    </row>
    <row r="47" spans="2:30" ht="15" customHeight="1">
      <c r="B47" s="315"/>
      <c r="C47" s="280" t="s">
        <v>844</v>
      </c>
      <c r="D47" s="234">
        <f t="shared" ca="1" si="1"/>
        <v>79</v>
      </c>
      <c r="E47" s="284">
        <f t="shared" ca="1" si="2"/>
        <v>94</v>
      </c>
      <c r="F47" s="288">
        <f t="shared" ca="1" si="0"/>
        <v>76</v>
      </c>
      <c r="G47" s="288">
        <f t="shared" ca="1" si="0"/>
        <v>57</v>
      </c>
      <c r="H47" s="289">
        <f t="shared" ca="1" si="0"/>
        <v>70</v>
      </c>
      <c r="I47" s="284">
        <f t="shared" ca="1" si="0"/>
        <v>70</v>
      </c>
    </row>
    <row r="48" spans="2:30" ht="15" customHeight="1">
      <c r="B48" s="315"/>
      <c r="C48" s="279" t="s">
        <v>848</v>
      </c>
      <c r="D48" s="234">
        <f t="shared" ca="1" si="1"/>
        <v>41</v>
      </c>
      <c r="E48" s="284">
        <f t="shared" ca="1" si="2"/>
        <v>43</v>
      </c>
      <c r="F48" s="288">
        <f t="shared" ca="1" si="0"/>
        <v>73</v>
      </c>
      <c r="G48" s="288">
        <f t="shared" ca="1" si="0"/>
        <v>95</v>
      </c>
      <c r="H48" s="289">
        <f t="shared" ca="1" si="0"/>
        <v>48</v>
      </c>
      <c r="I48" s="284">
        <f t="shared" ca="1" si="0"/>
        <v>71</v>
      </c>
    </row>
    <row r="49" spans="2:103" ht="15" customHeight="1">
      <c r="B49" s="315"/>
      <c r="C49" s="279" t="s">
        <v>828</v>
      </c>
      <c r="D49" s="234">
        <f t="shared" ca="1" si="1"/>
        <v>25</v>
      </c>
      <c r="E49" s="284">
        <f t="shared" ca="1" si="2"/>
        <v>58</v>
      </c>
      <c r="F49" s="288">
        <f t="shared" ca="1" si="0"/>
        <v>54</v>
      </c>
      <c r="G49" s="288">
        <f t="shared" ca="1" si="0"/>
        <v>53</v>
      </c>
      <c r="H49" s="288">
        <f t="shared" ca="1" si="0"/>
        <v>89</v>
      </c>
      <c r="I49" s="288">
        <f t="shared" ca="1" si="0"/>
        <v>56</v>
      </c>
    </row>
    <row r="50" spans="2:103" ht="15" customHeight="1">
      <c r="B50" s="315"/>
      <c r="C50" s="274" t="s">
        <v>854</v>
      </c>
      <c r="D50" s="234">
        <f t="shared" ca="1" si="1"/>
        <v>91</v>
      </c>
      <c r="E50" s="284">
        <f t="shared" ca="1" si="2"/>
        <v>65</v>
      </c>
      <c r="F50" s="288">
        <f t="shared" ca="1" si="0"/>
        <v>78</v>
      </c>
      <c r="G50" s="288">
        <f t="shared" ca="1" si="0"/>
        <v>92</v>
      </c>
      <c r="H50" s="288">
        <f t="shared" ca="1" si="0"/>
        <v>76</v>
      </c>
      <c r="I50" s="288">
        <f t="shared" ca="1" si="0"/>
        <v>80</v>
      </c>
    </row>
    <row r="51" spans="2:103" ht="15" customHeight="1">
      <c r="B51" s="315"/>
      <c r="C51" s="276" t="s">
        <v>857</v>
      </c>
      <c r="D51" s="234">
        <f t="shared" ca="1" si="1"/>
        <v>100</v>
      </c>
      <c r="E51" s="284">
        <f t="shared" ca="1" si="2"/>
        <v>48</v>
      </c>
      <c r="F51" s="288">
        <f t="shared" ca="1" si="0"/>
        <v>57</v>
      </c>
      <c r="G51" s="288">
        <f t="shared" ca="1" si="0"/>
        <v>71</v>
      </c>
      <c r="H51" s="288">
        <f t="shared" ca="1" si="0"/>
        <v>89</v>
      </c>
      <c r="I51" s="288">
        <f t="shared" ca="1" si="0"/>
        <v>70</v>
      </c>
    </row>
    <row r="52" spans="2:103" ht="15" customHeight="1">
      <c r="B52" s="315"/>
      <c r="C52" s="276" t="s">
        <v>861</v>
      </c>
      <c r="D52" s="234">
        <f t="shared" ca="1" si="1"/>
        <v>94</v>
      </c>
      <c r="E52" s="284">
        <f t="shared" ca="1" si="2"/>
        <v>47</v>
      </c>
      <c r="F52" s="288">
        <f t="shared" ca="1" si="0"/>
        <v>83</v>
      </c>
      <c r="G52" s="288">
        <f t="shared" ca="1" si="0"/>
        <v>46</v>
      </c>
      <c r="H52" s="288">
        <f t="shared" ca="1" si="0"/>
        <v>91</v>
      </c>
      <c r="I52" s="288">
        <f t="shared" ca="1" si="0"/>
        <v>71</v>
      </c>
    </row>
    <row r="53" spans="2:103" ht="15" customHeight="1">
      <c r="B53" s="315"/>
      <c r="C53" s="276" t="s">
        <v>865</v>
      </c>
      <c r="D53" s="234">
        <f t="shared" ca="1" si="1"/>
        <v>53</v>
      </c>
      <c r="E53" s="284">
        <f t="shared" ca="1" si="2"/>
        <v>67</v>
      </c>
      <c r="F53" s="288">
        <f t="shared" ca="1" si="0"/>
        <v>41</v>
      </c>
      <c r="G53" s="288">
        <f t="shared" ca="1" si="0"/>
        <v>75</v>
      </c>
      <c r="H53" s="288">
        <f t="shared" ca="1" si="0"/>
        <v>40</v>
      </c>
      <c r="I53" s="288">
        <f t="shared" ca="1" si="0"/>
        <v>43</v>
      </c>
    </row>
    <row r="54" spans="2:103" ht="15" customHeight="1">
      <c r="B54" s="315"/>
      <c r="C54" s="276" t="s">
        <v>869</v>
      </c>
      <c r="D54" s="234">
        <f t="shared" ca="1" si="1"/>
        <v>18</v>
      </c>
      <c r="E54" s="284">
        <f t="shared" ca="1" si="2"/>
        <v>49</v>
      </c>
      <c r="F54" s="288">
        <f t="shared" ca="1" si="0"/>
        <v>90</v>
      </c>
      <c r="G54" s="288">
        <f t="shared" ca="1" si="0"/>
        <v>48</v>
      </c>
      <c r="H54" s="288">
        <f t="shared" ca="1" si="0"/>
        <v>94</v>
      </c>
      <c r="I54" s="288">
        <f t="shared" ca="1" si="0"/>
        <v>52</v>
      </c>
    </row>
    <row r="55" spans="2:103" ht="15" customHeight="1">
      <c r="B55" s="315"/>
      <c r="C55" s="276" t="s">
        <v>870</v>
      </c>
      <c r="D55" s="234">
        <f t="shared" ca="1" si="1"/>
        <v>1</v>
      </c>
      <c r="E55" s="284">
        <f t="shared" ca="1" si="2"/>
        <v>56</v>
      </c>
      <c r="F55" s="288">
        <f t="shared" ca="1" si="0"/>
        <v>50</v>
      </c>
      <c r="G55" s="288">
        <f t="shared" ca="1" si="0"/>
        <v>56</v>
      </c>
      <c r="H55" s="288">
        <f t="shared" ca="1" si="0"/>
        <v>46</v>
      </c>
      <c r="I55" s="288">
        <f t="shared" ca="1" si="0"/>
        <v>46</v>
      </c>
    </row>
    <row r="56" spans="2:103" ht="15" customHeight="1">
      <c r="B56" s="315"/>
      <c r="C56" s="277" t="s">
        <v>871</v>
      </c>
      <c r="D56" s="234">
        <f t="shared" ca="1" si="1"/>
        <v>91</v>
      </c>
      <c r="E56" s="284">
        <f t="shared" ca="1" si="2"/>
        <v>46</v>
      </c>
      <c r="F56" s="288">
        <f t="shared" ca="1" si="0"/>
        <v>89</v>
      </c>
      <c r="G56" s="288">
        <f t="shared" ca="1" si="0"/>
        <v>68</v>
      </c>
      <c r="H56" s="288">
        <f t="shared" ca="1" si="0"/>
        <v>56</v>
      </c>
      <c r="I56" s="288">
        <f t="shared" ca="1" si="0"/>
        <v>91</v>
      </c>
    </row>
    <row r="57" spans="2:103" ht="15" customHeight="1">
      <c r="B57" s="315"/>
      <c r="C57" s="274" t="s">
        <v>872</v>
      </c>
      <c r="D57" s="234">
        <f t="shared" ca="1" si="1"/>
        <v>20</v>
      </c>
      <c r="E57" s="284">
        <f t="shared" ca="1" si="2"/>
        <v>69</v>
      </c>
      <c r="F57" s="288">
        <f t="shared" ca="1" si="0"/>
        <v>47</v>
      </c>
      <c r="G57" s="288">
        <f t="shared" ca="1" si="0"/>
        <v>95</v>
      </c>
      <c r="H57" s="288">
        <f t="shared" ca="1" si="0"/>
        <v>97</v>
      </c>
      <c r="I57" s="288">
        <f t="shared" ca="1" si="0"/>
        <v>81</v>
      </c>
      <c r="T57" s="254"/>
      <c r="U57" s="254"/>
      <c r="V57" s="254"/>
      <c r="W57" s="254"/>
      <c r="X57" s="254"/>
      <c r="Y57" s="254"/>
      <c r="Z57" s="254"/>
      <c r="AA57" s="254"/>
      <c r="AB57" s="254"/>
      <c r="AC57" s="254"/>
      <c r="AD57" s="254"/>
      <c r="AE57" s="254"/>
      <c r="AF57" s="254"/>
      <c r="AG57" s="254"/>
      <c r="AH57" s="254"/>
      <c r="AI57" s="254"/>
      <c r="AJ57" s="254"/>
      <c r="AK57" s="254"/>
      <c r="AL57" s="254"/>
      <c r="AM57" s="254"/>
      <c r="AN57" s="254"/>
      <c r="AO57" s="254"/>
      <c r="AP57" s="254"/>
      <c r="AQ57" s="254"/>
      <c r="AR57" s="254"/>
      <c r="AS57" s="254"/>
      <c r="AT57" s="254"/>
      <c r="AU57" s="254"/>
      <c r="AV57" s="254"/>
      <c r="AW57" s="254"/>
      <c r="AX57" s="254"/>
      <c r="AY57" s="254"/>
      <c r="AZ57" s="254"/>
      <c r="BA57" s="254"/>
      <c r="BB57" s="254"/>
      <c r="BC57" s="254"/>
      <c r="BD57" s="254"/>
      <c r="BE57" s="254"/>
      <c r="BF57" s="254"/>
      <c r="BG57" s="254"/>
      <c r="BH57" s="254"/>
      <c r="BI57" s="254"/>
      <c r="BJ57" s="254"/>
      <c r="BK57" s="254"/>
      <c r="BL57" s="254"/>
      <c r="BM57" s="254"/>
      <c r="BN57" s="254"/>
      <c r="BO57" s="254"/>
      <c r="BP57" s="254"/>
      <c r="BQ57" s="254"/>
      <c r="BR57" s="254"/>
      <c r="BS57" s="254"/>
      <c r="BT57" s="254"/>
      <c r="BU57" s="254"/>
      <c r="BV57" s="254"/>
      <c r="BW57" s="254"/>
      <c r="BX57" s="254"/>
      <c r="BY57" s="254"/>
      <c r="BZ57" s="254"/>
      <c r="CA57" s="254"/>
      <c r="CB57" s="254"/>
      <c r="CC57" s="254"/>
      <c r="CD57" s="254"/>
      <c r="CE57" s="254"/>
      <c r="CF57" s="254"/>
      <c r="CG57" s="254"/>
      <c r="CH57" s="254"/>
      <c r="CI57" s="254"/>
      <c r="CJ57" s="254"/>
      <c r="CK57" s="254"/>
      <c r="CL57" s="254"/>
      <c r="CM57" s="254"/>
      <c r="CN57" s="254"/>
      <c r="CO57" s="254"/>
      <c r="CP57" s="254"/>
      <c r="CQ57" s="254"/>
      <c r="CR57" s="254"/>
      <c r="CS57" s="254"/>
      <c r="CT57" s="254"/>
      <c r="CU57" s="254"/>
      <c r="CV57" s="254"/>
      <c r="CW57" s="254"/>
      <c r="CX57" s="254"/>
      <c r="CY57" s="254"/>
    </row>
    <row r="58" spans="2:103" ht="15" customHeight="1">
      <c r="B58" s="315"/>
      <c r="C58" s="274" t="s">
        <v>874</v>
      </c>
      <c r="D58" s="234">
        <f t="shared" ca="1" si="1"/>
        <v>33</v>
      </c>
      <c r="E58" s="284">
        <f t="shared" ca="1" si="2"/>
        <v>96</v>
      </c>
      <c r="F58" s="288">
        <f t="shared" ca="1" si="0"/>
        <v>85</v>
      </c>
      <c r="G58" s="288">
        <f t="shared" ca="1" si="0"/>
        <v>83</v>
      </c>
      <c r="H58" s="288">
        <f t="shared" ca="1" si="0"/>
        <v>50</v>
      </c>
      <c r="I58" s="288">
        <f t="shared" ca="1" si="0"/>
        <v>87</v>
      </c>
      <c r="T58" s="254"/>
      <c r="U58" s="254"/>
      <c r="V58" s="254"/>
      <c r="W58" s="254"/>
      <c r="X58" s="254"/>
      <c r="Y58" s="254"/>
      <c r="Z58" s="254"/>
      <c r="AA58" s="254"/>
      <c r="AB58" s="254"/>
      <c r="AC58" s="254"/>
      <c r="AD58" s="254"/>
      <c r="AE58" s="254"/>
      <c r="AF58" s="254"/>
      <c r="AG58" s="254"/>
      <c r="AH58" s="254"/>
      <c r="AI58" s="254"/>
      <c r="AJ58" s="254"/>
      <c r="AK58" s="254"/>
      <c r="AL58" s="254"/>
      <c r="AM58" s="254"/>
      <c r="AN58" s="254"/>
      <c r="AO58" s="254"/>
      <c r="AP58" s="254"/>
      <c r="AQ58" s="254"/>
      <c r="AR58" s="254"/>
      <c r="AS58" s="254"/>
      <c r="AT58" s="254"/>
      <c r="AU58" s="254"/>
      <c r="AV58" s="254"/>
      <c r="AW58" s="254"/>
      <c r="AX58" s="254"/>
      <c r="AY58" s="254"/>
      <c r="AZ58" s="254"/>
      <c r="BA58" s="254"/>
      <c r="BB58" s="254"/>
      <c r="BC58" s="254"/>
      <c r="BD58" s="254"/>
      <c r="BE58" s="254"/>
      <c r="BF58" s="254"/>
      <c r="BG58" s="254"/>
      <c r="BH58" s="254"/>
      <c r="BI58" s="254"/>
      <c r="BJ58" s="254"/>
      <c r="BK58" s="254"/>
      <c r="BL58" s="254"/>
      <c r="BM58" s="254"/>
      <c r="BN58" s="254"/>
      <c r="BO58" s="254"/>
      <c r="BP58" s="254"/>
      <c r="BQ58" s="254"/>
      <c r="BR58" s="254"/>
      <c r="BS58" s="254"/>
      <c r="BT58" s="254"/>
      <c r="BU58" s="254"/>
      <c r="BV58" s="254"/>
      <c r="BW58" s="254"/>
      <c r="BX58" s="254"/>
      <c r="BY58" s="254"/>
      <c r="BZ58" s="254"/>
      <c r="CA58" s="254"/>
      <c r="CB58" s="254"/>
      <c r="CC58" s="254"/>
      <c r="CD58" s="254"/>
      <c r="CE58" s="254"/>
      <c r="CF58" s="254"/>
      <c r="CG58" s="254"/>
      <c r="CH58" s="254"/>
      <c r="CI58" s="254"/>
      <c r="CJ58" s="254"/>
      <c r="CK58" s="254"/>
      <c r="CL58" s="254"/>
      <c r="CM58" s="254"/>
      <c r="CN58" s="254"/>
      <c r="CO58" s="254"/>
      <c r="CP58" s="254"/>
      <c r="CQ58" s="254"/>
      <c r="CR58" s="254"/>
      <c r="CS58" s="254"/>
      <c r="CT58" s="254"/>
      <c r="CU58" s="254"/>
      <c r="CV58" s="254"/>
      <c r="CW58" s="254"/>
      <c r="CX58" s="254"/>
      <c r="CY58" s="254"/>
    </row>
    <row r="59" spans="2:103" ht="15" customHeight="1">
      <c r="B59" s="315"/>
      <c r="C59" s="274" t="s">
        <v>875</v>
      </c>
      <c r="D59" s="234">
        <f t="shared" ca="1" si="1"/>
        <v>4</v>
      </c>
      <c r="E59" s="284">
        <f t="shared" ca="1" si="2"/>
        <v>60</v>
      </c>
      <c r="F59" s="288">
        <f t="shared" ca="1" si="0"/>
        <v>74</v>
      </c>
      <c r="G59" s="288">
        <f t="shared" ca="1" si="0"/>
        <v>74</v>
      </c>
      <c r="H59" s="288">
        <f t="shared" ca="1" si="0"/>
        <v>43</v>
      </c>
      <c r="I59" s="288">
        <f t="shared" ca="1" si="0"/>
        <v>67</v>
      </c>
      <c r="T59" s="254"/>
      <c r="U59" s="254"/>
      <c r="V59" s="254"/>
      <c r="W59" s="254"/>
      <c r="X59" s="254"/>
      <c r="Y59" s="254"/>
      <c r="Z59" s="254"/>
      <c r="AA59" s="254"/>
      <c r="AB59" s="254"/>
      <c r="AC59" s="254"/>
      <c r="AD59" s="254"/>
      <c r="AE59" s="254"/>
      <c r="AF59" s="254"/>
      <c r="AG59" s="254"/>
      <c r="AH59" s="254"/>
      <c r="AI59" s="254"/>
      <c r="AJ59" s="254"/>
      <c r="AK59" s="254"/>
      <c r="AL59" s="254"/>
      <c r="AM59" s="254"/>
      <c r="AN59" s="254"/>
      <c r="AO59" s="254"/>
      <c r="AP59" s="254"/>
      <c r="AQ59" s="254"/>
      <c r="AR59" s="254"/>
      <c r="AS59" s="254"/>
      <c r="AT59" s="254"/>
      <c r="AU59" s="254"/>
      <c r="AV59" s="254"/>
      <c r="AW59" s="254"/>
      <c r="AX59" s="254"/>
      <c r="AY59" s="254"/>
      <c r="AZ59" s="254"/>
      <c r="BA59" s="254"/>
      <c r="BB59" s="254"/>
      <c r="BC59" s="254"/>
      <c r="BD59" s="254"/>
      <c r="BE59" s="254"/>
      <c r="BF59" s="254"/>
      <c r="BG59" s="254"/>
      <c r="BH59" s="254"/>
      <c r="BI59" s="254"/>
      <c r="BJ59" s="254"/>
      <c r="BK59" s="254"/>
      <c r="BL59" s="254"/>
      <c r="BM59" s="254"/>
      <c r="BN59" s="254"/>
      <c r="BO59" s="254"/>
      <c r="BP59" s="254"/>
      <c r="BQ59" s="254"/>
      <c r="BR59" s="254"/>
      <c r="BS59" s="254"/>
      <c r="BT59" s="254"/>
      <c r="BU59" s="254"/>
      <c r="BV59" s="254"/>
      <c r="BW59" s="254"/>
      <c r="BX59" s="254"/>
      <c r="BY59" s="254"/>
      <c r="BZ59" s="254"/>
      <c r="CA59" s="254"/>
      <c r="CB59" s="254"/>
      <c r="CC59" s="254"/>
      <c r="CD59" s="254"/>
      <c r="CE59" s="254"/>
      <c r="CF59" s="254"/>
      <c r="CG59" s="254"/>
      <c r="CH59" s="254"/>
      <c r="CI59" s="254"/>
      <c r="CJ59" s="254"/>
      <c r="CK59" s="254"/>
      <c r="CL59" s="254"/>
      <c r="CM59" s="254"/>
      <c r="CN59" s="254"/>
      <c r="CO59" s="254"/>
      <c r="CP59" s="254"/>
      <c r="CQ59" s="254"/>
      <c r="CR59" s="254"/>
      <c r="CS59" s="254"/>
      <c r="CT59" s="254"/>
      <c r="CU59" s="254"/>
      <c r="CV59" s="254"/>
      <c r="CW59" s="254"/>
      <c r="CX59" s="254"/>
      <c r="CY59" s="254"/>
    </row>
    <row r="60" spans="2:103" ht="15" customHeight="1">
      <c r="B60" s="315"/>
      <c r="C60" s="275" t="s">
        <v>876</v>
      </c>
      <c r="D60" s="234">
        <f t="shared" ca="1" si="1"/>
        <v>59</v>
      </c>
      <c r="E60" s="284">
        <f t="shared" ca="1" si="2"/>
        <v>48</v>
      </c>
      <c r="F60" s="288">
        <f t="shared" ca="1" si="0"/>
        <v>66</v>
      </c>
      <c r="G60" s="288">
        <f t="shared" ca="1" si="0"/>
        <v>42</v>
      </c>
      <c r="H60" s="288">
        <f t="shared" ca="1" si="0"/>
        <v>67</v>
      </c>
      <c r="I60" s="288">
        <f t="shared" ca="1" si="0"/>
        <v>96</v>
      </c>
      <c r="T60" s="254"/>
      <c r="U60" s="254"/>
      <c r="V60" s="254"/>
      <c r="W60" s="254"/>
      <c r="X60" s="254"/>
      <c r="Y60" s="254"/>
      <c r="Z60" s="254"/>
      <c r="AA60" s="254"/>
      <c r="AB60" s="254"/>
      <c r="AC60" s="254"/>
      <c r="AD60" s="254"/>
      <c r="AE60" s="254"/>
      <c r="AF60" s="254"/>
      <c r="AG60" s="254"/>
      <c r="AH60" s="254"/>
      <c r="AI60" s="254"/>
      <c r="AJ60" s="254"/>
      <c r="AK60" s="254"/>
      <c r="AL60" s="254"/>
      <c r="AM60" s="254"/>
      <c r="AN60" s="254"/>
      <c r="AO60" s="254"/>
      <c r="AP60" s="254"/>
      <c r="AQ60" s="254"/>
      <c r="AR60" s="254"/>
      <c r="AS60" s="254"/>
      <c r="AT60" s="254"/>
      <c r="AU60" s="254"/>
      <c r="AV60" s="254"/>
      <c r="AW60" s="254"/>
      <c r="AX60" s="254"/>
      <c r="AY60" s="254"/>
      <c r="AZ60" s="254"/>
      <c r="BA60" s="254"/>
      <c r="BB60" s="254"/>
      <c r="BC60" s="254"/>
      <c r="BD60" s="254"/>
      <c r="BE60" s="254"/>
      <c r="BF60" s="254"/>
      <c r="BG60" s="254"/>
      <c r="BH60" s="254"/>
      <c r="BI60" s="254"/>
      <c r="BJ60" s="254"/>
      <c r="BK60" s="254"/>
      <c r="BL60" s="254"/>
      <c r="BM60" s="254"/>
      <c r="BN60" s="254"/>
      <c r="BO60" s="254"/>
      <c r="BP60" s="254"/>
      <c r="BQ60" s="254"/>
      <c r="BR60" s="254"/>
      <c r="BS60" s="254"/>
      <c r="BT60" s="254"/>
      <c r="BU60" s="254"/>
      <c r="BV60" s="254"/>
      <c r="BW60" s="254"/>
      <c r="BX60" s="254"/>
      <c r="BY60" s="254"/>
      <c r="BZ60" s="254"/>
      <c r="CA60" s="254"/>
      <c r="CB60" s="254"/>
      <c r="CC60" s="254"/>
      <c r="CD60" s="254"/>
      <c r="CE60" s="254"/>
      <c r="CF60" s="254"/>
      <c r="CG60" s="254"/>
      <c r="CH60" s="254"/>
      <c r="CI60" s="254"/>
      <c r="CJ60" s="254"/>
      <c r="CK60" s="254"/>
      <c r="CL60" s="254"/>
      <c r="CM60" s="254"/>
      <c r="CN60" s="254"/>
      <c r="CO60" s="254"/>
      <c r="CP60" s="254"/>
      <c r="CQ60" s="254"/>
      <c r="CR60" s="254"/>
      <c r="CS60" s="254"/>
      <c r="CT60" s="254"/>
      <c r="CU60" s="254"/>
      <c r="CV60" s="254"/>
      <c r="CW60" s="254"/>
      <c r="CX60" s="254"/>
      <c r="CY60" s="254"/>
    </row>
    <row r="61" spans="2:103" ht="15" customHeight="1">
      <c r="B61" s="315"/>
      <c r="C61" s="275" t="s">
        <v>877</v>
      </c>
      <c r="D61" s="234">
        <f t="shared" ca="1" si="1"/>
        <v>33</v>
      </c>
      <c r="E61" s="284">
        <f t="shared" ca="1" si="2"/>
        <v>54</v>
      </c>
      <c r="F61" s="288">
        <f t="shared" ca="1" si="0"/>
        <v>70</v>
      </c>
      <c r="G61" s="288">
        <f t="shared" ca="1" si="0"/>
        <v>73</v>
      </c>
      <c r="H61" s="288">
        <f t="shared" ca="1" si="0"/>
        <v>83</v>
      </c>
      <c r="I61" s="288">
        <f t="shared" ca="1" si="0"/>
        <v>68</v>
      </c>
      <c r="T61" s="254"/>
      <c r="U61" s="254"/>
      <c r="V61" s="254"/>
      <c r="W61" s="254"/>
      <c r="X61" s="254"/>
      <c r="Y61" s="254"/>
      <c r="Z61" s="254"/>
      <c r="AA61" s="254"/>
      <c r="AB61" s="254"/>
      <c r="AC61" s="254"/>
      <c r="AD61" s="254"/>
      <c r="AE61" s="254"/>
      <c r="AF61" s="254"/>
      <c r="AG61" s="254"/>
      <c r="AH61" s="254"/>
      <c r="AI61" s="254"/>
      <c r="AJ61" s="254"/>
      <c r="AK61" s="254"/>
      <c r="AL61" s="254"/>
      <c r="AM61" s="254"/>
      <c r="AN61" s="254"/>
      <c r="AO61" s="254"/>
      <c r="AP61" s="254"/>
      <c r="AQ61" s="254"/>
      <c r="AR61" s="254"/>
      <c r="AS61" s="254"/>
      <c r="AT61" s="254"/>
      <c r="AU61" s="254"/>
      <c r="AV61" s="254"/>
      <c r="AW61" s="254"/>
      <c r="AX61" s="254"/>
      <c r="AY61" s="254"/>
      <c r="AZ61" s="254"/>
      <c r="BA61" s="254"/>
      <c r="BB61" s="254"/>
      <c r="BC61" s="254"/>
      <c r="BD61" s="254"/>
      <c r="BE61" s="254"/>
      <c r="BF61" s="254"/>
      <c r="BG61" s="254"/>
      <c r="BH61" s="254"/>
      <c r="BI61" s="254"/>
      <c r="BJ61" s="254"/>
      <c r="BK61" s="254"/>
      <c r="BL61" s="254"/>
      <c r="BM61" s="254"/>
      <c r="BN61" s="254"/>
      <c r="BO61" s="254"/>
      <c r="BP61" s="254"/>
      <c r="BQ61" s="254"/>
      <c r="BR61" s="254"/>
      <c r="BS61" s="254"/>
      <c r="BT61" s="254"/>
      <c r="BU61" s="254"/>
      <c r="BV61" s="254"/>
      <c r="BW61" s="254"/>
      <c r="BX61" s="254"/>
      <c r="BY61" s="254"/>
      <c r="BZ61" s="254"/>
      <c r="CA61" s="254"/>
      <c r="CB61" s="254"/>
      <c r="CC61" s="254"/>
      <c r="CD61" s="254"/>
      <c r="CE61" s="254"/>
      <c r="CF61" s="254"/>
      <c r="CG61" s="254"/>
      <c r="CH61" s="254"/>
      <c r="CI61" s="254"/>
      <c r="CJ61" s="254"/>
      <c r="CK61" s="254"/>
      <c r="CL61" s="254"/>
      <c r="CM61" s="254"/>
      <c r="CN61" s="254"/>
      <c r="CO61" s="254"/>
      <c r="CP61" s="254"/>
      <c r="CQ61" s="254"/>
      <c r="CR61" s="254"/>
      <c r="CS61" s="254"/>
      <c r="CT61" s="254"/>
      <c r="CU61" s="254"/>
      <c r="CV61" s="254"/>
      <c r="CW61" s="254"/>
      <c r="CX61" s="254"/>
      <c r="CY61" s="254"/>
    </row>
    <row r="62" spans="2:103" ht="15" customHeight="1">
      <c r="B62" s="315"/>
      <c r="C62" s="278" t="s">
        <v>878</v>
      </c>
      <c r="D62" s="234">
        <f t="shared" ca="1" si="1"/>
        <v>98</v>
      </c>
      <c r="E62" s="284">
        <f t="shared" ca="1" si="2"/>
        <v>95</v>
      </c>
      <c r="F62" s="288">
        <f t="shared" ca="1" si="0"/>
        <v>52</v>
      </c>
      <c r="G62" s="288">
        <f t="shared" ca="1" si="0"/>
        <v>45</v>
      </c>
      <c r="H62" s="288">
        <f t="shared" ca="1" si="0"/>
        <v>44</v>
      </c>
      <c r="I62" s="288">
        <f t="shared" ca="1" si="0"/>
        <v>59</v>
      </c>
      <c r="T62" s="254"/>
      <c r="U62" s="254"/>
      <c r="V62" s="254"/>
      <c r="W62" s="254"/>
      <c r="X62" s="254"/>
      <c r="Y62" s="254"/>
      <c r="Z62" s="254"/>
      <c r="AA62" s="254"/>
      <c r="AB62" s="254"/>
      <c r="AC62" s="254"/>
      <c r="AD62" s="254"/>
      <c r="AE62" s="254"/>
      <c r="AF62" s="254"/>
      <c r="AG62" s="254"/>
      <c r="AH62" s="254"/>
      <c r="AI62" s="254"/>
      <c r="AJ62" s="254"/>
      <c r="AK62" s="254"/>
      <c r="AL62" s="254"/>
      <c r="AM62" s="254"/>
      <c r="AN62" s="254"/>
      <c r="AO62" s="254"/>
      <c r="AP62" s="254"/>
      <c r="AQ62" s="254"/>
      <c r="AR62" s="254"/>
      <c r="AS62" s="254"/>
      <c r="AT62" s="254"/>
      <c r="AU62" s="254"/>
      <c r="AV62" s="254"/>
      <c r="AW62" s="254"/>
      <c r="AX62" s="254"/>
      <c r="AY62" s="254"/>
      <c r="AZ62" s="254"/>
      <c r="BA62" s="254"/>
      <c r="BB62" s="254"/>
      <c r="BC62" s="254"/>
      <c r="BD62" s="254"/>
      <c r="BE62" s="254"/>
      <c r="BF62" s="254"/>
      <c r="BG62" s="254"/>
      <c r="BH62" s="254"/>
      <c r="BI62" s="254"/>
      <c r="BJ62" s="254"/>
      <c r="BK62" s="254"/>
      <c r="BL62" s="254"/>
      <c r="BM62" s="254"/>
      <c r="BN62" s="254"/>
      <c r="BO62" s="254"/>
      <c r="BP62" s="254"/>
      <c r="BQ62" s="254"/>
      <c r="BR62" s="254"/>
      <c r="BS62" s="254"/>
      <c r="BT62" s="254"/>
      <c r="BU62" s="254"/>
      <c r="BV62" s="254"/>
      <c r="BW62" s="254"/>
      <c r="BX62" s="254"/>
      <c r="BY62" s="254"/>
      <c r="BZ62" s="254"/>
      <c r="CA62" s="254"/>
      <c r="CB62" s="254"/>
      <c r="CC62" s="254"/>
      <c r="CD62" s="254"/>
      <c r="CE62" s="254"/>
      <c r="CF62" s="254"/>
      <c r="CG62" s="254"/>
      <c r="CH62" s="254"/>
      <c r="CI62" s="254"/>
      <c r="CJ62" s="254"/>
      <c r="CK62" s="254"/>
      <c r="CL62" s="254"/>
      <c r="CM62" s="254"/>
      <c r="CN62" s="254"/>
      <c r="CO62" s="254"/>
      <c r="CP62" s="254"/>
      <c r="CQ62" s="254"/>
      <c r="CR62" s="254"/>
      <c r="CS62" s="254"/>
      <c r="CT62" s="254"/>
      <c r="CU62" s="254"/>
      <c r="CV62" s="254"/>
      <c r="CW62" s="254"/>
      <c r="CX62" s="254"/>
      <c r="CY62" s="254"/>
    </row>
    <row r="63" spans="2:103" ht="15" customHeight="1">
      <c r="B63" s="315"/>
      <c r="C63" s="278" t="s">
        <v>879</v>
      </c>
      <c r="D63" s="234">
        <f t="shared" ca="1" si="1"/>
        <v>16</v>
      </c>
      <c r="E63" s="284">
        <f t="shared" ca="1" si="2"/>
        <v>78</v>
      </c>
      <c r="F63" s="288">
        <f t="shared" ca="1" si="0"/>
        <v>42</v>
      </c>
      <c r="G63" s="288">
        <f t="shared" ca="1" si="0"/>
        <v>100</v>
      </c>
      <c r="H63" s="288">
        <f t="shared" ca="1" si="0"/>
        <v>66</v>
      </c>
      <c r="I63" s="288">
        <f t="shared" ca="1" si="0"/>
        <v>82</v>
      </c>
      <c r="T63" s="254"/>
      <c r="U63" s="254"/>
      <c r="V63" s="254"/>
      <c r="W63" s="254"/>
      <c r="X63" s="254"/>
      <c r="Y63" s="254"/>
      <c r="Z63" s="254"/>
      <c r="AA63" s="254"/>
      <c r="AB63" s="254"/>
      <c r="AC63" s="254"/>
      <c r="AD63" s="254"/>
      <c r="AE63" s="254"/>
      <c r="AF63" s="254"/>
      <c r="AG63" s="254"/>
      <c r="AH63" s="254"/>
      <c r="AI63" s="254"/>
      <c r="AJ63" s="254"/>
      <c r="AK63" s="254"/>
      <c r="AL63" s="254"/>
      <c r="AM63" s="254"/>
      <c r="AN63" s="254"/>
      <c r="AO63" s="254"/>
      <c r="AP63" s="254"/>
      <c r="AQ63" s="254"/>
      <c r="AR63" s="254"/>
      <c r="AS63" s="254"/>
      <c r="AT63" s="254"/>
      <c r="AU63" s="254"/>
      <c r="AV63" s="254"/>
      <c r="AW63" s="254"/>
      <c r="AX63" s="254"/>
      <c r="AY63" s="254"/>
      <c r="AZ63" s="254"/>
      <c r="BA63" s="254"/>
      <c r="BB63" s="254"/>
      <c r="BC63" s="254"/>
      <c r="BD63" s="254"/>
      <c r="BE63" s="254"/>
      <c r="BF63" s="254"/>
      <c r="BG63" s="254"/>
      <c r="BH63" s="254"/>
      <c r="BI63" s="254"/>
      <c r="BJ63" s="254"/>
      <c r="BK63" s="254"/>
      <c r="BL63" s="254"/>
      <c r="BM63" s="254"/>
      <c r="BN63" s="254"/>
      <c r="BO63" s="254"/>
      <c r="BP63" s="254"/>
      <c r="BQ63" s="254"/>
      <c r="BR63" s="254"/>
      <c r="BS63" s="254"/>
      <c r="BT63" s="254"/>
      <c r="BU63" s="254"/>
      <c r="BV63" s="254"/>
      <c r="BW63" s="254"/>
      <c r="BX63" s="254"/>
      <c r="BY63" s="254"/>
      <c r="BZ63" s="254"/>
      <c r="CA63" s="254"/>
      <c r="CB63" s="254"/>
      <c r="CC63" s="254"/>
      <c r="CD63" s="254"/>
      <c r="CE63" s="254"/>
      <c r="CF63" s="254"/>
      <c r="CG63" s="254"/>
      <c r="CH63" s="254"/>
      <c r="CI63" s="254"/>
      <c r="CJ63" s="254"/>
      <c r="CK63" s="254"/>
      <c r="CL63" s="254"/>
      <c r="CM63" s="254"/>
      <c r="CN63" s="254"/>
      <c r="CO63" s="254"/>
      <c r="CP63" s="254"/>
      <c r="CQ63" s="254"/>
      <c r="CR63" s="254"/>
      <c r="CS63" s="254"/>
      <c r="CT63" s="254"/>
      <c r="CU63" s="254"/>
      <c r="CV63" s="254"/>
      <c r="CW63" s="254"/>
      <c r="CX63" s="254"/>
      <c r="CY63" s="254"/>
    </row>
    <row r="64" spans="2:103" ht="15" customHeight="1">
      <c r="B64" s="315"/>
      <c r="C64" s="278" t="s">
        <v>881</v>
      </c>
      <c r="D64" s="234">
        <f t="shared" ca="1" si="1"/>
        <v>9</v>
      </c>
      <c r="E64" s="284">
        <f t="shared" ca="1" si="2"/>
        <v>58</v>
      </c>
      <c r="F64" s="288">
        <f t="shared" ca="1" si="0"/>
        <v>82</v>
      </c>
      <c r="G64" s="288">
        <f t="shared" ca="1" si="0"/>
        <v>75</v>
      </c>
      <c r="H64" s="288">
        <f t="shared" ca="1" si="0"/>
        <v>94</v>
      </c>
      <c r="I64" s="288">
        <f t="shared" ca="1" si="0"/>
        <v>64</v>
      </c>
      <c r="T64" s="254"/>
      <c r="U64" s="254"/>
      <c r="V64" s="254"/>
      <c r="W64" s="254"/>
      <c r="X64" s="254"/>
      <c r="Y64" s="254"/>
      <c r="Z64" s="254"/>
      <c r="AA64" s="254"/>
      <c r="AB64" s="254"/>
      <c r="AC64" s="254"/>
      <c r="AD64" s="254"/>
      <c r="AE64" s="254"/>
      <c r="AF64" s="254"/>
      <c r="AG64" s="254"/>
      <c r="AH64" s="254"/>
      <c r="AI64" s="254"/>
      <c r="AJ64" s="254"/>
      <c r="AK64" s="254"/>
      <c r="AL64" s="254"/>
      <c r="AM64" s="254"/>
      <c r="AN64" s="254"/>
      <c r="AO64" s="254"/>
      <c r="AP64" s="254"/>
      <c r="AQ64" s="254"/>
      <c r="AR64" s="254"/>
      <c r="AS64" s="254"/>
      <c r="AT64" s="254"/>
      <c r="AU64" s="254"/>
      <c r="AV64" s="254"/>
      <c r="AW64" s="254"/>
      <c r="AX64" s="254"/>
      <c r="AY64" s="254"/>
      <c r="AZ64" s="254"/>
      <c r="BA64" s="254"/>
      <c r="BB64" s="254"/>
      <c r="BC64" s="254"/>
      <c r="BD64" s="254"/>
      <c r="BE64" s="254"/>
      <c r="BF64" s="254"/>
      <c r="BG64" s="254"/>
      <c r="BH64" s="254"/>
      <c r="BI64" s="254"/>
      <c r="BJ64" s="254"/>
      <c r="BK64" s="254"/>
      <c r="BL64" s="254"/>
      <c r="BM64" s="254"/>
      <c r="BN64" s="254"/>
      <c r="BO64" s="254"/>
      <c r="BP64" s="254"/>
      <c r="BQ64" s="254"/>
      <c r="BR64" s="254"/>
      <c r="BS64" s="254"/>
      <c r="BT64" s="254"/>
      <c r="BU64" s="254"/>
      <c r="BV64" s="254"/>
      <c r="BW64" s="254"/>
      <c r="BX64" s="254"/>
      <c r="BY64" s="254"/>
      <c r="BZ64" s="254"/>
      <c r="CA64" s="254"/>
      <c r="CB64" s="254"/>
      <c r="CC64" s="254"/>
      <c r="CD64" s="254"/>
      <c r="CE64" s="254"/>
      <c r="CF64" s="254"/>
      <c r="CG64" s="254"/>
      <c r="CH64" s="254"/>
      <c r="CI64" s="254"/>
      <c r="CJ64" s="254"/>
      <c r="CK64" s="254"/>
      <c r="CL64" s="254"/>
      <c r="CM64" s="254"/>
      <c r="CN64" s="254"/>
      <c r="CO64" s="254"/>
      <c r="CP64" s="254"/>
      <c r="CQ64" s="254"/>
      <c r="CR64" s="254"/>
      <c r="CS64" s="254"/>
      <c r="CT64" s="254"/>
      <c r="CU64" s="254"/>
      <c r="CV64" s="254"/>
      <c r="CW64" s="254"/>
      <c r="CX64" s="254"/>
      <c r="CY64" s="254"/>
    </row>
    <row r="65" spans="2:103" ht="15" customHeight="1">
      <c r="B65" s="315"/>
      <c r="C65" s="275" t="s">
        <v>882</v>
      </c>
      <c r="D65" s="234">
        <f t="shared" ca="1" si="1"/>
        <v>90</v>
      </c>
      <c r="E65" s="284">
        <f t="shared" ca="1" si="2"/>
        <v>53</v>
      </c>
      <c r="F65" s="288">
        <f t="shared" ca="1" si="0"/>
        <v>50</v>
      </c>
      <c r="G65" s="288">
        <f t="shared" ca="1" si="0"/>
        <v>68</v>
      </c>
      <c r="H65" s="288">
        <f t="shared" ca="1" si="0"/>
        <v>98</v>
      </c>
      <c r="I65" s="288">
        <f t="shared" ca="1" si="0"/>
        <v>44</v>
      </c>
      <c r="T65" s="254"/>
      <c r="U65" s="254"/>
      <c r="V65" s="254"/>
      <c r="W65" s="254"/>
      <c r="X65" s="254"/>
      <c r="Y65" s="254"/>
      <c r="Z65" s="254"/>
      <c r="AA65" s="254"/>
      <c r="AB65" s="254"/>
      <c r="AC65" s="254"/>
      <c r="AD65" s="254"/>
      <c r="AE65" s="254"/>
      <c r="AF65" s="254"/>
      <c r="AG65" s="254"/>
      <c r="AH65" s="254"/>
      <c r="AI65" s="254"/>
      <c r="AJ65" s="254"/>
      <c r="AK65" s="254"/>
      <c r="AL65" s="254"/>
      <c r="AM65" s="254"/>
      <c r="AN65" s="254"/>
      <c r="AO65" s="254"/>
      <c r="AP65" s="254"/>
      <c r="AQ65" s="254"/>
      <c r="AR65" s="254"/>
      <c r="AS65" s="254"/>
      <c r="AT65" s="254"/>
      <c r="AU65" s="254"/>
      <c r="AV65" s="254"/>
      <c r="AW65" s="254"/>
      <c r="AX65" s="254"/>
      <c r="AY65" s="254"/>
      <c r="AZ65" s="254"/>
      <c r="BA65" s="254"/>
      <c r="BB65" s="254"/>
      <c r="BC65" s="254"/>
      <c r="BD65" s="254"/>
      <c r="BE65" s="254"/>
      <c r="BF65" s="254"/>
      <c r="BG65" s="254"/>
      <c r="BH65" s="254"/>
      <c r="BI65" s="254"/>
      <c r="BJ65" s="254"/>
      <c r="BK65" s="254"/>
      <c r="BL65" s="254"/>
      <c r="BM65" s="254"/>
      <c r="BN65" s="254"/>
      <c r="BO65" s="254"/>
      <c r="BP65" s="254"/>
      <c r="BQ65" s="254"/>
      <c r="BR65" s="254"/>
      <c r="BS65" s="254"/>
      <c r="BT65" s="254"/>
      <c r="BU65" s="254"/>
      <c r="BV65" s="254"/>
      <c r="BW65" s="254"/>
      <c r="BX65" s="254"/>
      <c r="BY65" s="254"/>
      <c r="BZ65" s="254"/>
      <c r="CA65" s="254"/>
      <c r="CB65" s="254"/>
      <c r="CC65" s="254"/>
      <c r="CD65" s="254"/>
      <c r="CE65" s="254"/>
      <c r="CF65" s="254"/>
      <c r="CG65" s="254"/>
      <c r="CH65" s="254"/>
      <c r="CI65" s="254"/>
      <c r="CJ65" s="254"/>
      <c r="CK65" s="254"/>
      <c r="CL65" s="254"/>
      <c r="CM65" s="254"/>
      <c r="CN65" s="254"/>
      <c r="CO65" s="254"/>
      <c r="CP65" s="254"/>
      <c r="CQ65" s="254"/>
      <c r="CR65" s="254"/>
      <c r="CS65" s="254"/>
      <c r="CT65" s="254"/>
      <c r="CU65" s="254"/>
      <c r="CV65" s="254"/>
      <c r="CW65" s="254"/>
      <c r="CX65" s="254"/>
      <c r="CY65" s="254"/>
    </row>
    <row r="66" spans="2:103" ht="15" customHeight="1">
      <c r="B66" s="315"/>
      <c r="C66" s="275" t="s">
        <v>884</v>
      </c>
      <c r="D66" s="234">
        <f t="shared" ca="1" si="1"/>
        <v>20</v>
      </c>
      <c r="E66" s="284">
        <f t="shared" ca="1" si="2"/>
        <v>75</v>
      </c>
      <c r="F66" s="288">
        <f t="shared" ca="1" si="0"/>
        <v>66</v>
      </c>
      <c r="G66" s="288">
        <f t="shared" ca="1" si="0"/>
        <v>64</v>
      </c>
      <c r="H66" s="288">
        <f t="shared" ca="1" si="0"/>
        <v>71</v>
      </c>
      <c r="I66" s="288">
        <f t="shared" ca="1" si="0"/>
        <v>69</v>
      </c>
      <c r="T66" s="254"/>
      <c r="U66" s="254"/>
      <c r="V66" s="254"/>
      <c r="W66" s="254"/>
      <c r="X66" s="254"/>
      <c r="Y66" s="254"/>
      <c r="Z66" s="254"/>
      <c r="AA66" s="254"/>
      <c r="AB66" s="254"/>
      <c r="AC66" s="254"/>
      <c r="AD66" s="254"/>
      <c r="AE66" s="254"/>
      <c r="AF66" s="254"/>
      <c r="AG66" s="254"/>
      <c r="AH66" s="254"/>
      <c r="AI66" s="254"/>
      <c r="AJ66" s="254"/>
      <c r="AK66" s="254"/>
      <c r="AL66" s="254"/>
      <c r="AM66" s="254"/>
      <c r="AN66" s="254"/>
      <c r="AO66" s="254"/>
      <c r="AP66" s="254"/>
      <c r="AQ66" s="254"/>
      <c r="AR66" s="254"/>
      <c r="AS66" s="254"/>
      <c r="AT66" s="254"/>
      <c r="AU66" s="254"/>
      <c r="AV66" s="254"/>
      <c r="AW66" s="254"/>
      <c r="AX66" s="254"/>
      <c r="AY66" s="254"/>
      <c r="AZ66" s="254"/>
      <c r="BA66" s="254"/>
      <c r="BB66" s="254"/>
      <c r="BC66" s="254"/>
      <c r="BD66" s="254"/>
      <c r="BE66" s="254"/>
      <c r="BF66" s="254"/>
      <c r="BG66" s="254"/>
      <c r="BH66" s="254"/>
      <c r="BI66" s="254"/>
      <c r="BJ66" s="254"/>
      <c r="BK66" s="254"/>
      <c r="BL66" s="254"/>
      <c r="BM66" s="254"/>
      <c r="BN66" s="254"/>
      <c r="BO66" s="254"/>
      <c r="BP66" s="254"/>
      <c r="BQ66" s="254"/>
      <c r="BR66" s="254"/>
      <c r="BS66" s="254"/>
      <c r="BT66" s="254"/>
      <c r="BU66" s="254"/>
      <c r="BV66" s="254"/>
      <c r="BW66" s="254"/>
      <c r="BX66" s="254"/>
      <c r="BY66" s="254"/>
      <c r="BZ66" s="254"/>
      <c r="CA66" s="254"/>
      <c r="CB66" s="254"/>
      <c r="CC66" s="254"/>
      <c r="CD66" s="254"/>
      <c r="CE66" s="254"/>
      <c r="CF66" s="254"/>
      <c r="CG66" s="254"/>
      <c r="CH66" s="254"/>
      <c r="CI66" s="254"/>
      <c r="CJ66" s="254"/>
      <c r="CK66" s="254"/>
      <c r="CL66" s="254"/>
      <c r="CM66" s="254"/>
      <c r="CN66" s="254"/>
      <c r="CO66" s="254"/>
      <c r="CP66" s="254"/>
      <c r="CQ66" s="254"/>
      <c r="CR66" s="254"/>
      <c r="CS66" s="254"/>
      <c r="CT66" s="254"/>
      <c r="CU66" s="254"/>
      <c r="CV66" s="254"/>
      <c r="CW66" s="254"/>
      <c r="CX66" s="254"/>
      <c r="CY66" s="254"/>
    </row>
    <row r="67" spans="2:103" ht="15" customHeight="1">
      <c r="B67" s="315"/>
      <c r="C67" s="274" t="s">
        <v>885</v>
      </c>
      <c r="D67" s="234">
        <f t="shared" ca="1" si="1"/>
        <v>98</v>
      </c>
      <c r="E67" s="284">
        <f t="shared" ca="1" si="2"/>
        <v>63</v>
      </c>
      <c r="F67" s="288">
        <f t="shared" ca="1" si="0"/>
        <v>85</v>
      </c>
      <c r="G67" s="288">
        <f t="shared" ca="1" si="0"/>
        <v>76</v>
      </c>
      <c r="H67" s="288">
        <f t="shared" ca="1" si="0"/>
        <v>91</v>
      </c>
      <c r="I67" s="288">
        <f t="shared" ca="1" si="0"/>
        <v>70</v>
      </c>
      <c r="T67" s="254"/>
      <c r="U67" s="254"/>
      <c r="V67" s="254"/>
      <c r="W67" s="254"/>
      <c r="X67" s="254"/>
      <c r="Y67" s="254"/>
      <c r="Z67" s="254"/>
      <c r="AA67" s="254"/>
      <c r="AB67" s="254"/>
      <c r="AC67" s="254"/>
      <c r="AD67" s="254"/>
      <c r="AE67" s="254"/>
      <c r="AF67" s="254"/>
      <c r="AG67" s="254"/>
      <c r="AH67" s="254"/>
      <c r="AI67" s="254"/>
      <c r="AJ67" s="254"/>
      <c r="AK67" s="254"/>
      <c r="AL67" s="254"/>
      <c r="AM67" s="254"/>
      <c r="AN67" s="254"/>
      <c r="AO67" s="254"/>
      <c r="AP67" s="254"/>
      <c r="AQ67" s="254"/>
      <c r="AR67" s="254"/>
      <c r="AS67" s="254"/>
      <c r="AT67" s="254"/>
      <c r="AU67" s="254"/>
      <c r="AV67" s="254"/>
      <c r="AW67" s="254"/>
      <c r="AX67" s="254"/>
      <c r="AY67" s="254"/>
      <c r="AZ67" s="254"/>
      <c r="BA67" s="254"/>
      <c r="BB67" s="254"/>
      <c r="BC67" s="254"/>
      <c r="BD67" s="254"/>
      <c r="BE67" s="254"/>
      <c r="BF67" s="254"/>
      <c r="BG67" s="254"/>
      <c r="BH67" s="254"/>
      <c r="BI67" s="254"/>
      <c r="BJ67" s="254"/>
      <c r="BK67" s="254"/>
      <c r="BL67" s="254"/>
      <c r="BM67" s="254"/>
      <c r="BN67" s="254"/>
      <c r="BO67" s="254"/>
      <c r="BP67" s="254"/>
      <c r="BQ67" s="254"/>
      <c r="BR67" s="254"/>
      <c r="BS67" s="254"/>
      <c r="BT67" s="254"/>
      <c r="BU67" s="254"/>
      <c r="BV67" s="254"/>
      <c r="BW67" s="254"/>
      <c r="BX67" s="254"/>
      <c r="BY67" s="254"/>
      <c r="BZ67" s="254"/>
      <c r="CA67" s="254"/>
      <c r="CB67" s="254"/>
      <c r="CC67" s="254"/>
      <c r="CD67" s="254"/>
      <c r="CE67" s="254"/>
      <c r="CF67" s="254"/>
      <c r="CG67" s="254"/>
      <c r="CH67" s="254"/>
      <c r="CI67" s="254"/>
      <c r="CJ67" s="254"/>
      <c r="CK67" s="254"/>
      <c r="CL67" s="254"/>
      <c r="CM67" s="254"/>
      <c r="CN67" s="254"/>
      <c r="CO67" s="254"/>
      <c r="CP67" s="254"/>
      <c r="CQ67" s="254"/>
      <c r="CR67" s="254"/>
      <c r="CS67" s="254"/>
      <c r="CT67" s="254"/>
      <c r="CU67" s="254"/>
      <c r="CV67" s="254"/>
      <c r="CW67" s="254"/>
      <c r="CX67" s="254"/>
      <c r="CY67" s="254"/>
    </row>
    <row r="68" spans="2:103" ht="15" customHeight="1">
      <c r="B68" s="315"/>
      <c r="C68" s="275" t="s">
        <v>886</v>
      </c>
      <c r="D68" s="234">
        <f t="shared" ca="1" si="1"/>
        <v>78</v>
      </c>
      <c r="E68" s="284">
        <f t="shared" ca="1" si="2"/>
        <v>87</v>
      </c>
      <c r="F68" s="288">
        <f t="shared" ca="1" si="0"/>
        <v>79</v>
      </c>
      <c r="G68" s="288">
        <f t="shared" ca="1" si="0"/>
        <v>89</v>
      </c>
      <c r="H68" s="288">
        <f t="shared" ca="1" si="0"/>
        <v>47</v>
      </c>
      <c r="I68" s="288">
        <f t="shared" ca="1" si="0"/>
        <v>61</v>
      </c>
      <c r="T68" s="254"/>
      <c r="U68" s="254"/>
      <c r="V68" s="254"/>
      <c r="W68" s="254"/>
      <c r="X68" s="254"/>
      <c r="Y68" s="254"/>
      <c r="Z68" s="254"/>
      <c r="AA68" s="254"/>
      <c r="AB68" s="254"/>
      <c r="AC68" s="254"/>
      <c r="AD68" s="254"/>
      <c r="AE68" s="254"/>
      <c r="AF68" s="254"/>
      <c r="AG68" s="254"/>
      <c r="AH68" s="254"/>
      <c r="AI68" s="254"/>
      <c r="AJ68" s="254"/>
      <c r="AK68" s="254"/>
      <c r="AL68" s="254"/>
      <c r="AM68" s="254"/>
      <c r="AN68" s="254"/>
      <c r="AO68" s="254"/>
      <c r="AP68" s="254"/>
      <c r="AQ68" s="254"/>
      <c r="AR68" s="254"/>
      <c r="AS68" s="254"/>
      <c r="AT68" s="254"/>
      <c r="AU68" s="254"/>
      <c r="AV68" s="254"/>
      <c r="AW68" s="254"/>
      <c r="AX68" s="254"/>
      <c r="AY68" s="254"/>
      <c r="AZ68" s="254"/>
      <c r="BA68" s="254"/>
      <c r="BB68" s="254"/>
      <c r="BC68" s="254"/>
      <c r="BD68" s="254"/>
      <c r="BE68" s="254"/>
      <c r="BF68" s="254"/>
      <c r="BG68" s="254"/>
      <c r="BH68" s="254"/>
      <c r="BI68" s="254"/>
      <c r="BJ68" s="254"/>
      <c r="BK68" s="254"/>
      <c r="BL68" s="254"/>
      <c r="BM68" s="254"/>
      <c r="BN68" s="254"/>
      <c r="BO68" s="254"/>
      <c r="BP68" s="254"/>
      <c r="BQ68" s="254"/>
      <c r="BR68" s="254"/>
      <c r="BS68" s="254"/>
      <c r="BT68" s="254"/>
      <c r="BU68" s="254"/>
      <c r="BV68" s="254"/>
      <c r="BW68" s="254"/>
      <c r="BX68" s="254"/>
      <c r="BY68" s="254"/>
      <c r="BZ68" s="254"/>
      <c r="CA68" s="254"/>
      <c r="CB68" s="254"/>
      <c r="CC68" s="254"/>
      <c r="CD68" s="254"/>
      <c r="CE68" s="254"/>
      <c r="CF68" s="254"/>
      <c r="CG68" s="254"/>
      <c r="CH68" s="254"/>
      <c r="CI68" s="254"/>
      <c r="CJ68" s="254"/>
      <c r="CK68" s="254"/>
      <c r="CL68" s="254"/>
      <c r="CM68" s="254"/>
      <c r="CN68" s="254"/>
      <c r="CO68" s="254"/>
      <c r="CP68" s="254"/>
      <c r="CQ68" s="254"/>
      <c r="CR68" s="254"/>
      <c r="CS68" s="254"/>
      <c r="CT68" s="254"/>
      <c r="CU68" s="254"/>
      <c r="CV68" s="254"/>
      <c r="CW68" s="254"/>
      <c r="CX68" s="254"/>
      <c r="CY68" s="254"/>
    </row>
    <row r="69" spans="2:103" ht="15" customHeight="1">
      <c r="B69" s="315"/>
      <c r="C69" s="274" t="s">
        <v>887</v>
      </c>
      <c r="D69" s="234">
        <f t="shared" ca="1" si="1"/>
        <v>47</v>
      </c>
      <c r="E69" s="284">
        <f t="shared" ca="1" si="2"/>
        <v>63</v>
      </c>
      <c r="F69" s="288">
        <f t="shared" ca="1" si="0"/>
        <v>87</v>
      </c>
      <c r="G69" s="288">
        <f t="shared" ca="1" si="0"/>
        <v>63</v>
      </c>
      <c r="H69" s="288">
        <f t="shared" ca="1" si="0"/>
        <v>52</v>
      </c>
      <c r="I69" s="288">
        <f t="shared" ca="1" si="0"/>
        <v>64</v>
      </c>
      <c r="T69" s="254"/>
      <c r="U69" s="254"/>
      <c r="V69" s="254"/>
      <c r="W69" s="254"/>
      <c r="X69" s="254"/>
      <c r="Y69" s="254"/>
      <c r="Z69" s="254"/>
      <c r="AA69" s="254"/>
      <c r="AB69" s="254"/>
      <c r="AC69" s="254"/>
      <c r="AD69" s="254"/>
      <c r="AE69" s="254"/>
      <c r="AF69" s="254"/>
      <c r="AG69" s="254"/>
      <c r="AH69" s="254"/>
      <c r="AI69" s="254"/>
      <c r="AJ69" s="254"/>
      <c r="AK69" s="254"/>
      <c r="AL69" s="254"/>
      <c r="AM69" s="254"/>
      <c r="AN69" s="254"/>
      <c r="AO69" s="254"/>
      <c r="AP69" s="254"/>
      <c r="AQ69" s="254"/>
      <c r="AR69" s="254"/>
      <c r="AS69" s="254"/>
      <c r="AT69" s="254"/>
      <c r="AU69" s="254"/>
      <c r="AV69" s="254"/>
      <c r="AW69" s="254"/>
      <c r="AX69" s="254"/>
      <c r="AY69" s="254"/>
      <c r="AZ69" s="254"/>
      <c r="BA69" s="254"/>
      <c r="BB69" s="254"/>
      <c r="BC69" s="254"/>
      <c r="BD69" s="254"/>
      <c r="BE69" s="254"/>
      <c r="BF69" s="254"/>
      <c r="BG69" s="254"/>
      <c r="BH69" s="254"/>
      <c r="BI69" s="254"/>
      <c r="BJ69" s="254"/>
      <c r="BK69" s="254"/>
      <c r="BL69" s="254"/>
      <c r="BM69" s="254"/>
      <c r="BN69" s="254"/>
      <c r="BO69" s="254"/>
      <c r="BP69" s="254"/>
      <c r="BQ69" s="254"/>
      <c r="BR69" s="254"/>
      <c r="BS69" s="254"/>
      <c r="BT69" s="254"/>
      <c r="BU69" s="254"/>
      <c r="BV69" s="254"/>
      <c r="BW69" s="254"/>
      <c r="BX69" s="254"/>
      <c r="BY69" s="254"/>
      <c r="BZ69" s="254"/>
      <c r="CA69" s="254"/>
      <c r="CB69" s="254"/>
      <c r="CC69" s="254"/>
      <c r="CD69" s="254"/>
      <c r="CE69" s="254"/>
      <c r="CF69" s="254"/>
      <c r="CG69" s="254"/>
      <c r="CH69" s="254"/>
      <c r="CI69" s="254"/>
      <c r="CJ69" s="254"/>
      <c r="CK69" s="254"/>
      <c r="CL69" s="254"/>
      <c r="CM69" s="254"/>
      <c r="CN69" s="254"/>
      <c r="CO69" s="254"/>
      <c r="CP69" s="254"/>
      <c r="CQ69" s="254"/>
      <c r="CR69" s="254"/>
      <c r="CS69" s="254"/>
      <c r="CT69" s="254"/>
      <c r="CU69" s="254"/>
      <c r="CV69" s="254"/>
      <c r="CW69" s="254"/>
      <c r="CX69" s="254"/>
      <c r="CY69" s="254"/>
    </row>
    <row r="70" spans="2:103" ht="15" customHeight="1">
      <c r="B70" s="315"/>
      <c r="C70" s="276" t="s">
        <v>889</v>
      </c>
      <c r="D70" s="234">
        <f t="shared" ca="1" si="1"/>
        <v>48</v>
      </c>
      <c r="E70" s="284">
        <f t="shared" ca="1" si="2"/>
        <v>72</v>
      </c>
      <c r="F70" s="288">
        <f t="shared" ca="1" si="0"/>
        <v>88</v>
      </c>
      <c r="G70" s="288">
        <f t="shared" ca="1" si="0"/>
        <v>42</v>
      </c>
      <c r="H70" s="288">
        <f t="shared" ca="1" si="0"/>
        <v>59</v>
      </c>
      <c r="I70" s="288">
        <f t="shared" ca="1" si="0"/>
        <v>85</v>
      </c>
      <c r="T70" s="254"/>
      <c r="U70" s="254"/>
      <c r="V70" s="254"/>
      <c r="W70" s="254"/>
      <c r="X70" s="254"/>
      <c r="Y70" s="254"/>
      <c r="Z70" s="254"/>
      <c r="AA70" s="254"/>
      <c r="AB70" s="254"/>
      <c r="AC70" s="254"/>
      <c r="AD70" s="254"/>
      <c r="AE70" s="254"/>
      <c r="AF70" s="254"/>
      <c r="AG70" s="254"/>
      <c r="AH70" s="254"/>
      <c r="AI70" s="254"/>
      <c r="AJ70" s="254"/>
      <c r="AK70" s="254"/>
      <c r="AL70" s="254"/>
      <c r="AM70" s="254"/>
      <c r="AN70" s="254"/>
      <c r="AO70" s="254"/>
      <c r="AP70" s="254"/>
      <c r="AQ70" s="254"/>
      <c r="AR70" s="254"/>
      <c r="AS70" s="254"/>
      <c r="AT70" s="254"/>
      <c r="AU70" s="254"/>
      <c r="AV70" s="254"/>
      <c r="AW70" s="254"/>
      <c r="AX70" s="254"/>
      <c r="AY70" s="254"/>
      <c r="AZ70" s="254"/>
      <c r="BA70" s="254"/>
      <c r="BB70" s="254"/>
      <c r="BC70" s="254"/>
      <c r="BD70" s="254"/>
      <c r="BE70" s="254"/>
      <c r="BF70" s="254"/>
      <c r="BG70" s="254"/>
      <c r="BH70" s="254"/>
      <c r="BI70" s="254"/>
      <c r="BJ70" s="254"/>
      <c r="BK70" s="254"/>
      <c r="BL70" s="254"/>
      <c r="BM70" s="254"/>
      <c r="BN70" s="254"/>
      <c r="BO70" s="254"/>
      <c r="BP70" s="254"/>
      <c r="BQ70" s="254"/>
      <c r="BR70" s="254"/>
      <c r="BS70" s="254"/>
      <c r="BT70" s="254"/>
      <c r="BU70" s="254"/>
      <c r="BV70" s="254"/>
      <c r="BW70" s="254"/>
      <c r="BX70" s="254"/>
      <c r="BY70" s="254"/>
      <c r="BZ70" s="254"/>
      <c r="CA70" s="254"/>
      <c r="CB70" s="254"/>
      <c r="CC70" s="254"/>
      <c r="CD70" s="254"/>
      <c r="CE70" s="254"/>
      <c r="CF70" s="254"/>
      <c r="CG70" s="254"/>
      <c r="CH70" s="254"/>
      <c r="CI70" s="254"/>
      <c r="CJ70" s="254"/>
      <c r="CK70" s="254"/>
      <c r="CL70" s="254"/>
      <c r="CM70" s="254"/>
      <c r="CN70" s="254"/>
      <c r="CO70" s="254"/>
      <c r="CP70" s="254"/>
      <c r="CQ70" s="254"/>
      <c r="CR70" s="254"/>
      <c r="CS70" s="254"/>
      <c r="CT70" s="254"/>
      <c r="CU70" s="254"/>
      <c r="CV70" s="254"/>
      <c r="CW70" s="254"/>
      <c r="CX70" s="254"/>
      <c r="CY70" s="254"/>
    </row>
    <row r="71" spans="2:103" ht="15" customHeight="1">
      <c r="B71" s="315"/>
      <c r="C71" s="274" t="s">
        <v>890</v>
      </c>
      <c r="D71" s="234">
        <f t="shared" ca="1" si="1"/>
        <v>31</v>
      </c>
      <c r="E71" s="284">
        <f t="shared" ca="1" si="2"/>
        <v>72</v>
      </c>
      <c r="F71" s="288">
        <f t="shared" ca="1" si="0"/>
        <v>81</v>
      </c>
      <c r="G71" s="288">
        <f t="shared" ca="1" si="0"/>
        <v>62</v>
      </c>
      <c r="H71" s="288">
        <f t="shared" ca="1" si="0"/>
        <v>93</v>
      </c>
      <c r="I71" s="288">
        <f t="shared" ca="1" si="0"/>
        <v>57</v>
      </c>
      <c r="T71" s="254"/>
      <c r="U71" s="254"/>
      <c r="V71" s="254"/>
      <c r="W71" s="254"/>
      <c r="X71" s="254"/>
      <c r="Y71" s="254"/>
      <c r="Z71" s="254"/>
      <c r="AA71" s="254"/>
      <c r="AB71" s="254"/>
      <c r="AC71" s="254"/>
      <c r="AD71" s="254"/>
      <c r="AE71" s="254"/>
      <c r="AF71" s="254"/>
      <c r="AG71" s="254"/>
      <c r="AH71" s="254"/>
      <c r="AI71" s="254"/>
      <c r="AJ71" s="254"/>
      <c r="AK71" s="254"/>
      <c r="AL71" s="254"/>
      <c r="AM71" s="254"/>
      <c r="AN71" s="254"/>
      <c r="AO71" s="254"/>
      <c r="AP71" s="254"/>
      <c r="AQ71" s="254"/>
      <c r="AR71" s="254"/>
      <c r="AS71" s="254"/>
      <c r="AT71" s="254"/>
      <c r="AU71" s="254"/>
      <c r="AV71" s="254"/>
      <c r="AW71" s="254"/>
      <c r="AX71" s="254"/>
      <c r="AY71" s="254"/>
      <c r="AZ71" s="254"/>
      <c r="BA71" s="254"/>
      <c r="BB71" s="254"/>
      <c r="BC71" s="254"/>
      <c r="BD71" s="254"/>
      <c r="BE71" s="254"/>
      <c r="BF71" s="254"/>
      <c r="BG71" s="254"/>
      <c r="BH71" s="254"/>
      <c r="BI71" s="254"/>
      <c r="BJ71" s="254"/>
      <c r="BK71" s="254"/>
      <c r="BL71" s="254"/>
      <c r="BM71" s="254"/>
      <c r="BN71" s="254"/>
      <c r="BO71" s="254"/>
      <c r="BP71" s="254"/>
      <c r="BQ71" s="254"/>
      <c r="BR71" s="254"/>
      <c r="BS71" s="254"/>
      <c r="BT71" s="254"/>
      <c r="BU71" s="254"/>
      <c r="BV71" s="254"/>
      <c r="BW71" s="254"/>
      <c r="BX71" s="254"/>
      <c r="BY71" s="254"/>
      <c r="BZ71" s="254"/>
      <c r="CA71" s="254"/>
      <c r="CB71" s="254"/>
      <c r="CC71" s="254"/>
      <c r="CD71" s="254"/>
      <c r="CE71" s="254"/>
      <c r="CF71" s="254"/>
      <c r="CG71" s="254"/>
      <c r="CH71" s="254"/>
      <c r="CI71" s="254"/>
      <c r="CJ71" s="254"/>
      <c r="CK71" s="254"/>
      <c r="CL71" s="254"/>
      <c r="CM71" s="254"/>
      <c r="CN71" s="254"/>
      <c r="CO71" s="254"/>
      <c r="CP71" s="254"/>
      <c r="CQ71" s="254"/>
      <c r="CR71" s="254"/>
      <c r="CS71" s="254"/>
      <c r="CT71" s="254"/>
      <c r="CU71" s="254"/>
      <c r="CV71" s="254"/>
      <c r="CW71" s="254"/>
      <c r="CX71" s="254"/>
      <c r="CY71" s="254"/>
    </row>
    <row r="72" spans="2:103" ht="15" customHeight="1">
      <c r="B72" s="315"/>
      <c r="T72" s="254"/>
      <c r="U72" s="254"/>
      <c r="V72" s="254"/>
      <c r="W72" s="254"/>
      <c r="X72" s="254"/>
      <c r="Y72" s="254"/>
      <c r="Z72" s="254"/>
      <c r="AA72" s="254"/>
      <c r="AB72" s="254"/>
      <c r="AC72" s="254"/>
      <c r="AD72" s="254"/>
      <c r="AE72" s="254"/>
      <c r="AF72" s="254"/>
      <c r="AG72" s="254"/>
      <c r="AH72" s="254"/>
      <c r="AI72" s="254"/>
      <c r="AJ72" s="254"/>
      <c r="AK72" s="254"/>
      <c r="AL72" s="254"/>
      <c r="AM72" s="254"/>
      <c r="AN72" s="254"/>
      <c r="AO72" s="254"/>
      <c r="AP72" s="254"/>
      <c r="AQ72" s="254"/>
      <c r="AR72" s="254"/>
      <c r="AS72" s="254"/>
      <c r="AT72" s="254"/>
      <c r="AU72" s="254"/>
      <c r="AV72" s="254"/>
      <c r="AW72" s="254"/>
      <c r="AX72" s="254"/>
      <c r="AY72" s="254"/>
      <c r="AZ72" s="254"/>
      <c r="BA72" s="254"/>
      <c r="BB72" s="254"/>
      <c r="BC72" s="254"/>
      <c r="BD72" s="254"/>
      <c r="BE72" s="254"/>
      <c r="BF72" s="254"/>
      <c r="BG72" s="254"/>
      <c r="BH72" s="254"/>
      <c r="BI72" s="254"/>
      <c r="BJ72" s="254"/>
      <c r="BK72" s="254"/>
      <c r="BL72" s="254"/>
      <c r="BM72" s="254"/>
      <c r="BN72" s="254"/>
      <c r="BO72" s="254"/>
      <c r="BP72" s="254"/>
      <c r="BQ72" s="254"/>
      <c r="BR72" s="254"/>
      <c r="BS72" s="254"/>
      <c r="BT72" s="254"/>
      <c r="BU72" s="254"/>
      <c r="BV72" s="254"/>
      <c r="BW72" s="254"/>
      <c r="BX72" s="254"/>
      <c r="BY72" s="254"/>
      <c r="BZ72" s="254"/>
      <c r="CA72" s="254"/>
      <c r="CB72" s="254"/>
      <c r="CC72" s="254"/>
      <c r="CD72" s="254"/>
      <c r="CE72" s="254"/>
      <c r="CF72" s="254"/>
      <c r="CG72" s="254"/>
      <c r="CH72" s="254"/>
      <c r="CI72" s="254"/>
      <c r="CJ72" s="254"/>
      <c r="CK72" s="254"/>
      <c r="CL72" s="254"/>
      <c r="CM72" s="254"/>
      <c r="CN72" s="254"/>
      <c r="CO72" s="254"/>
      <c r="CP72" s="254"/>
      <c r="CQ72" s="254"/>
      <c r="CR72" s="254"/>
      <c r="CS72" s="254"/>
      <c r="CT72" s="254"/>
      <c r="CU72" s="254"/>
      <c r="CV72" s="254"/>
      <c r="CW72" s="254"/>
      <c r="CX72" s="254"/>
      <c r="CY72" s="254"/>
    </row>
    <row r="73" spans="2:103" ht="15" customHeight="1">
      <c r="B73" s="315"/>
      <c r="C73" s="323"/>
      <c r="D73" s="323"/>
      <c r="E73" s="324"/>
      <c r="F73" s="324"/>
      <c r="T73" s="254"/>
      <c r="U73" s="254"/>
      <c r="V73" s="254"/>
      <c r="W73" s="254"/>
      <c r="X73" s="254"/>
      <c r="Y73" s="254"/>
      <c r="Z73" s="254"/>
      <c r="AA73" s="254"/>
      <c r="AB73" s="254"/>
      <c r="AC73" s="254"/>
      <c r="AD73" s="254"/>
      <c r="AE73" s="254"/>
      <c r="AF73" s="254"/>
      <c r="AG73" s="254"/>
      <c r="AH73" s="254"/>
      <c r="AI73" s="254"/>
      <c r="AJ73" s="254"/>
      <c r="AK73" s="254"/>
      <c r="AL73" s="254"/>
      <c r="AM73" s="254"/>
      <c r="AN73" s="254"/>
      <c r="AO73" s="254"/>
      <c r="AP73" s="254"/>
      <c r="AQ73" s="254"/>
      <c r="AR73" s="254"/>
      <c r="AS73" s="254"/>
      <c r="AT73" s="254"/>
      <c r="AU73" s="254"/>
      <c r="AV73" s="254"/>
      <c r="AW73" s="254"/>
      <c r="AX73" s="254"/>
      <c r="AY73" s="254"/>
      <c r="AZ73" s="254"/>
      <c r="BA73" s="254"/>
      <c r="BB73" s="254"/>
      <c r="BC73" s="254"/>
      <c r="BD73" s="254"/>
      <c r="BE73" s="254"/>
      <c r="BF73" s="254"/>
      <c r="BG73" s="254"/>
      <c r="BH73" s="254"/>
      <c r="BI73" s="254"/>
      <c r="BJ73" s="254"/>
      <c r="BK73" s="254"/>
      <c r="BL73" s="254"/>
      <c r="BM73" s="254"/>
      <c r="BN73" s="254"/>
      <c r="BO73" s="254"/>
      <c r="BP73" s="254"/>
      <c r="BQ73" s="254"/>
      <c r="BR73" s="254"/>
      <c r="BS73" s="254"/>
      <c r="BT73" s="254"/>
      <c r="BU73" s="254"/>
      <c r="BV73" s="254"/>
      <c r="BW73" s="254"/>
      <c r="BX73" s="254"/>
      <c r="BY73" s="254"/>
      <c r="BZ73" s="254"/>
      <c r="CA73" s="254"/>
      <c r="CB73" s="254"/>
      <c r="CC73" s="254"/>
      <c r="CD73" s="254"/>
      <c r="CE73" s="254"/>
      <c r="CF73" s="254"/>
      <c r="CG73" s="254"/>
      <c r="CH73" s="254"/>
      <c r="CI73" s="254"/>
      <c r="CJ73" s="254"/>
      <c r="CK73" s="254"/>
      <c r="CL73" s="254"/>
      <c r="CM73" s="254"/>
      <c r="CN73" s="254"/>
      <c r="CO73" s="254"/>
      <c r="CP73" s="254"/>
      <c r="CQ73" s="254"/>
      <c r="CR73" s="254"/>
      <c r="CS73" s="254"/>
      <c r="CT73" s="254"/>
      <c r="CU73" s="254"/>
      <c r="CV73" s="254"/>
      <c r="CW73" s="254"/>
      <c r="CX73" s="254"/>
      <c r="CY73" s="254"/>
    </row>
    <row r="74" spans="2:103" ht="15" customHeight="1">
      <c r="B74" s="315"/>
      <c r="C74" s="324"/>
      <c r="D74" s="324"/>
      <c r="E74" s="324"/>
      <c r="F74" s="324"/>
      <c r="M74" s="254"/>
      <c r="N74" s="254"/>
      <c r="O74" s="254"/>
      <c r="P74" s="254"/>
      <c r="Q74" s="254"/>
      <c r="R74" s="254"/>
      <c r="S74" s="254"/>
      <c r="T74" s="254"/>
      <c r="U74" s="254"/>
      <c r="V74" s="254"/>
      <c r="W74" s="254"/>
      <c r="X74" s="254"/>
      <c r="Y74" s="254"/>
      <c r="Z74" s="254"/>
      <c r="AA74" s="254"/>
      <c r="AB74" s="254"/>
      <c r="AC74" s="254"/>
      <c r="AD74" s="254"/>
      <c r="AE74" s="254"/>
      <c r="AF74" s="254"/>
      <c r="AG74" s="254"/>
      <c r="AH74" s="254"/>
      <c r="AI74" s="254"/>
      <c r="AJ74" s="254"/>
      <c r="AK74" s="254"/>
      <c r="AL74" s="254"/>
      <c r="AM74" s="254"/>
      <c r="AN74" s="254"/>
      <c r="AO74" s="254"/>
      <c r="AP74" s="254"/>
      <c r="AQ74" s="254"/>
      <c r="AR74" s="254"/>
      <c r="AS74" s="254"/>
      <c r="AT74" s="254"/>
      <c r="AU74" s="254"/>
      <c r="AV74" s="254"/>
      <c r="AW74" s="254"/>
      <c r="AX74" s="254"/>
      <c r="AY74" s="254"/>
      <c r="AZ74" s="254"/>
      <c r="BA74" s="254"/>
      <c r="BB74" s="254"/>
      <c r="BC74" s="254"/>
      <c r="BD74" s="254"/>
      <c r="BE74" s="254"/>
      <c r="BF74" s="254"/>
      <c r="BG74" s="254"/>
      <c r="BH74" s="254"/>
      <c r="BI74" s="254"/>
      <c r="BJ74" s="254"/>
      <c r="BK74" s="254"/>
      <c r="BL74" s="254"/>
      <c r="BM74" s="254"/>
      <c r="BN74" s="254"/>
      <c r="BO74" s="254"/>
      <c r="BP74" s="254"/>
      <c r="BQ74" s="254"/>
      <c r="BR74" s="254"/>
      <c r="BS74" s="254"/>
      <c r="BT74" s="254"/>
      <c r="BU74" s="254"/>
      <c r="BV74" s="254"/>
      <c r="BW74" s="254"/>
      <c r="BX74" s="254"/>
      <c r="BY74" s="254"/>
      <c r="BZ74" s="254"/>
      <c r="CA74" s="254"/>
      <c r="CB74" s="254"/>
      <c r="CC74" s="254"/>
      <c r="CD74" s="254"/>
      <c r="CE74" s="254"/>
      <c r="CF74" s="254"/>
      <c r="CG74" s="254"/>
      <c r="CH74" s="254"/>
      <c r="CI74" s="254"/>
      <c r="CJ74" s="254"/>
      <c r="CK74" s="254"/>
      <c r="CL74" s="254"/>
      <c r="CM74" s="254"/>
      <c r="CN74" s="254"/>
      <c r="CO74" s="254"/>
      <c r="CP74" s="254"/>
      <c r="CQ74" s="254"/>
      <c r="CR74" s="254"/>
      <c r="CS74" s="254"/>
      <c r="CT74" s="254"/>
      <c r="CU74" s="254"/>
      <c r="CV74" s="254"/>
      <c r="CW74" s="254"/>
      <c r="CX74" s="254"/>
      <c r="CY74" s="254"/>
    </row>
    <row r="75" spans="2:103" ht="15" customHeight="1">
      <c r="B75" s="315"/>
      <c r="C75" s="324"/>
      <c r="D75" s="324"/>
      <c r="E75" s="324"/>
      <c r="F75" s="324"/>
      <c r="M75" s="254"/>
      <c r="N75" s="254"/>
      <c r="O75" s="254"/>
      <c r="P75" s="254"/>
      <c r="Q75" s="254"/>
      <c r="R75" s="254"/>
      <c r="S75" s="254"/>
      <c r="T75" s="254"/>
      <c r="U75" s="254"/>
      <c r="V75" s="254"/>
      <c r="W75" s="254"/>
      <c r="X75" s="254"/>
      <c r="Y75" s="254"/>
      <c r="Z75" s="254"/>
      <c r="AA75" s="254"/>
      <c r="AB75" s="254"/>
      <c r="AC75" s="254"/>
      <c r="AD75" s="254"/>
      <c r="AE75" s="254"/>
      <c r="AF75" s="254"/>
      <c r="AG75" s="254"/>
      <c r="AH75" s="254"/>
      <c r="AI75" s="254"/>
      <c r="AJ75" s="254"/>
      <c r="AK75" s="254"/>
      <c r="AL75" s="254"/>
      <c r="AM75" s="254"/>
      <c r="AN75" s="254"/>
      <c r="AO75" s="254"/>
      <c r="AP75" s="254"/>
      <c r="AQ75" s="254"/>
      <c r="AR75" s="254"/>
      <c r="AS75" s="254"/>
      <c r="AT75" s="254"/>
      <c r="AU75" s="254"/>
      <c r="AV75" s="254"/>
      <c r="AW75" s="254"/>
      <c r="AX75" s="254"/>
      <c r="AY75" s="254"/>
      <c r="AZ75" s="254"/>
      <c r="BA75" s="254"/>
      <c r="BB75" s="254"/>
      <c r="BC75" s="254"/>
      <c r="BD75" s="254"/>
      <c r="BE75" s="254"/>
      <c r="BF75" s="254"/>
      <c r="BG75" s="254"/>
      <c r="BH75" s="254"/>
      <c r="BI75" s="254"/>
      <c r="BJ75" s="254"/>
      <c r="BK75" s="254"/>
      <c r="BL75" s="254"/>
      <c r="BM75" s="254"/>
      <c r="BN75" s="254"/>
      <c r="BO75" s="254"/>
      <c r="BP75" s="254"/>
      <c r="BQ75" s="254"/>
      <c r="BR75" s="254"/>
      <c r="BS75" s="254"/>
      <c r="BT75" s="254"/>
      <c r="BU75" s="254"/>
      <c r="BV75" s="254"/>
      <c r="BW75" s="254"/>
      <c r="BX75" s="254"/>
      <c r="BY75" s="254"/>
      <c r="BZ75" s="254"/>
      <c r="CA75" s="254"/>
      <c r="CB75" s="254"/>
      <c r="CC75" s="254"/>
      <c r="CD75" s="254"/>
      <c r="CE75" s="254"/>
      <c r="CF75" s="254"/>
      <c r="CG75" s="254"/>
      <c r="CH75" s="254"/>
      <c r="CI75" s="254"/>
      <c r="CJ75" s="254"/>
      <c r="CK75" s="254"/>
      <c r="CL75" s="254"/>
      <c r="CM75" s="254"/>
      <c r="CN75" s="254"/>
      <c r="CO75" s="254"/>
      <c r="CP75" s="254"/>
      <c r="CQ75" s="254"/>
      <c r="CR75" s="254"/>
      <c r="CS75" s="254"/>
      <c r="CT75" s="254"/>
      <c r="CU75" s="254"/>
      <c r="CV75" s="254"/>
      <c r="CW75" s="254"/>
      <c r="CX75" s="254"/>
      <c r="CY75" s="254"/>
    </row>
    <row r="76" spans="2:103" ht="15" customHeight="1">
      <c r="B76" s="315"/>
      <c r="C76" s="324"/>
      <c r="D76" s="324"/>
      <c r="E76" s="324"/>
      <c r="F76" s="324"/>
      <c r="M76" s="254"/>
      <c r="N76" s="254"/>
      <c r="O76" s="254"/>
      <c r="P76" s="254"/>
      <c r="Q76" s="254"/>
      <c r="R76" s="254"/>
      <c r="S76" s="254"/>
      <c r="T76" s="254"/>
      <c r="U76" s="254"/>
      <c r="V76" s="254"/>
      <c r="W76" s="254"/>
      <c r="X76" s="254"/>
      <c r="Y76" s="254"/>
      <c r="Z76" s="254"/>
      <c r="AA76" s="254"/>
      <c r="AB76" s="254"/>
      <c r="AC76" s="254"/>
      <c r="AD76" s="254"/>
      <c r="AE76" s="254"/>
      <c r="AF76" s="254"/>
      <c r="AG76" s="254"/>
      <c r="AH76" s="254"/>
      <c r="AI76" s="254"/>
      <c r="AJ76" s="254"/>
      <c r="AK76" s="254"/>
      <c r="AL76" s="254"/>
      <c r="AM76" s="254"/>
      <c r="AN76" s="254"/>
      <c r="AO76" s="254"/>
      <c r="AP76" s="254"/>
      <c r="AQ76" s="254"/>
      <c r="AR76" s="254"/>
      <c r="AS76" s="254"/>
      <c r="AT76" s="254"/>
      <c r="AU76" s="254"/>
      <c r="AV76" s="254"/>
      <c r="AW76" s="254"/>
      <c r="AX76" s="254"/>
      <c r="AY76" s="254"/>
      <c r="AZ76" s="254"/>
      <c r="BA76" s="254"/>
      <c r="BB76" s="254"/>
      <c r="BC76" s="254"/>
      <c r="BD76" s="254"/>
      <c r="BE76" s="254"/>
      <c r="BF76" s="254"/>
      <c r="BG76" s="254"/>
      <c r="BH76" s="254"/>
      <c r="BI76" s="254"/>
      <c r="BJ76" s="254"/>
      <c r="BK76" s="254"/>
      <c r="BL76" s="254"/>
      <c r="BM76" s="254"/>
      <c r="BN76" s="254"/>
      <c r="BO76" s="254"/>
      <c r="BP76" s="254"/>
      <c r="BQ76" s="254"/>
      <c r="BR76" s="254"/>
      <c r="BS76" s="254"/>
      <c r="BT76" s="254"/>
      <c r="BU76" s="254"/>
      <c r="BV76" s="254"/>
      <c r="BW76" s="254"/>
      <c r="BX76" s="254"/>
      <c r="BY76" s="254"/>
      <c r="BZ76" s="254"/>
      <c r="CA76" s="254"/>
      <c r="CB76" s="254"/>
      <c r="CC76" s="254"/>
      <c r="CD76" s="254"/>
      <c r="CE76" s="254"/>
      <c r="CF76" s="254"/>
      <c r="CG76" s="254"/>
      <c r="CH76" s="254"/>
      <c r="CI76" s="254"/>
      <c r="CJ76" s="254"/>
      <c r="CK76" s="254"/>
      <c r="CL76" s="254"/>
      <c r="CM76" s="254"/>
      <c r="CN76" s="254"/>
      <c r="CO76" s="254"/>
      <c r="CP76" s="254"/>
      <c r="CQ76" s="254"/>
      <c r="CR76" s="254"/>
      <c r="CS76" s="254"/>
      <c r="CT76" s="254"/>
      <c r="CU76" s="254"/>
      <c r="CV76" s="254"/>
      <c r="CW76" s="254"/>
      <c r="CX76" s="254"/>
      <c r="CY76" s="254"/>
    </row>
    <row r="77" spans="2:103" ht="15" customHeight="1">
      <c r="B77" s="315"/>
      <c r="C77" s="324"/>
      <c r="D77" s="324"/>
      <c r="E77" s="324"/>
      <c r="F77" s="324"/>
      <c r="M77" s="254"/>
      <c r="N77" s="254"/>
      <c r="O77" s="254"/>
      <c r="P77" s="254"/>
      <c r="Q77" s="254"/>
      <c r="R77" s="254"/>
      <c r="S77" s="254"/>
      <c r="T77" s="254"/>
      <c r="U77" s="254"/>
      <c r="V77" s="254"/>
      <c r="W77" s="254"/>
      <c r="X77" s="254"/>
      <c r="Y77" s="254"/>
      <c r="Z77" s="254"/>
      <c r="AA77" s="254"/>
      <c r="AB77" s="254"/>
      <c r="AC77" s="254"/>
      <c r="AD77" s="254"/>
      <c r="AE77" s="254"/>
      <c r="AF77" s="254"/>
      <c r="AG77" s="254"/>
      <c r="AH77" s="254"/>
      <c r="AI77" s="254"/>
      <c r="AJ77" s="254"/>
      <c r="AK77" s="254"/>
      <c r="AL77" s="254"/>
      <c r="AM77" s="254"/>
      <c r="AN77" s="254"/>
      <c r="AO77" s="254"/>
      <c r="AP77" s="254"/>
      <c r="AQ77" s="254"/>
      <c r="AR77" s="254"/>
      <c r="AS77" s="254"/>
      <c r="AT77" s="254"/>
      <c r="AU77" s="254"/>
      <c r="AV77" s="254"/>
      <c r="AW77" s="254"/>
      <c r="AX77" s="254"/>
      <c r="AY77" s="254"/>
      <c r="AZ77" s="254"/>
      <c r="BA77" s="254"/>
      <c r="BB77" s="254"/>
      <c r="BC77" s="254"/>
      <c r="BD77" s="254"/>
      <c r="BE77" s="254"/>
      <c r="BF77" s="254"/>
      <c r="BG77" s="254"/>
      <c r="BH77" s="254"/>
      <c r="BI77" s="254"/>
      <c r="BJ77" s="254"/>
      <c r="BK77" s="254"/>
      <c r="BL77" s="254"/>
      <c r="BM77" s="254"/>
      <c r="BN77" s="254"/>
      <c r="BO77" s="254"/>
      <c r="BP77" s="254"/>
      <c r="BQ77" s="254"/>
      <c r="BR77" s="254"/>
      <c r="BS77" s="254"/>
      <c r="BT77" s="254"/>
      <c r="BU77" s="254"/>
      <c r="BV77" s="254"/>
      <c r="BW77" s="254"/>
      <c r="BX77" s="254"/>
      <c r="BY77" s="254"/>
      <c r="BZ77" s="254"/>
      <c r="CA77" s="254"/>
      <c r="CB77" s="254"/>
      <c r="CC77" s="254"/>
      <c r="CD77" s="254"/>
      <c r="CE77" s="254"/>
      <c r="CF77" s="254"/>
      <c r="CG77" s="254"/>
      <c r="CH77" s="254"/>
      <c r="CI77" s="254"/>
      <c r="CJ77" s="254"/>
      <c r="CK77" s="254"/>
      <c r="CL77" s="254"/>
      <c r="CM77" s="254"/>
      <c r="CN77" s="254"/>
      <c r="CO77" s="254"/>
      <c r="CP77" s="254"/>
      <c r="CQ77" s="254"/>
      <c r="CR77" s="254"/>
      <c r="CS77" s="254"/>
      <c r="CT77" s="254"/>
      <c r="CU77" s="254"/>
      <c r="CV77" s="254"/>
      <c r="CW77" s="254"/>
      <c r="CX77" s="254"/>
      <c r="CY77" s="254"/>
    </row>
    <row r="78" spans="2:103" ht="15" customHeight="1">
      <c r="B78" s="315"/>
      <c r="C78" s="324"/>
      <c r="D78" s="324"/>
      <c r="E78" s="324"/>
      <c r="F78" s="324"/>
      <c r="M78" s="254"/>
      <c r="N78" s="254"/>
      <c r="O78" s="254"/>
      <c r="P78" s="254"/>
      <c r="Q78" s="254"/>
      <c r="R78" s="254"/>
      <c r="S78" s="254"/>
      <c r="T78" s="254"/>
      <c r="U78" s="254"/>
      <c r="V78" s="254"/>
      <c r="W78" s="254"/>
      <c r="X78" s="254"/>
      <c r="Y78" s="254"/>
      <c r="Z78" s="254"/>
      <c r="AA78" s="254"/>
      <c r="AB78" s="254"/>
      <c r="AC78" s="254"/>
      <c r="AD78" s="254"/>
      <c r="AE78" s="254"/>
      <c r="AF78" s="254"/>
      <c r="AG78" s="254"/>
      <c r="AH78" s="254"/>
      <c r="AI78" s="254"/>
      <c r="AJ78" s="254"/>
      <c r="AK78" s="254"/>
      <c r="AL78" s="254"/>
      <c r="AM78" s="254"/>
      <c r="AN78" s="254"/>
      <c r="AO78" s="254"/>
      <c r="AP78" s="254"/>
      <c r="AQ78" s="254"/>
      <c r="AR78" s="254"/>
      <c r="AS78" s="254"/>
      <c r="AT78" s="254"/>
      <c r="AU78" s="254"/>
      <c r="AV78" s="254"/>
      <c r="AW78" s="254"/>
      <c r="AX78" s="254"/>
      <c r="AY78" s="254"/>
      <c r="AZ78" s="254"/>
      <c r="BA78" s="254"/>
      <c r="BB78" s="254"/>
      <c r="BC78" s="254"/>
      <c r="BD78" s="254"/>
      <c r="BE78" s="254"/>
      <c r="BF78" s="254"/>
      <c r="BG78" s="254"/>
      <c r="BH78" s="254"/>
      <c r="BI78" s="254"/>
      <c r="BJ78" s="254"/>
      <c r="BK78" s="254"/>
      <c r="BL78" s="254"/>
      <c r="BM78" s="254"/>
      <c r="BN78" s="254"/>
      <c r="BO78" s="254"/>
      <c r="BP78" s="254"/>
      <c r="BQ78" s="254"/>
      <c r="BR78" s="254"/>
      <c r="BS78" s="254"/>
      <c r="BT78" s="254"/>
      <c r="BU78" s="254"/>
      <c r="BV78" s="254"/>
      <c r="BW78" s="254"/>
      <c r="BX78" s="254"/>
      <c r="BY78" s="254"/>
      <c r="BZ78" s="254"/>
      <c r="CA78" s="254"/>
      <c r="CB78" s="254"/>
      <c r="CC78" s="254"/>
      <c r="CD78" s="254"/>
      <c r="CE78" s="254"/>
      <c r="CF78" s="254"/>
      <c r="CG78" s="254"/>
      <c r="CH78" s="254"/>
      <c r="CI78" s="254"/>
      <c r="CJ78" s="254"/>
      <c r="CK78" s="254"/>
      <c r="CL78" s="254"/>
      <c r="CM78" s="254"/>
      <c r="CN78" s="254"/>
      <c r="CO78" s="254"/>
      <c r="CP78" s="254"/>
      <c r="CQ78" s="254"/>
      <c r="CR78" s="254"/>
      <c r="CS78" s="254"/>
      <c r="CT78" s="254"/>
      <c r="CU78" s="254"/>
      <c r="CV78" s="254"/>
      <c r="CW78" s="254"/>
      <c r="CX78" s="254"/>
      <c r="CY78" s="254"/>
    </row>
    <row r="79" spans="2:103" ht="15" customHeight="1">
      <c r="B79" s="315"/>
      <c r="M79" s="254"/>
      <c r="N79" s="254"/>
      <c r="O79" s="254"/>
      <c r="P79" s="254"/>
      <c r="Q79" s="254"/>
      <c r="R79" s="254"/>
      <c r="S79" s="254"/>
      <c r="T79" s="254"/>
      <c r="U79" s="254"/>
      <c r="V79" s="254"/>
      <c r="W79" s="254"/>
      <c r="X79" s="254"/>
      <c r="Y79" s="254"/>
      <c r="Z79" s="254"/>
      <c r="AA79" s="254"/>
      <c r="AB79" s="254"/>
      <c r="AC79" s="254"/>
      <c r="AD79" s="254"/>
      <c r="AE79" s="254"/>
      <c r="AF79" s="254"/>
      <c r="AG79" s="254"/>
      <c r="AH79" s="254"/>
      <c r="AI79" s="254"/>
      <c r="AJ79" s="254"/>
      <c r="AK79" s="254"/>
      <c r="AL79" s="254"/>
      <c r="AM79" s="254"/>
      <c r="AN79" s="254"/>
      <c r="AO79" s="254"/>
      <c r="AP79" s="254"/>
      <c r="AQ79" s="254"/>
      <c r="AR79" s="254"/>
      <c r="AS79" s="254"/>
      <c r="AT79" s="254"/>
      <c r="AU79" s="254"/>
      <c r="AV79" s="254"/>
      <c r="AW79" s="254"/>
      <c r="AX79" s="254"/>
      <c r="AY79" s="254"/>
      <c r="AZ79" s="254"/>
      <c r="BA79" s="254"/>
      <c r="BB79" s="254"/>
      <c r="BC79" s="254"/>
      <c r="BD79" s="254"/>
      <c r="BE79" s="254"/>
      <c r="BF79" s="254"/>
      <c r="BG79" s="254"/>
      <c r="BH79" s="254"/>
      <c r="BI79" s="254"/>
      <c r="BJ79" s="254"/>
      <c r="BK79" s="254"/>
      <c r="BL79" s="254"/>
      <c r="BM79" s="254"/>
      <c r="BN79" s="254"/>
      <c r="BO79" s="254"/>
      <c r="BP79" s="254"/>
      <c r="BQ79" s="254"/>
      <c r="BR79" s="254"/>
      <c r="BS79" s="254"/>
      <c r="BT79" s="254"/>
      <c r="BU79" s="254"/>
      <c r="BV79" s="254"/>
      <c r="BW79" s="254"/>
      <c r="BX79" s="254"/>
      <c r="BY79" s="254"/>
      <c r="BZ79" s="254"/>
      <c r="CA79" s="254"/>
      <c r="CB79" s="254"/>
      <c r="CC79" s="254"/>
      <c r="CD79" s="254"/>
      <c r="CE79" s="254"/>
      <c r="CF79" s="254"/>
      <c r="CG79" s="254"/>
      <c r="CH79" s="254"/>
      <c r="CI79" s="254"/>
      <c r="CJ79" s="254"/>
      <c r="CK79" s="254"/>
      <c r="CL79" s="254"/>
      <c r="CM79" s="254"/>
      <c r="CN79" s="254"/>
      <c r="CO79" s="254"/>
      <c r="CP79" s="254"/>
      <c r="CQ79" s="254"/>
      <c r="CR79" s="254"/>
      <c r="CS79" s="254"/>
      <c r="CT79" s="254"/>
      <c r="CU79" s="254"/>
      <c r="CV79" s="254"/>
      <c r="CW79" s="254"/>
      <c r="CX79" s="254"/>
      <c r="CY79" s="254"/>
    </row>
    <row r="80" spans="2:103" s="267" customFormat="1" ht="15.75" customHeight="1" thickBot="1">
      <c r="B80" s="317"/>
      <c r="M80" s="254"/>
      <c r="N80" s="254"/>
      <c r="O80" s="254"/>
      <c r="P80" s="254"/>
      <c r="Q80" s="254"/>
      <c r="R80" s="254"/>
      <c r="S80" s="254"/>
      <c r="T80" s="220"/>
      <c r="U80" s="220"/>
      <c r="V80" s="220"/>
      <c r="W80" s="220"/>
      <c r="X80" s="220"/>
      <c r="Y80" s="220"/>
      <c r="Z80" s="220"/>
      <c r="AA80" s="220"/>
      <c r="AB80" s="220"/>
      <c r="AC80" s="220"/>
      <c r="AD80" s="220"/>
    </row>
    <row r="81" spans="13:19">
      <c r="M81" s="254"/>
      <c r="N81" s="254"/>
      <c r="O81" s="254"/>
      <c r="P81" s="254"/>
      <c r="Q81" s="254"/>
      <c r="R81" s="254"/>
      <c r="S81" s="254"/>
    </row>
  </sheetData>
  <mergeCells count="8">
    <mergeCell ref="B4:B33"/>
    <mergeCell ref="B34:B80"/>
    <mergeCell ref="E4:I4"/>
    <mergeCell ref="N4:R4"/>
    <mergeCell ref="T4:AD4"/>
    <mergeCell ref="N13:R13"/>
    <mergeCell ref="C27:F32"/>
    <mergeCell ref="C73:F78"/>
  </mergeCells>
  <conditionalFormatting sqref="P6">
    <cfRule type="cellIs" dxfId="34" priority="17" operator="equal">
      <formula>5</formula>
    </cfRule>
    <cfRule type="cellIs" dxfId="33" priority="18" operator="greaterThan">
      <formula>5</formula>
    </cfRule>
    <cfRule type="cellIs" dxfId="32" priority="19" operator="lessThan">
      <formula>$I$6</formula>
    </cfRule>
    <cfRule type="cellIs" dxfId="31" priority="20" operator="greaterThan">
      <formula>$I$6</formula>
    </cfRule>
  </conditionalFormatting>
  <conditionalFormatting sqref="P15">
    <cfRule type="cellIs" dxfId="30" priority="13" operator="equal">
      <formula>5</formula>
    </cfRule>
    <cfRule type="cellIs" dxfId="29" priority="14" operator="greaterThan">
      <formula>5</formula>
    </cfRule>
    <cfRule type="cellIs" dxfId="28" priority="15" operator="lessThan">
      <formula>$I$6</formula>
    </cfRule>
    <cfRule type="cellIs" dxfId="27" priority="16" operator="greaterThan">
      <formula>$I$6</formula>
    </cfRule>
  </conditionalFormatting>
  <conditionalFormatting sqref="P20">
    <cfRule type="cellIs" dxfId="26" priority="9" operator="equal">
      <formula>5</formula>
    </cfRule>
    <cfRule type="cellIs" dxfId="25" priority="10" operator="greaterThan">
      <formula>5</formula>
    </cfRule>
    <cfRule type="cellIs" dxfId="24" priority="11" operator="lessThan">
      <formula>$I$6</formula>
    </cfRule>
    <cfRule type="cellIs" dxfId="23" priority="12" operator="greaterThan">
      <formula>$I$6</formula>
    </cfRule>
  </conditionalFormatting>
  <conditionalFormatting sqref="P9">
    <cfRule type="cellIs" dxfId="22" priority="5" operator="equal">
      <formula>5</formula>
    </cfRule>
    <cfRule type="cellIs" dxfId="21" priority="6" operator="greaterThan">
      <formula>5</formula>
    </cfRule>
    <cfRule type="cellIs" dxfId="20" priority="7" operator="lessThan">
      <formula>$I$6</formula>
    </cfRule>
    <cfRule type="cellIs" dxfId="19" priority="8" operator="greaterThan">
      <formula>$I$6</formula>
    </cfRule>
  </conditionalFormatting>
  <conditionalFormatting sqref="J6">
    <cfRule type="cellIs" dxfId="18" priority="3" operator="equal">
      <formula>"No"</formula>
    </cfRule>
    <cfRule type="cellIs" dxfId="17" priority="4" operator="equal">
      <formula>"Yes"</formula>
    </cfRule>
  </conditionalFormatting>
  <conditionalFormatting sqref="J7:J25">
    <cfRule type="cellIs" dxfId="16" priority="1" operator="equal">
      <formula>"No"</formula>
    </cfRule>
    <cfRule type="cellIs" dxfId="15" priority="2" operator="equal">
      <formula>"Yes"</formula>
    </cfRule>
  </conditionalFormatting>
  <dataValidations count="9">
    <dataValidation type="list" allowBlank="1" showInputMessage="1" showErrorMessage="1" sqref="D6:D25">
      <formula1>Machines</formula1>
    </dataValidation>
    <dataValidation type="list" allowBlank="1" showInputMessage="1" showErrorMessage="1" sqref="C5">
      <formula1>Production_Line</formula1>
    </dataValidation>
    <dataValidation type="list" allowBlank="1" showInputMessage="1" showErrorMessage="1" sqref="G42">
      <formula1>Period</formula1>
    </dataValidation>
    <dataValidation type="list" allowBlank="1" showInputMessage="1" showErrorMessage="1" sqref="G6:G25">
      <formula1>Schedule_Level</formula1>
    </dataValidation>
    <dataValidation type="list" allowBlank="1" showInputMessage="1" showErrorMessage="1" sqref="AB6">
      <formula1>Work_Category</formula1>
    </dataValidation>
    <dataValidation type="list" allowBlank="1" showInputMessage="1" showErrorMessage="1" sqref="J6:J25">
      <formula1>Decision</formula1>
    </dataValidation>
    <dataValidation type="list" allowBlank="1" showInputMessage="1" showErrorMessage="1" sqref="E150:E363">
      <formula1>Schedules</formula1>
    </dataValidation>
    <dataValidation type="list" allowBlank="1" showInputMessage="1" showErrorMessage="1" sqref="H145:H377 AC6 H27:H34 H6:H25">
      <formula1>Name</formula1>
    </dataValidation>
    <dataValidation type="list" allowBlank="1" showInputMessage="1" showErrorMessage="1" sqref="E6:E25">
      <formula1>Sch_Typ</formula1>
    </dataValidation>
  </dataValidations>
  <hyperlinks>
    <hyperlink ref="D5" location="Inspections!A1" display="Machine"/>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6"/>
  <sheetViews>
    <sheetView showGridLines="0" workbookViewId="0">
      <selection activeCell="J17" sqref="J17"/>
    </sheetView>
  </sheetViews>
  <sheetFormatPr defaultRowHeight="15"/>
  <cols>
    <col min="1" max="1" width="9.140625" style="122"/>
    <col min="2" max="2" width="17" style="122" bestFit="1" customWidth="1"/>
    <col min="3" max="3" width="12" style="122" bestFit="1" customWidth="1"/>
    <col min="4" max="4" width="9.85546875" style="122" bestFit="1" customWidth="1"/>
    <col min="5" max="5" width="9.5703125" style="122" bestFit="1" customWidth="1"/>
    <col min="6" max="6" width="12.140625" style="122" bestFit="1" customWidth="1"/>
    <col min="7" max="16384" width="9.140625" style="122"/>
  </cols>
  <sheetData>
    <row r="1" spans="2:6">
      <c r="B1" s="122" t="s">
        <v>1130</v>
      </c>
    </row>
    <row r="2" spans="2:6">
      <c r="B2" s="123"/>
      <c r="C2" s="123" t="s">
        <v>1022</v>
      </c>
      <c r="D2" s="123" t="s">
        <v>1023</v>
      </c>
      <c r="E2" s="123" t="s">
        <v>538</v>
      </c>
      <c r="F2" s="123" t="s">
        <v>1024</v>
      </c>
    </row>
    <row r="3" spans="2:6">
      <c r="B3" s="234" t="s">
        <v>606</v>
      </c>
      <c r="C3" s="153" t="s">
        <v>1025</v>
      </c>
      <c r="D3" s="153" t="s">
        <v>1025</v>
      </c>
      <c r="E3" s="153" t="s">
        <v>1025</v>
      </c>
      <c r="F3" s="153" t="s">
        <v>1025</v>
      </c>
    </row>
    <row r="4" spans="2:6">
      <c r="B4" s="123" t="s">
        <v>254</v>
      </c>
      <c r="C4" s="153" t="s">
        <v>1025</v>
      </c>
      <c r="D4" s="153" t="s">
        <v>1025</v>
      </c>
      <c r="E4" s="153" t="s">
        <v>1025</v>
      </c>
      <c r="F4" s="153" t="s">
        <v>1025</v>
      </c>
    </row>
    <row r="5" spans="2:6">
      <c r="B5" s="123" t="s">
        <v>10</v>
      </c>
      <c r="C5" s="153" t="s">
        <v>1025</v>
      </c>
      <c r="D5" s="153" t="s">
        <v>1025</v>
      </c>
      <c r="E5" s="153" t="s">
        <v>1025</v>
      </c>
      <c r="F5" s="153" t="s">
        <v>1025</v>
      </c>
    </row>
    <row r="6" spans="2:6">
      <c r="B6" s="123" t="s">
        <v>253</v>
      </c>
      <c r="C6" s="153" t="s">
        <v>1025</v>
      </c>
      <c r="D6" s="153" t="s">
        <v>1025</v>
      </c>
      <c r="E6" s="153" t="s">
        <v>1025</v>
      </c>
      <c r="F6" s="153" t="s">
        <v>1025</v>
      </c>
    </row>
    <row r="7" spans="2:6">
      <c r="B7" s="123" t="s">
        <v>104</v>
      </c>
      <c r="C7" s="153" t="s">
        <v>1025</v>
      </c>
      <c r="D7" s="153" t="s">
        <v>1025</v>
      </c>
      <c r="E7" s="153" t="s">
        <v>1025</v>
      </c>
      <c r="F7" s="153" t="s">
        <v>1025</v>
      </c>
    </row>
    <row r="8" spans="2:6">
      <c r="B8" s="123" t="s">
        <v>880</v>
      </c>
      <c r="C8" s="153" t="s">
        <v>1025</v>
      </c>
      <c r="D8" s="153" t="s">
        <v>1025</v>
      </c>
      <c r="E8" s="153" t="s">
        <v>1025</v>
      </c>
      <c r="F8" s="153" t="s">
        <v>1025</v>
      </c>
    </row>
    <row r="9" spans="2:6">
      <c r="B9" s="123" t="s">
        <v>1026</v>
      </c>
      <c r="C9" s="153" t="s">
        <v>1025</v>
      </c>
      <c r="D9" s="153" t="s">
        <v>1025</v>
      </c>
      <c r="E9" s="153" t="s">
        <v>1025</v>
      </c>
      <c r="F9" s="153" t="s">
        <v>1025</v>
      </c>
    </row>
    <row r="10" spans="2:6">
      <c r="B10" s="123" t="s">
        <v>1027</v>
      </c>
      <c r="C10" s="153" t="s">
        <v>1025</v>
      </c>
      <c r="D10" s="153" t="s">
        <v>1025</v>
      </c>
      <c r="E10" s="153" t="s">
        <v>1025</v>
      </c>
      <c r="F10" s="153" t="s">
        <v>1025</v>
      </c>
    </row>
    <row r="11" spans="2:6">
      <c r="B11" s="123" t="s">
        <v>260</v>
      </c>
      <c r="C11" s="153" t="s">
        <v>1025</v>
      </c>
      <c r="D11" s="153" t="s">
        <v>1025</v>
      </c>
      <c r="E11" s="153" t="s">
        <v>1025</v>
      </c>
      <c r="F11" s="153" t="s">
        <v>1025</v>
      </c>
    </row>
    <row r="12" spans="2:6">
      <c r="B12" s="123" t="s">
        <v>107</v>
      </c>
      <c r="C12" s="153" t="s">
        <v>1025</v>
      </c>
      <c r="D12" s="153" t="s">
        <v>1025</v>
      </c>
      <c r="E12" s="153" t="s">
        <v>1025</v>
      </c>
      <c r="F12" s="153" t="s">
        <v>1025</v>
      </c>
    </row>
    <row r="13" spans="2:6">
      <c r="B13" s="123" t="s">
        <v>1028</v>
      </c>
      <c r="C13" s="153" t="s">
        <v>1025</v>
      </c>
      <c r="D13" s="153" t="s">
        <v>1025</v>
      </c>
      <c r="E13" s="153" t="s">
        <v>1025</v>
      </c>
      <c r="F13" s="153" t="s">
        <v>1025</v>
      </c>
    </row>
    <row r="14" spans="2:6">
      <c r="B14" s="123" t="s">
        <v>326</v>
      </c>
      <c r="C14" s="153"/>
      <c r="D14" s="153" t="s">
        <v>1025</v>
      </c>
      <c r="E14" s="153" t="s">
        <v>1025</v>
      </c>
      <c r="F14" s="153"/>
    </row>
    <row r="15" spans="2:6">
      <c r="B15" s="123" t="s">
        <v>1029</v>
      </c>
      <c r="C15" s="153"/>
      <c r="D15" s="153" t="s">
        <v>1025</v>
      </c>
      <c r="E15" s="153" t="s">
        <v>1025</v>
      </c>
      <c r="F15" s="153"/>
    </row>
    <row r="16" spans="2:6">
      <c r="B16" s="220"/>
    </row>
    <row r="17" spans="2:2">
      <c r="B17" s="220"/>
    </row>
    <row r="18" spans="2:2">
      <c r="B18" s="220"/>
    </row>
    <row r="19" spans="2:2">
      <c r="B19" s="220"/>
    </row>
    <row r="20" spans="2:2">
      <c r="B20" s="220"/>
    </row>
    <row r="21" spans="2:2">
      <c r="B21" s="220"/>
    </row>
    <row r="22" spans="2:2">
      <c r="B22" s="220"/>
    </row>
    <row r="23" spans="2:2">
      <c r="B23" s="220"/>
    </row>
    <row r="24" spans="2:2">
      <c r="B24" s="220"/>
    </row>
    <row r="25" spans="2:2">
      <c r="B25" s="220"/>
    </row>
    <row r="26" spans="2:2">
      <c r="B26" s="220"/>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showGridLines="0" zoomScale="80" zoomScaleNormal="80" workbookViewId="0">
      <pane xSplit="3" ySplit="1" topLeftCell="D2" activePane="bottomRight" state="frozen"/>
      <selection pane="topRight" activeCell="C1" sqref="C1"/>
      <selection pane="bottomLeft" activeCell="A2" sqref="A2"/>
      <selection pane="bottomRight" activeCell="A2" sqref="A2:XFD10"/>
    </sheetView>
  </sheetViews>
  <sheetFormatPr defaultRowHeight="15.75"/>
  <cols>
    <col min="1" max="1" width="17.28515625" style="78" bestFit="1" customWidth="1"/>
    <col min="2" max="2" width="34.42578125" style="80" bestFit="1" customWidth="1"/>
    <col min="3" max="3" width="47.85546875" style="78" bestFit="1" customWidth="1"/>
    <col min="4" max="4" width="28.140625" style="78" customWidth="1"/>
    <col min="5" max="5" width="26" style="79" customWidth="1"/>
    <col min="6" max="6" width="21.28515625" style="78" customWidth="1"/>
    <col min="7" max="7" width="59.28515625" style="78" bestFit="1" customWidth="1"/>
    <col min="8" max="8" width="23.5703125" style="78" bestFit="1" customWidth="1"/>
    <col min="9" max="9" width="40" style="78" bestFit="1" customWidth="1"/>
    <col min="10" max="16384" width="9.140625" style="78"/>
  </cols>
  <sheetData>
    <row r="1" spans="1:9" s="89" customFormat="1" ht="72" customHeight="1">
      <c r="A1" s="119"/>
      <c r="B1" s="91"/>
      <c r="C1" s="90" t="s">
        <v>220</v>
      </c>
      <c r="D1" s="90" t="s">
        <v>548</v>
      </c>
      <c r="E1" s="91" t="s">
        <v>547</v>
      </c>
      <c r="F1" s="90" t="s">
        <v>546</v>
      </c>
      <c r="G1" s="90" t="s">
        <v>218</v>
      </c>
      <c r="H1" s="90" t="s">
        <v>217</v>
      </c>
      <c r="I1" s="90" t="s">
        <v>132</v>
      </c>
    </row>
    <row r="2" spans="1:9" ht="15">
      <c r="B2" s="327" t="s">
        <v>545</v>
      </c>
      <c r="C2" s="83" t="s">
        <v>543</v>
      </c>
      <c r="D2" s="83" t="s">
        <v>387</v>
      </c>
      <c r="E2" s="84"/>
      <c r="F2" s="83" t="s">
        <v>543</v>
      </c>
      <c r="G2" s="83" t="s">
        <v>544</v>
      </c>
      <c r="H2" s="83" t="s">
        <v>543</v>
      </c>
      <c r="I2" s="81" t="s">
        <v>542</v>
      </c>
    </row>
    <row r="3" spans="1:9">
      <c r="B3" s="328"/>
      <c r="C3" s="137" t="s">
        <v>816</v>
      </c>
      <c r="D3" s="137" t="s">
        <v>387</v>
      </c>
      <c r="E3" s="84"/>
      <c r="F3" s="137" t="s">
        <v>193</v>
      </c>
      <c r="G3" s="152" t="s">
        <v>817</v>
      </c>
      <c r="H3" s="83"/>
      <c r="I3" s="138" t="s">
        <v>347</v>
      </c>
    </row>
    <row r="4" spans="1:9" ht="15">
      <c r="B4" s="328"/>
      <c r="C4" s="137" t="s">
        <v>818</v>
      </c>
      <c r="D4" s="83" t="s">
        <v>387</v>
      </c>
      <c r="E4" s="84"/>
      <c r="F4" s="83" t="s">
        <v>193</v>
      </c>
      <c r="G4" s="83" t="s">
        <v>215</v>
      </c>
      <c r="H4" s="83"/>
      <c r="I4" s="81" t="s">
        <v>347</v>
      </c>
    </row>
    <row r="5" spans="1:9" ht="15">
      <c r="B5" s="328"/>
      <c r="C5" s="83" t="s">
        <v>541</v>
      </c>
      <c r="D5" s="83" t="s">
        <v>387</v>
      </c>
      <c r="E5" s="84"/>
      <c r="F5" s="83" t="s">
        <v>193</v>
      </c>
      <c r="G5" s="137" t="s">
        <v>215</v>
      </c>
      <c r="H5" s="83"/>
      <c r="I5" s="81" t="s">
        <v>347</v>
      </c>
    </row>
    <row r="6" spans="1:9" ht="15">
      <c r="B6" s="328"/>
      <c r="C6" s="137" t="s">
        <v>1064</v>
      </c>
      <c r="D6" s="83" t="s">
        <v>387</v>
      </c>
      <c r="E6" s="84"/>
      <c r="F6" s="83" t="s">
        <v>484</v>
      </c>
      <c r="G6" s="83" t="s">
        <v>540</v>
      </c>
      <c r="H6" s="83"/>
      <c r="I6" s="81" t="s">
        <v>347</v>
      </c>
    </row>
    <row r="7" spans="1:9" ht="15">
      <c r="B7" s="328"/>
      <c r="C7" s="137" t="s">
        <v>1065</v>
      </c>
      <c r="D7" s="83" t="s">
        <v>387</v>
      </c>
      <c r="E7" s="84"/>
      <c r="F7" s="83" t="s">
        <v>484</v>
      </c>
      <c r="G7" s="83" t="s">
        <v>540</v>
      </c>
      <c r="H7" s="83"/>
      <c r="I7" s="81" t="s">
        <v>347</v>
      </c>
    </row>
    <row r="8" spans="1:9" ht="15">
      <c r="B8" s="328"/>
      <c r="C8" s="83" t="s">
        <v>539</v>
      </c>
      <c r="D8" s="83" t="s">
        <v>387</v>
      </c>
      <c r="E8" s="84">
        <v>15</v>
      </c>
      <c r="F8" s="83" t="s">
        <v>484</v>
      </c>
      <c r="G8" s="83" t="s">
        <v>215</v>
      </c>
      <c r="H8" s="83" t="s">
        <v>483</v>
      </c>
      <c r="I8" s="81" t="s">
        <v>347</v>
      </c>
    </row>
    <row r="9" spans="1:9" ht="15">
      <c r="A9" s="156" t="s">
        <v>945</v>
      </c>
      <c r="B9" s="328"/>
      <c r="C9" s="137" t="s">
        <v>1062</v>
      </c>
      <c r="D9" s="137" t="s">
        <v>387</v>
      </c>
      <c r="E9" s="84"/>
      <c r="F9" s="137" t="s">
        <v>192</v>
      </c>
      <c r="G9" s="137" t="s">
        <v>215</v>
      </c>
      <c r="H9" s="83"/>
      <c r="I9" s="138" t="s">
        <v>347</v>
      </c>
    </row>
    <row r="10" spans="1:9" ht="15">
      <c r="B10" s="328"/>
      <c r="C10" s="137" t="s">
        <v>1020</v>
      </c>
      <c r="D10" s="83" t="s">
        <v>387</v>
      </c>
      <c r="E10" s="84"/>
      <c r="F10" s="83" t="s">
        <v>484</v>
      </c>
      <c r="G10" s="83" t="s">
        <v>215</v>
      </c>
      <c r="H10" s="83" t="s">
        <v>483</v>
      </c>
      <c r="I10" s="81" t="s">
        <v>347</v>
      </c>
    </row>
    <row r="11" spans="1:9" ht="15">
      <c r="B11" s="328"/>
      <c r="C11" s="137" t="s">
        <v>1021</v>
      </c>
      <c r="D11" s="83" t="s">
        <v>387</v>
      </c>
      <c r="E11" s="84"/>
      <c r="F11" s="83" t="s">
        <v>484</v>
      </c>
      <c r="G11" s="83" t="s">
        <v>215</v>
      </c>
      <c r="H11" s="83" t="s">
        <v>483</v>
      </c>
      <c r="I11" s="81" t="s">
        <v>347</v>
      </c>
    </row>
    <row r="12" spans="1:9" ht="15">
      <c r="B12" s="328"/>
      <c r="C12" s="137" t="s">
        <v>947</v>
      </c>
      <c r="D12" s="83" t="s">
        <v>387</v>
      </c>
      <c r="E12" s="84"/>
      <c r="F12" s="83" t="s">
        <v>192</v>
      </c>
      <c r="G12" s="83" t="s">
        <v>215</v>
      </c>
      <c r="H12" s="83" t="s">
        <v>537</v>
      </c>
      <c r="I12" s="81" t="s">
        <v>347</v>
      </c>
    </row>
    <row r="13" spans="1:9" ht="15">
      <c r="B13" s="328"/>
      <c r="C13" s="83" t="s">
        <v>536</v>
      </c>
      <c r="D13" s="83" t="s">
        <v>387</v>
      </c>
      <c r="E13" s="84"/>
      <c r="F13" s="83" t="s">
        <v>192</v>
      </c>
      <c r="G13" s="83" t="s">
        <v>215</v>
      </c>
      <c r="H13" s="83" t="s">
        <v>535</v>
      </c>
      <c r="I13" s="81" t="s">
        <v>347</v>
      </c>
    </row>
    <row r="14" spans="1:9" ht="15">
      <c r="B14" s="328"/>
      <c r="C14" s="83" t="s">
        <v>534</v>
      </c>
      <c r="D14" s="83" t="s">
        <v>387</v>
      </c>
      <c r="E14" s="84"/>
      <c r="F14" s="83" t="s">
        <v>192</v>
      </c>
      <c r="G14" s="83" t="s">
        <v>216</v>
      </c>
      <c r="H14" s="137" t="s">
        <v>819</v>
      </c>
      <c r="I14" s="81" t="s">
        <v>533</v>
      </c>
    </row>
    <row r="15" spans="1:9">
      <c r="B15" s="329"/>
      <c r="C15" s="137" t="s">
        <v>948</v>
      </c>
      <c r="D15" s="137" t="s">
        <v>387</v>
      </c>
      <c r="E15" s="84"/>
      <c r="F15" s="137" t="s">
        <v>193</v>
      </c>
      <c r="G15" s="152" t="s">
        <v>817</v>
      </c>
      <c r="H15" s="137"/>
      <c r="I15" s="138" t="s">
        <v>347</v>
      </c>
    </row>
    <row r="16" spans="1:9" ht="15">
      <c r="B16" s="326" t="s">
        <v>532</v>
      </c>
      <c r="C16" s="83" t="s">
        <v>531</v>
      </c>
      <c r="D16" s="83" t="s">
        <v>387</v>
      </c>
      <c r="E16" s="84"/>
      <c r="F16" s="83" t="s">
        <v>192</v>
      </c>
      <c r="G16" s="83" t="s">
        <v>215</v>
      </c>
      <c r="H16" s="83"/>
      <c r="I16" s="81" t="s">
        <v>347</v>
      </c>
    </row>
    <row r="17" spans="2:9" ht="15">
      <c r="B17" s="326"/>
      <c r="C17" s="83" t="s">
        <v>530</v>
      </c>
      <c r="D17" s="83" t="s">
        <v>387</v>
      </c>
      <c r="E17" s="84"/>
      <c r="F17" s="83" t="s">
        <v>193</v>
      </c>
      <c r="G17" s="83" t="s">
        <v>215</v>
      </c>
      <c r="H17" s="83"/>
      <c r="I17" s="81" t="s">
        <v>386</v>
      </c>
    </row>
    <row r="18" spans="2:9" ht="15">
      <c r="B18" s="326"/>
      <c r="C18" s="83" t="s">
        <v>529</v>
      </c>
      <c r="D18" s="83" t="s">
        <v>387</v>
      </c>
      <c r="E18" s="84"/>
      <c r="F18" s="83" t="s">
        <v>193</v>
      </c>
      <c r="G18" s="83" t="s">
        <v>215</v>
      </c>
      <c r="H18" s="83"/>
      <c r="I18" s="81" t="s">
        <v>386</v>
      </c>
    </row>
    <row r="19" spans="2:9" ht="15">
      <c r="B19" s="326"/>
      <c r="C19" s="83" t="s">
        <v>528</v>
      </c>
      <c r="D19" s="83" t="s">
        <v>387</v>
      </c>
      <c r="E19" s="84"/>
      <c r="F19" s="83" t="s">
        <v>193</v>
      </c>
      <c r="G19" s="83" t="s">
        <v>215</v>
      </c>
      <c r="H19" s="83"/>
      <c r="I19" s="81" t="s">
        <v>386</v>
      </c>
    </row>
    <row r="20" spans="2:9" ht="15">
      <c r="B20" s="326"/>
      <c r="C20" s="83" t="s">
        <v>527</v>
      </c>
      <c r="D20" s="83" t="s">
        <v>387</v>
      </c>
      <c r="E20" s="84"/>
      <c r="F20" s="83" t="s">
        <v>193</v>
      </c>
      <c r="G20" s="83" t="s">
        <v>215</v>
      </c>
      <c r="H20" s="83"/>
      <c r="I20" s="81" t="s">
        <v>386</v>
      </c>
    </row>
    <row r="21" spans="2:9" ht="15">
      <c r="B21" s="326"/>
      <c r="C21" s="83" t="s">
        <v>526</v>
      </c>
      <c r="D21" s="83" t="s">
        <v>387</v>
      </c>
      <c r="E21" s="84"/>
      <c r="F21" s="83" t="s">
        <v>193</v>
      </c>
      <c r="G21" s="83" t="s">
        <v>215</v>
      </c>
      <c r="H21" s="83"/>
      <c r="I21" s="81" t="s">
        <v>386</v>
      </c>
    </row>
    <row r="22" spans="2:9" ht="15">
      <c r="B22" s="326"/>
      <c r="C22" s="83" t="s">
        <v>525</v>
      </c>
      <c r="D22" s="83" t="s">
        <v>387</v>
      </c>
      <c r="E22" s="84"/>
      <c r="F22" s="83" t="s">
        <v>193</v>
      </c>
      <c r="G22" s="83" t="s">
        <v>215</v>
      </c>
      <c r="H22" s="83"/>
      <c r="I22" s="81" t="s">
        <v>386</v>
      </c>
    </row>
    <row r="23" spans="2:9" ht="15">
      <c r="B23" s="326" t="s">
        <v>524</v>
      </c>
      <c r="C23" s="83" t="s">
        <v>523</v>
      </c>
      <c r="D23" s="83" t="s">
        <v>387</v>
      </c>
      <c r="E23" s="84"/>
      <c r="F23" s="83" t="s">
        <v>192</v>
      </c>
      <c r="G23" s="83" t="s">
        <v>215</v>
      </c>
      <c r="H23" s="83"/>
      <c r="I23" s="81" t="s">
        <v>386</v>
      </c>
    </row>
    <row r="24" spans="2:9" ht="15">
      <c r="B24" s="326"/>
      <c r="C24" s="83" t="s">
        <v>522</v>
      </c>
      <c r="D24" s="83" t="s">
        <v>387</v>
      </c>
      <c r="E24" s="84"/>
      <c r="F24" s="83" t="s">
        <v>192</v>
      </c>
      <c r="G24" s="83" t="s">
        <v>215</v>
      </c>
      <c r="H24" s="83"/>
      <c r="I24" s="81" t="s">
        <v>386</v>
      </c>
    </row>
    <row r="25" spans="2:9" ht="15">
      <c r="B25" s="326"/>
      <c r="C25" s="83" t="s">
        <v>521</v>
      </c>
      <c r="D25" s="83" t="s">
        <v>387</v>
      </c>
      <c r="E25" s="84"/>
      <c r="F25" s="83" t="s">
        <v>192</v>
      </c>
      <c r="G25" s="83" t="s">
        <v>215</v>
      </c>
      <c r="H25" s="83"/>
      <c r="I25" s="81" t="s">
        <v>386</v>
      </c>
    </row>
    <row r="26" spans="2:9" ht="15">
      <c r="B26" s="326"/>
      <c r="C26" s="83" t="s">
        <v>520</v>
      </c>
      <c r="D26" s="83" t="s">
        <v>387</v>
      </c>
      <c r="E26" s="84"/>
      <c r="F26" s="83" t="s">
        <v>192</v>
      </c>
      <c r="G26" s="83" t="s">
        <v>215</v>
      </c>
      <c r="H26" s="83"/>
      <c r="I26" s="81" t="s">
        <v>386</v>
      </c>
    </row>
    <row r="27" spans="2:9" ht="15">
      <c r="B27" s="326"/>
      <c r="C27" s="83" t="s">
        <v>519</v>
      </c>
      <c r="D27" s="83" t="s">
        <v>387</v>
      </c>
      <c r="E27" s="84"/>
      <c r="F27" s="83" t="s">
        <v>192</v>
      </c>
      <c r="G27" s="83" t="s">
        <v>215</v>
      </c>
      <c r="H27" s="83" t="s">
        <v>517</v>
      </c>
      <c r="I27" s="81" t="s">
        <v>386</v>
      </c>
    </row>
    <row r="28" spans="2:9" ht="15">
      <c r="B28" s="326"/>
      <c r="C28" s="83" t="s">
        <v>518</v>
      </c>
      <c r="D28" s="83" t="s">
        <v>387</v>
      </c>
      <c r="E28" s="84"/>
      <c r="F28" s="83" t="s">
        <v>192</v>
      </c>
      <c r="G28" s="83" t="s">
        <v>215</v>
      </c>
      <c r="H28" s="83" t="s">
        <v>517</v>
      </c>
      <c r="I28" s="81" t="s">
        <v>386</v>
      </c>
    </row>
    <row r="29" spans="2:9" ht="15">
      <c r="B29" s="326"/>
      <c r="C29" s="83" t="s">
        <v>516</v>
      </c>
      <c r="D29" s="83" t="s">
        <v>387</v>
      </c>
      <c r="E29" s="84"/>
      <c r="F29" s="83" t="s">
        <v>192</v>
      </c>
      <c r="G29" s="83" t="s">
        <v>215</v>
      </c>
      <c r="H29" s="83" t="s">
        <v>192</v>
      </c>
      <c r="I29" s="81" t="s">
        <v>386</v>
      </c>
    </row>
    <row r="30" spans="2:9" ht="15">
      <c r="B30" s="326"/>
      <c r="C30" s="83" t="s">
        <v>515</v>
      </c>
      <c r="D30" s="83" t="s">
        <v>387</v>
      </c>
      <c r="E30" s="84"/>
      <c r="F30" s="83" t="s">
        <v>192</v>
      </c>
      <c r="G30" s="83" t="s">
        <v>215</v>
      </c>
      <c r="H30" s="83" t="s">
        <v>192</v>
      </c>
      <c r="I30" s="81" t="s">
        <v>386</v>
      </c>
    </row>
    <row r="31" spans="2:9" ht="15">
      <c r="B31" s="326"/>
      <c r="C31" s="83" t="s">
        <v>514</v>
      </c>
      <c r="D31" s="83" t="s">
        <v>387</v>
      </c>
      <c r="E31" s="84"/>
      <c r="F31" s="83" t="s">
        <v>192</v>
      </c>
      <c r="G31" s="83" t="s">
        <v>215</v>
      </c>
      <c r="H31" s="83" t="s">
        <v>192</v>
      </c>
      <c r="I31" s="81" t="s">
        <v>386</v>
      </c>
    </row>
    <row r="32" spans="2:9" ht="15">
      <c r="B32" s="326"/>
      <c r="C32" s="83" t="s">
        <v>513</v>
      </c>
      <c r="D32" s="83" t="s">
        <v>387</v>
      </c>
      <c r="E32" s="84"/>
      <c r="F32" s="83" t="s">
        <v>192</v>
      </c>
      <c r="G32" s="83" t="s">
        <v>215</v>
      </c>
      <c r="H32" s="83" t="s">
        <v>192</v>
      </c>
      <c r="I32" s="81" t="s">
        <v>386</v>
      </c>
    </row>
    <row r="33" spans="2:9" ht="15">
      <c r="B33" s="326"/>
      <c r="C33" s="83" t="s">
        <v>512</v>
      </c>
      <c r="D33" s="83" t="s">
        <v>387</v>
      </c>
      <c r="E33" s="84"/>
      <c r="F33" s="83" t="s">
        <v>192</v>
      </c>
      <c r="G33" s="83" t="s">
        <v>215</v>
      </c>
      <c r="H33" s="83" t="s">
        <v>192</v>
      </c>
      <c r="I33" s="81" t="s">
        <v>386</v>
      </c>
    </row>
    <row r="34" spans="2:9" ht="15">
      <c r="B34" s="326"/>
      <c r="C34" s="83" t="s">
        <v>511</v>
      </c>
      <c r="D34" s="83" t="s">
        <v>387</v>
      </c>
      <c r="E34" s="84"/>
      <c r="F34" s="83" t="s">
        <v>192</v>
      </c>
      <c r="G34" s="83" t="s">
        <v>215</v>
      </c>
      <c r="H34" s="83" t="s">
        <v>192</v>
      </c>
      <c r="I34" s="81" t="s">
        <v>386</v>
      </c>
    </row>
    <row r="35" spans="2:9" ht="15">
      <c r="B35" s="326"/>
      <c r="C35" s="83" t="s">
        <v>510</v>
      </c>
      <c r="D35" s="83" t="s">
        <v>387</v>
      </c>
      <c r="E35" s="84"/>
      <c r="F35" s="83" t="s">
        <v>509</v>
      </c>
      <c r="G35" s="83" t="s">
        <v>215</v>
      </c>
      <c r="H35" s="83" t="s">
        <v>192</v>
      </c>
      <c r="I35" s="81" t="s">
        <v>386</v>
      </c>
    </row>
    <row r="36" spans="2:9" ht="15">
      <c r="B36" s="326"/>
      <c r="C36" s="83" t="s">
        <v>508</v>
      </c>
      <c r="D36" s="83" t="s">
        <v>387</v>
      </c>
      <c r="E36" s="84"/>
      <c r="F36" s="83" t="s">
        <v>192</v>
      </c>
      <c r="G36" s="83" t="s">
        <v>215</v>
      </c>
      <c r="H36" s="83" t="s">
        <v>192</v>
      </c>
      <c r="I36" s="81" t="s">
        <v>386</v>
      </c>
    </row>
    <row r="37" spans="2:9" ht="15">
      <c r="B37" s="326"/>
      <c r="C37" s="83" t="s">
        <v>507</v>
      </c>
      <c r="D37" s="83" t="s">
        <v>387</v>
      </c>
      <c r="E37" s="84"/>
      <c r="F37" s="83" t="s">
        <v>192</v>
      </c>
      <c r="G37" s="83" t="s">
        <v>215</v>
      </c>
      <c r="H37" s="83" t="s">
        <v>192</v>
      </c>
      <c r="I37" s="81" t="s">
        <v>386</v>
      </c>
    </row>
    <row r="38" spans="2:9">
      <c r="B38" s="326" t="s">
        <v>393</v>
      </c>
      <c r="C38" s="83" t="s">
        <v>392</v>
      </c>
      <c r="D38" s="83" t="s">
        <v>387</v>
      </c>
      <c r="E38" s="84"/>
      <c r="F38" s="82" t="s">
        <v>192</v>
      </c>
      <c r="G38" s="83" t="s">
        <v>215</v>
      </c>
      <c r="H38" s="82" t="s">
        <v>192</v>
      </c>
      <c r="I38" s="81" t="s">
        <v>386</v>
      </c>
    </row>
    <row r="39" spans="2:9">
      <c r="B39" s="326"/>
      <c r="C39" s="83" t="s">
        <v>391</v>
      </c>
      <c r="D39" s="83" t="s">
        <v>387</v>
      </c>
      <c r="E39" s="84"/>
      <c r="F39" s="82" t="s">
        <v>192</v>
      </c>
      <c r="G39" s="83" t="s">
        <v>215</v>
      </c>
      <c r="H39" s="82" t="s">
        <v>192</v>
      </c>
      <c r="I39" s="81" t="s">
        <v>386</v>
      </c>
    </row>
    <row r="40" spans="2:9">
      <c r="B40" s="326"/>
      <c r="C40" s="83" t="s">
        <v>10</v>
      </c>
      <c r="D40" s="83" t="s">
        <v>387</v>
      </c>
      <c r="E40" s="84"/>
      <c r="F40" s="82" t="s">
        <v>192</v>
      </c>
      <c r="G40" s="83" t="s">
        <v>215</v>
      </c>
      <c r="H40" s="82" t="s">
        <v>192</v>
      </c>
      <c r="I40" s="81" t="s">
        <v>386</v>
      </c>
    </row>
    <row r="41" spans="2:9">
      <c r="B41" s="326"/>
      <c r="C41" s="83" t="s">
        <v>390</v>
      </c>
      <c r="D41" s="83" t="s">
        <v>387</v>
      </c>
      <c r="E41" s="84"/>
      <c r="F41" s="82" t="s">
        <v>192</v>
      </c>
      <c r="G41" s="83" t="s">
        <v>215</v>
      </c>
      <c r="H41" s="82" t="s">
        <v>192</v>
      </c>
      <c r="I41" s="81" t="s">
        <v>386</v>
      </c>
    </row>
    <row r="42" spans="2:9">
      <c r="B42" s="326"/>
      <c r="C42" s="83" t="s">
        <v>389</v>
      </c>
      <c r="D42" s="83" t="s">
        <v>387</v>
      </c>
      <c r="E42" s="84"/>
      <c r="F42" s="82" t="s">
        <v>192</v>
      </c>
      <c r="G42" s="83" t="s">
        <v>215</v>
      </c>
      <c r="H42" s="82" t="s">
        <v>192</v>
      </c>
      <c r="I42" s="81" t="s">
        <v>386</v>
      </c>
    </row>
    <row r="43" spans="2:9">
      <c r="B43" s="326"/>
      <c r="C43" s="83" t="s">
        <v>388</v>
      </c>
      <c r="D43" s="83" t="s">
        <v>387</v>
      </c>
      <c r="E43" s="84"/>
      <c r="F43" s="82" t="s">
        <v>192</v>
      </c>
      <c r="G43" s="83" t="s">
        <v>215</v>
      </c>
      <c r="H43" s="82" t="s">
        <v>192</v>
      </c>
      <c r="I43" s="81" t="s">
        <v>386</v>
      </c>
    </row>
    <row r="44" spans="2:9" ht="15">
      <c r="B44" s="326" t="s">
        <v>816</v>
      </c>
      <c r="C44" s="137" t="s">
        <v>1051</v>
      </c>
      <c r="D44" s="83" t="s">
        <v>387</v>
      </c>
      <c r="E44" s="84"/>
      <c r="F44" s="83"/>
      <c r="G44" s="83"/>
      <c r="H44" s="137" t="s">
        <v>1069</v>
      </c>
      <c r="I44" s="83"/>
    </row>
    <row r="45" spans="2:9" ht="15">
      <c r="B45" s="326"/>
      <c r="C45" s="137" t="s">
        <v>1057</v>
      </c>
      <c r="D45" s="83" t="s">
        <v>387</v>
      </c>
      <c r="E45" s="84"/>
      <c r="F45" s="83"/>
      <c r="G45" s="83"/>
      <c r="H45" s="137" t="s">
        <v>1070</v>
      </c>
      <c r="I45" s="83"/>
    </row>
    <row r="46" spans="2:9" ht="15">
      <c r="B46" s="326"/>
      <c r="C46" s="137" t="s">
        <v>1053</v>
      </c>
      <c r="D46" s="83" t="s">
        <v>387</v>
      </c>
      <c r="E46" s="84"/>
      <c r="F46" s="83"/>
      <c r="G46" s="83"/>
      <c r="H46" s="137" t="s">
        <v>1071</v>
      </c>
      <c r="I46" s="83"/>
    </row>
    <row r="47" spans="2:9" ht="15">
      <c r="B47" s="326"/>
      <c r="C47" s="137" t="s">
        <v>1052</v>
      </c>
      <c r="D47" s="83" t="s">
        <v>387</v>
      </c>
      <c r="E47" s="84"/>
      <c r="F47" s="83"/>
      <c r="G47" s="83"/>
      <c r="H47" s="137" t="s">
        <v>1072</v>
      </c>
      <c r="I47" s="83"/>
    </row>
    <row r="48" spans="2:9" ht="15">
      <c r="B48" s="326"/>
      <c r="C48" s="137" t="s">
        <v>235</v>
      </c>
      <c r="D48" s="83" t="s">
        <v>387</v>
      </c>
      <c r="E48" s="84"/>
      <c r="F48" s="83"/>
      <c r="G48" s="83"/>
      <c r="H48" s="137" t="s">
        <v>1073</v>
      </c>
      <c r="I48" s="83"/>
    </row>
    <row r="49" spans="2:9" ht="15">
      <c r="B49" s="326"/>
      <c r="C49" s="137" t="s">
        <v>1058</v>
      </c>
      <c r="D49" s="83" t="s">
        <v>387</v>
      </c>
      <c r="E49" s="84"/>
      <c r="F49" s="83"/>
      <c r="G49" s="83"/>
      <c r="H49" s="137" t="s">
        <v>1074</v>
      </c>
      <c r="I49" s="83"/>
    </row>
    <row r="50" spans="2:9" ht="15">
      <c r="B50" s="326"/>
      <c r="C50" s="137" t="s">
        <v>1054</v>
      </c>
      <c r="D50" s="83" t="s">
        <v>387</v>
      </c>
      <c r="E50" s="84"/>
      <c r="F50" s="83"/>
      <c r="G50" s="83"/>
      <c r="H50" s="137" t="s">
        <v>1075</v>
      </c>
      <c r="I50" s="83"/>
    </row>
    <row r="51" spans="2:9" ht="15">
      <c r="B51" s="326"/>
      <c r="C51" s="137" t="s">
        <v>1055</v>
      </c>
      <c r="D51" s="83" t="s">
        <v>387</v>
      </c>
      <c r="E51" s="84"/>
      <c r="F51" s="83"/>
      <c r="G51" s="83"/>
      <c r="H51" s="137" t="s">
        <v>1076</v>
      </c>
      <c r="I51" s="83"/>
    </row>
    <row r="52" spans="2:9" ht="15">
      <c r="B52" s="326"/>
      <c r="C52" s="137" t="s">
        <v>1056</v>
      </c>
      <c r="D52" s="83" t="s">
        <v>387</v>
      </c>
      <c r="E52" s="84"/>
      <c r="F52" s="83"/>
      <c r="G52" s="83"/>
      <c r="H52" s="137" t="s">
        <v>1077</v>
      </c>
      <c r="I52" s="83"/>
    </row>
    <row r="53" spans="2:9">
      <c r="B53" s="88" t="s">
        <v>1059</v>
      </c>
      <c r="C53" s="137" t="s">
        <v>1061</v>
      </c>
      <c r="D53" s="83" t="s">
        <v>387</v>
      </c>
      <c r="E53" s="84"/>
      <c r="F53" s="83"/>
      <c r="G53" s="83" t="s">
        <v>215</v>
      </c>
      <c r="H53" s="83"/>
      <c r="I53" s="137" t="s">
        <v>1063</v>
      </c>
    </row>
    <row r="54" spans="2:9">
      <c r="B54" s="88"/>
      <c r="C54" s="137" t="s">
        <v>1060</v>
      </c>
      <c r="D54" s="83" t="s">
        <v>387</v>
      </c>
      <c r="E54" s="84"/>
      <c r="F54" s="83"/>
      <c r="G54" s="83" t="s">
        <v>215</v>
      </c>
      <c r="H54" s="83"/>
      <c r="I54" s="137" t="s">
        <v>1063</v>
      </c>
    </row>
  </sheetData>
  <sortState ref="C43:C51">
    <sortCondition ref="C43"/>
  </sortState>
  <mergeCells count="5">
    <mergeCell ref="B38:B43"/>
    <mergeCell ref="B44:B52"/>
    <mergeCell ref="B16:B22"/>
    <mergeCell ref="B23:B37"/>
    <mergeCell ref="B2:B15"/>
  </mergeCells>
  <hyperlinks>
    <hyperlink ref="G15" location="'Downtime categories'!A1" display="Drop down menu"/>
    <hyperlink ref="G3" location="'Input Variables'!A43" display="Drop down menu"/>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BL120"/>
  <sheetViews>
    <sheetView showGridLines="0" workbookViewId="0">
      <pane ySplit="2" topLeftCell="A3" activePane="bottomLeft" state="frozen"/>
      <selection pane="bottomLeft" activeCell="H22" sqref="H22"/>
    </sheetView>
  </sheetViews>
  <sheetFormatPr defaultRowHeight="11.25"/>
  <cols>
    <col min="1" max="1" width="9.140625" style="6"/>
    <col min="2" max="7" width="9.140625" style="7"/>
    <col min="8" max="8" width="18.140625" style="7" bestFit="1" customWidth="1"/>
    <col min="9" max="9" width="11.28515625" style="7" bestFit="1" customWidth="1"/>
    <col min="10" max="10" width="9.140625" style="7"/>
    <col min="11" max="11" width="9.140625" style="8"/>
    <col min="12" max="12" width="9.140625" style="6"/>
    <col min="13" max="22" width="9.140625" style="7"/>
    <col min="23" max="23" width="9.140625" style="8"/>
    <col min="24" max="29" width="9.140625" style="2"/>
    <col min="30" max="30" width="14.42578125" style="2" bestFit="1" customWidth="1"/>
    <col min="31" max="31" width="18.42578125" style="2" bestFit="1" customWidth="1"/>
    <col min="32" max="32" width="15.140625" style="2" bestFit="1" customWidth="1"/>
    <col min="33" max="33" width="18.140625" style="2" bestFit="1" customWidth="1"/>
    <col min="34" max="34" width="16.85546875" style="2" bestFit="1" customWidth="1"/>
    <col min="35" max="35" width="15" style="2" bestFit="1" customWidth="1"/>
    <col min="36" max="36" width="15.5703125" style="2" bestFit="1" customWidth="1"/>
    <col min="37" max="16384" width="9.140625" style="2"/>
  </cols>
  <sheetData>
    <row r="3" spans="1:36" ht="12" thickBot="1"/>
    <row r="4" spans="1:36">
      <c r="A4" s="336" t="s">
        <v>44</v>
      </c>
      <c r="B4" s="337"/>
      <c r="C4" s="337"/>
      <c r="D4" s="337"/>
      <c r="E4" s="337"/>
      <c r="F4" s="337"/>
      <c r="G4" s="337"/>
      <c r="L4" s="338" t="s">
        <v>43</v>
      </c>
      <c r="M4" s="339"/>
      <c r="N4" s="339"/>
      <c r="O4" s="339"/>
      <c r="P4" s="339"/>
      <c r="Q4" s="339"/>
      <c r="R4" s="339"/>
      <c r="S4" s="10"/>
      <c r="T4" s="10"/>
      <c r="U4" s="10"/>
      <c r="V4" s="10"/>
      <c r="W4" s="11"/>
      <c r="X4" s="338" t="s">
        <v>45</v>
      </c>
      <c r="Y4" s="339"/>
      <c r="Z4" s="339"/>
      <c r="AA4" s="339"/>
      <c r="AB4" s="339"/>
      <c r="AC4" s="339"/>
      <c r="AD4" s="339"/>
    </row>
    <row r="5" spans="1:36" ht="11.25" customHeight="1">
      <c r="A5" s="336"/>
      <c r="B5" s="337"/>
      <c r="C5" s="337"/>
      <c r="D5" s="337"/>
      <c r="E5" s="337"/>
      <c r="F5" s="337"/>
      <c r="G5" s="337"/>
      <c r="L5" s="336"/>
      <c r="M5" s="337"/>
      <c r="N5" s="337"/>
      <c r="O5" s="337"/>
      <c r="P5" s="337"/>
      <c r="Q5" s="337"/>
      <c r="R5" s="337"/>
      <c r="X5" s="336"/>
      <c r="Y5" s="337"/>
      <c r="Z5" s="337"/>
      <c r="AA5" s="337"/>
      <c r="AB5" s="337"/>
      <c r="AC5" s="337"/>
      <c r="AD5" s="337"/>
    </row>
    <row r="6" spans="1:36" ht="11.25" customHeight="1">
      <c r="A6" s="336"/>
      <c r="B6" s="337"/>
      <c r="C6" s="337"/>
      <c r="D6" s="337"/>
      <c r="E6" s="337"/>
      <c r="F6" s="337"/>
      <c r="G6" s="337"/>
      <c r="L6" s="336"/>
      <c r="M6" s="337"/>
      <c r="N6" s="337"/>
      <c r="O6" s="337"/>
      <c r="P6" s="337"/>
      <c r="Q6" s="337"/>
      <c r="R6" s="337"/>
      <c r="X6" s="336"/>
      <c r="Y6" s="337"/>
      <c r="Z6" s="337"/>
      <c r="AA6" s="337"/>
      <c r="AB6" s="337"/>
      <c r="AC6" s="337"/>
      <c r="AD6" s="337"/>
    </row>
    <row r="7" spans="1:36" ht="11.25" customHeight="1">
      <c r="A7" s="336"/>
      <c r="B7" s="337"/>
      <c r="C7" s="337"/>
      <c r="D7" s="337"/>
      <c r="E7" s="337"/>
      <c r="F7" s="337"/>
      <c r="G7" s="337"/>
      <c r="L7" s="336"/>
      <c r="M7" s="337"/>
      <c r="N7" s="337"/>
      <c r="O7" s="337"/>
      <c r="P7" s="337"/>
      <c r="Q7" s="337"/>
      <c r="R7" s="337"/>
      <c r="X7" s="336"/>
      <c r="Y7" s="337"/>
      <c r="Z7" s="337"/>
      <c r="AA7" s="337"/>
      <c r="AB7" s="337"/>
      <c r="AC7" s="337"/>
      <c r="AD7" s="337"/>
    </row>
    <row r="8" spans="1:36" ht="11.25" customHeight="1">
      <c r="A8" s="336"/>
      <c r="B8" s="337"/>
      <c r="C8" s="337"/>
      <c r="D8" s="337"/>
      <c r="E8" s="337"/>
      <c r="F8" s="337"/>
      <c r="G8" s="337"/>
      <c r="L8" s="336"/>
      <c r="M8" s="337"/>
      <c r="N8" s="337"/>
      <c r="O8" s="337"/>
      <c r="P8" s="337"/>
      <c r="Q8" s="337"/>
      <c r="R8" s="337"/>
      <c r="X8" s="336"/>
      <c r="Y8" s="337"/>
      <c r="Z8" s="337"/>
      <c r="AA8" s="337"/>
      <c r="AB8" s="337"/>
      <c r="AC8" s="337"/>
      <c r="AD8" s="337"/>
    </row>
    <row r="9" spans="1:36" ht="12" thickBot="1"/>
    <row r="10" spans="1:36" ht="15" customHeight="1">
      <c r="H10" s="1" t="s">
        <v>1</v>
      </c>
      <c r="AB10" s="340" t="s">
        <v>69</v>
      </c>
      <c r="AC10" s="341"/>
      <c r="AD10" s="10"/>
      <c r="AE10" s="22" t="s">
        <v>66</v>
      </c>
      <c r="AF10" s="23"/>
      <c r="AG10" s="10"/>
      <c r="AH10" s="10"/>
      <c r="AI10" s="10"/>
      <c r="AJ10" s="11"/>
    </row>
    <row r="11" spans="1:36">
      <c r="AB11" s="14" t="s">
        <v>24</v>
      </c>
      <c r="AC11" s="3">
        <v>210</v>
      </c>
      <c r="AD11" s="3"/>
      <c r="AE11" s="3"/>
      <c r="AF11" s="3"/>
      <c r="AG11" s="3"/>
      <c r="AH11" s="3"/>
      <c r="AI11" s="3"/>
      <c r="AJ11" s="16"/>
    </row>
    <row r="12" spans="1:36">
      <c r="AB12" s="14" t="s">
        <v>46</v>
      </c>
      <c r="AC12" s="13">
        <v>9.8000000000000007</v>
      </c>
      <c r="AD12" s="1" t="s">
        <v>51</v>
      </c>
      <c r="AE12" s="1" t="s">
        <v>27</v>
      </c>
      <c r="AF12" s="1" t="s">
        <v>28</v>
      </c>
      <c r="AG12" s="1" t="s">
        <v>29</v>
      </c>
      <c r="AH12" s="1" t="s">
        <v>30</v>
      </c>
      <c r="AI12" s="1" t="s">
        <v>31</v>
      </c>
      <c r="AJ12" s="15" t="s">
        <v>31</v>
      </c>
    </row>
    <row r="13" spans="1:36">
      <c r="AB13" s="14" t="s">
        <v>47</v>
      </c>
      <c r="AC13" s="3">
        <v>5</v>
      </c>
      <c r="AD13" s="3" t="s">
        <v>52</v>
      </c>
      <c r="AE13" s="3" t="s">
        <v>33</v>
      </c>
      <c r="AF13" s="3" t="s">
        <v>34</v>
      </c>
      <c r="AG13" s="3" t="s">
        <v>35</v>
      </c>
      <c r="AH13" s="3" t="s">
        <v>36</v>
      </c>
      <c r="AI13" s="3" t="s">
        <v>37</v>
      </c>
      <c r="AJ13" s="16" t="s">
        <v>38</v>
      </c>
    </row>
    <row r="14" spans="1:36">
      <c r="AB14" s="14" t="s">
        <v>48</v>
      </c>
      <c r="AC14" s="3">
        <v>2</v>
      </c>
      <c r="AD14" s="3" t="s">
        <v>53</v>
      </c>
      <c r="AE14" s="3" t="s">
        <v>56</v>
      </c>
      <c r="AF14" s="3" t="s">
        <v>57</v>
      </c>
      <c r="AG14" s="3" t="s">
        <v>58</v>
      </c>
      <c r="AH14" s="3" t="s">
        <v>59</v>
      </c>
      <c r="AI14" s="3" t="s">
        <v>60</v>
      </c>
      <c r="AJ14" s="16"/>
    </row>
    <row r="15" spans="1:36">
      <c r="AB15" s="14" t="s">
        <v>49</v>
      </c>
      <c r="AC15" s="3">
        <v>2</v>
      </c>
      <c r="AD15" s="3" t="s">
        <v>54</v>
      </c>
      <c r="AE15" s="3" t="s">
        <v>61</v>
      </c>
      <c r="AF15" s="3" t="s">
        <v>62</v>
      </c>
      <c r="AG15" s="3" t="s">
        <v>63</v>
      </c>
      <c r="AH15" s="3"/>
      <c r="AI15" s="3"/>
      <c r="AJ15" s="16"/>
    </row>
    <row r="16" spans="1:36">
      <c r="AB16" s="14" t="s">
        <v>50</v>
      </c>
      <c r="AC16" s="3">
        <v>1</v>
      </c>
      <c r="AD16" s="3" t="s">
        <v>55</v>
      </c>
      <c r="AE16" s="3" t="s">
        <v>64</v>
      </c>
      <c r="AF16" s="3" t="s">
        <v>65</v>
      </c>
      <c r="AG16" s="3"/>
      <c r="AH16" s="3"/>
      <c r="AI16" s="3"/>
      <c r="AJ16" s="16"/>
    </row>
    <row r="17" spans="8:64">
      <c r="AB17" s="6"/>
      <c r="AC17" s="7"/>
      <c r="AD17" s="7"/>
      <c r="AE17" s="7"/>
      <c r="AF17" s="7"/>
      <c r="AG17" s="7"/>
      <c r="AH17" s="7"/>
      <c r="AI17" s="7"/>
      <c r="AJ17" s="8"/>
    </row>
    <row r="18" spans="8:64">
      <c r="AB18" s="342" t="s">
        <v>70</v>
      </c>
      <c r="AC18" s="343"/>
      <c r="AD18" s="7"/>
      <c r="AE18" s="3" t="s">
        <v>67</v>
      </c>
      <c r="AF18" s="21"/>
      <c r="AG18" s="7"/>
      <c r="AH18" s="7"/>
      <c r="AI18" s="7"/>
      <c r="AJ18" s="8"/>
    </row>
    <row r="19" spans="8:64">
      <c r="H19" s="3" t="s">
        <v>1164</v>
      </c>
      <c r="I19" s="3">
        <v>210</v>
      </c>
      <c r="AB19" s="17" t="s">
        <v>24</v>
      </c>
      <c r="AC19" s="7">
        <v>245</v>
      </c>
      <c r="AD19" s="7"/>
      <c r="AE19" s="7"/>
      <c r="AF19" s="7"/>
      <c r="AG19" s="7"/>
      <c r="AH19" s="7"/>
      <c r="AI19" s="7"/>
      <c r="AJ19" s="8"/>
    </row>
    <row r="20" spans="8:64">
      <c r="H20" s="3" t="s">
        <v>26</v>
      </c>
      <c r="I20" s="3">
        <f>I19/250*10</f>
        <v>8.4</v>
      </c>
      <c r="AB20" s="17" t="s">
        <v>46</v>
      </c>
      <c r="AC20" s="18">
        <v>1.2</v>
      </c>
      <c r="AD20" s="9" t="s">
        <v>51</v>
      </c>
      <c r="AE20" s="9" t="s">
        <v>27</v>
      </c>
      <c r="AF20" s="9" t="s">
        <v>28</v>
      </c>
      <c r="AG20" s="9" t="s">
        <v>29</v>
      </c>
      <c r="AH20" s="9" t="s">
        <v>30</v>
      </c>
      <c r="AI20" s="9" t="s">
        <v>31</v>
      </c>
      <c r="AJ20" s="19" t="s">
        <v>31</v>
      </c>
    </row>
    <row r="21" spans="8:64" ht="13.5" customHeight="1">
      <c r="H21" s="9" t="s">
        <v>25</v>
      </c>
      <c r="AB21" s="17" t="s">
        <v>47</v>
      </c>
      <c r="AC21" s="7">
        <v>1.2</v>
      </c>
      <c r="AD21" s="7" t="s">
        <v>55</v>
      </c>
      <c r="AE21" s="7" t="s">
        <v>64</v>
      </c>
      <c r="AF21" s="7" t="s">
        <v>65</v>
      </c>
      <c r="AG21" s="7"/>
      <c r="AH21" s="7"/>
      <c r="AI21" s="7"/>
      <c r="AJ21" s="8"/>
    </row>
    <row r="22" spans="8:64">
      <c r="H22" s="3" t="s">
        <v>7</v>
      </c>
      <c r="I22" s="3">
        <v>5</v>
      </c>
      <c r="AB22" s="17"/>
      <c r="AC22" s="7"/>
      <c r="AD22" s="7"/>
      <c r="AE22" s="7"/>
      <c r="AF22" s="7"/>
      <c r="AG22" s="7"/>
      <c r="AH22" s="7"/>
      <c r="AI22" s="7"/>
      <c r="AJ22" s="8"/>
    </row>
    <row r="23" spans="8:64">
      <c r="AB23" s="17"/>
      <c r="AC23" s="7"/>
      <c r="AD23" s="7" t="s">
        <v>68</v>
      </c>
      <c r="AE23" s="7"/>
      <c r="AF23" s="7"/>
      <c r="AG23" s="7"/>
      <c r="AH23" s="7"/>
      <c r="AI23" s="7"/>
      <c r="AJ23" s="8"/>
    </row>
    <row r="24" spans="8:64" ht="12" thickBot="1">
      <c r="AB24" s="20"/>
      <c r="AC24" s="12"/>
      <c r="AD24" s="12"/>
      <c r="AE24" s="12"/>
      <c r="AF24" s="12"/>
      <c r="AG24" s="12"/>
      <c r="AH24" s="12"/>
      <c r="AI24" s="12"/>
      <c r="AJ24" s="24">
        <f ca="1">NOW()</f>
        <v>44006.843079745369</v>
      </c>
    </row>
    <row r="25" spans="8:64">
      <c r="X25" s="25"/>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8:64">
      <c r="AB26" s="7"/>
      <c r="AC26" s="7"/>
      <c r="AD26" s="7"/>
      <c r="AE26" s="7"/>
      <c r="AF26" s="7"/>
      <c r="AG26" s="7"/>
      <c r="AH26" s="7"/>
      <c r="AI26" s="7"/>
      <c r="AJ26" s="7"/>
    </row>
    <row r="33" spans="8:9">
      <c r="H33" s="3" t="s">
        <v>7</v>
      </c>
      <c r="I33" s="3">
        <v>5</v>
      </c>
    </row>
    <row r="34" spans="8:9">
      <c r="H34" s="3" t="s">
        <v>33</v>
      </c>
      <c r="I34" s="1" t="s">
        <v>27</v>
      </c>
    </row>
    <row r="35" spans="8:9">
      <c r="H35" s="3" t="s">
        <v>34</v>
      </c>
      <c r="I35" s="1" t="s">
        <v>28</v>
      </c>
    </row>
    <row r="36" spans="8:9">
      <c r="H36" s="3" t="s">
        <v>35</v>
      </c>
      <c r="I36" s="1" t="s">
        <v>29</v>
      </c>
    </row>
    <row r="37" spans="8:9">
      <c r="H37" s="3" t="s">
        <v>36</v>
      </c>
      <c r="I37" s="1" t="s">
        <v>30</v>
      </c>
    </row>
    <row r="38" spans="8:9">
      <c r="H38" s="3" t="s">
        <v>37</v>
      </c>
      <c r="I38" s="1" t="s">
        <v>31</v>
      </c>
    </row>
    <row r="39" spans="8:9">
      <c r="H39" s="3" t="s">
        <v>38</v>
      </c>
      <c r="I39" s="1" t="s">
        <v>32</v>
      </c>
    </row>
    <row r="48" spans="8:9">
      <c r="H48" s="3" t="s">
        <v>8</v>
      </c>
      <c r="I48" s="3">
        <v>5</v>
      </c>
    </row>
    <row r="49" spans="8:63">
      <c r="H49" s="5">
        <v>43245</v>
      </c>
      <c r="I49" s="4" t="s">
        <v>39</v>
      </c>
    </row>
    <row r="50" spans="8:63">
      <c r="H50" s="5">
        <v>3000457890</v>
      </c>
      <c r="I50" s="3" t="s">
        <v>40</v>
      </c>
    </row>
    <row r="51" spans="8:63">
      <c r="H51" s="330"/>
      <c r="I51" s="333" t="s">
        <v>41</v>
      </c>
    </row>
    <row r="52" spans="8:63">
      <c r="H52" s="331"/>
      <c r="I52" s="334"/>
    </row>
    <row r="53" spans="8:63">
      <c r="H53" s="331"/>
      <c r="I53" s="334"/>
    </row>
    <row r="54" spans="8:63">
      <c r="H54" s="332"/>
      <c r="I54" s="335"/>
    </row>
    <row r="55" spans="8:63">
      <c r="H55" s="330"/>
      <c r="I55" s="333" t="s">
        <v>42</v>
      </c>
      <c r="X55" s="25"/>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row>
    <row r="56" spans="8:63">
      <c r="H56" s="331"/>
      <c r="I56" s="334"/>
    </row>
    <row r="57" spans="8:63">
      <c r="H57" s="331"/>
      <c r="I57" s="334"/>
    </row>
    <row r="58" spans="8:63">
      <c r="H58" s="332"/>
      <c r="I58" s="335"/>
    </row>
    <row r="76" spans="24:56">
      <c r="X76" s="6"/>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row>
    <row r="77" spans="24:56">
      <c r="X77" s="25"/>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row>
    <row r="93" spans="24:60">
      <c r="X93" s="25"/>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row>
    <row r="106" spans="24:60">
      <c r="X106" s="25"/>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row>
    <row r="119" spans="24:62">
      <c r="X119" s="6"/>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row>
    <row r="120" spans="24:62">
      <c r="X120" s="25"/>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row>
  </sheetData>
  <mergeCells count="9">
    <mergeCell ref="H55:H58"/>
    <mergeCell ref="I55:I58"/>
    <mergeCell ref="A4:G8"/>
    <mergeCell ref="L4:R8"/>
    <mergeCell ref="X4:AD8"/>
    <mergeCell ref="AB10:AC10"/>
    <mergeCell ref="AB18:AC18"/>
    <mergeCell ref="H51:H54"/>
    <mergeCell ref="I51:I54"/>
  </mergeCells>
  <dataValidations count="2">
    <dataValidation type="list" allowBlank="1" showInputMessage="1" showErrorMessage="1" sqref="H10">
      <formula1>Line_Status</formula1>
    </dataValidation>
    <dataValidation type="list" allowBlank="1" showInputMessage="1" showErrorMessage="1" sqref="H22">
      <formula1>Loss_and_Waste</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2"/>
  <sheetViews>
    <sheetView showGridLines="0" showRowColHeaders="0" zoomScale="70" zoomScaleNormal="70" workbookViewId="0">
      <pane xSplit="1" ySplit="1" topLeftCell="B39" activePane="bottomRight" state="frozen"/>
      <selection pane="topRight" activeCell="B1" sqref="B1"/>
      <selection pane="bottomLeft" activeCell="A2" sqref="A2"/>
      <selection pane="bottomRight" activeCell="D64" sqref="D64"/>
    </sheetView>
  </sheetViews>
  <sheetFormatPr defaultRowHeight="15"/>
  <cols>
    <col min="1" max="1" width="35.5703125" customWidth="1"/>
    <col min="2" max="2" width="48.28515625" bestFit="1" customWidth="1"/>
    <col min="3" max="8" width="35.5703125" customWidth="1"/>
  </cols>
  <sheetData>
    <row r="1" spans="1:8" ht="54" customHeight="1">
      <c r="A1" s="290"/>
      <c r="B1" s="90" t="s">
        <v>220</v>
      </c>
      <c r="C1" s="90" t="s">
        <v>548</v>
      </c>
      <c r="D1" s="91" t="s">
        <v>547</v>
      </c>
      <c r="E1" s="90" t="s">
        <v>546</v>
      </c>
      <c r="F1" s="90" t="s">
        <v>218</v>
      </c>
      <c r="G1" s="90" t="s">
        <v>217</v>
      </c>
      <c r="H1" s="90" t="s">
        <v>132</v>
      </c>
    </row>
    <row r="2" spans="1:8" ht="15.75">
      <c r="A2" s="326" t="s">
        <v>506</v>
      </c>
      <c r="B2" s="83" t="s">
        <v>505</v>
      </c>
      <c r="C2" s="83" t="s">
        <v>387</v>
      </c>
      <c r="D2" s="84"/>
      <c r="E2" s="83" t="s">
        <v>192</v>
      </c>
      <c r="F2" s="83" t="s">
        <v>215</v>
      </c>
      <c r="G2" s="83" t="s">
        <v>406</v>
      </c>
      <c r="H2" s="81" t="s">
        <v>386</v>
      </c>
    </row>
    <row r="3" spans="1:8" ht="15.75">
      <c r="A3" s="326"/>
      <c r="B3" s="83" t="s">
        <v>504</v>
      </c>
      <c r="C3" s="83" t="s">
        <v>395</v>
      </c>
      <c r="D3" s="84"/>
      <c r="E3" s="83" t="s">
        <v>192</v>
      </c>
      <c r="F3" s="83" t="s">
        <v>215</v>
      </c>
      <c r="G3" s="83" t="s">
        <v>406</v>
      </c>
      <c r="H3" s="81" t="s">
        <v>386</v>
      </c>
    </row>
    <row r="4" spans="1:8" ht="15.75">
      <c r="A4" s="326" t="s">
        <v>6</v>
      </c>
      <c r="B4" s="83" t="s">
        <v>503</v>
      </c>
      <c r="C4" s="83" t="s">
        <v>387</v>
      </c>
      <c r="D4" s="84" t="s">
        <v>502</v>
      </c>
      <c r="E4" s="83" t="s">
        <v>192</v>
      </c>
      <c r="F4" s="83" t="s">
        <v>215</v>
      </c>
      <c r="G4" s="83" t="s">
        <v>406</v>
      </c>
      <c r="H4" s="81" t="s">
        <v>394</v>
      </c>
    </row>
    <row r="5" spans="1:8" ht="15.75">
      <c r="A5" s="326"/>
      <c r="B5" s="83" t="s">
        <v>501</v>
      </c>
      <c r="C5" s="83" t="s">
        <v>387</v>
      </c>
      <c r="D5" s="86" t="s">
        <v>500</v>
      </c>
      <c r="E5" s="83" t="s">
        <v>192</v>
      </c>
      <c r="F5" s="83" t="s">
        <v>215</v>
      </c>
      <c r="G5" s="83" t="s">
        <v>499</v>
      </c>
      <c r="H5" s="81" t="s">
        <v>394</v>
      </c>
    </row>
    <row r="6" spans="1:8" ht="15.75">
      <c r="A6" s="326"/>
      <c r="B6" s="83" t="s">
        <v>498</v>
      </c>
      <c r="C6" s="83" t="s">
        <v>387</v>
      </c>
      <c r="D6" s="84" t="s">
        <v>497</v>
      </c>
      <c r="E6" s="83" t="s">
        <v>192</v>
      </c>
      <c r="F6" s="83" t="s">
        <v>215</v>
      </c>
      <c r="G6" s="83" t="s">
        <v>406</v>
      </c>
      <c r="H6" s="81" t="s">
        <v>394</v>
      </c>
    </row>
    <row r="7" spans="1:8" ht="15.75">
      <c r="A7" s="326"/>
      <c r="B7" s="83" t="s">
        <v>496</v>
      </c>
      <c r="C7" s="83" t="s">
        <v>387</v>
      </c>
      <c r="D7" s="84" t="s">
        <v>495</v>
      </c>
      <c r="E7" s="83" t="s">
        <v>192</v>
      </c>
      <c r="F7" s="83" t="s">
        <v>215</v>
      </c>
      <c r="G7" s="82" t="s">
        <v>411</v>
      </c>
      <c r="H7" s="81" t="s">
        <v>394</v>
      </c>
    </row>
    <row r="8" spans="1:8" ht="15.75">
      <c r="A8" s="326"/>
      <c r="B8" s="83" t="s">
        <v>494</v>
      </c>
      <c r="C8" s="83" t="s">
        <v>387</v>
      </c>
      <c r="D8" s="84" t="s">
        <v>493</v>
      </c>
      <c r="E8" s="83" t="s">
        <v>192</v>
      </c>
      <c r="F8" s="83" t="s">
        <v>215</v>
      </c>
      <c r="G8" s="82" t="s">
        <v>411</v>
      </c>
      <c r="H8" s="81" t="s">
        <v>394</v>
      </c>
    </row>
    <row r="9" spans="1:8" ht="15.75">
      <c r="A9" s="326"/>
      <c r="B9" s="83" t="s">
        <v>492</v>
      </c>
      <c r="C9" s="83" t="s">
        <v>387</v>
      </c>
      <c r="D9" s="84" t="s">
        <v>491</v>
      </c>
      <c r="E9" s="83" t="s">
        <v>490</v>
      </c>
      <c r="F9" s="83" t="s">
        <v>215</v>
      </c>
      <c r="G9" s="82" t="s">
        <v>193</v>
      </c>
      <c r="H9" s="81" t="s">
        <v>394</v>
      </c>
    </row>
    <row r="10" spans="1:8" ht="15.75">
      <c r="A10" s="326"/>
      <c r="B10" s="83" t="s">
        <v>489</v>
      </c>
      <c r="C10" s="83" t="s">
        <v>387</v>
      </c>
      <c r="D10" s="84" t="s">
        <v>488</v>
      </c>
      <c r="E10" s="83" t="s">
        <v>192</v>
      </c>
      <c r="F10" s="83" t="s">
        <v>215</v>
      </c>
      <c r="G10" s="82" t="s">
        <v>406</v>
      </c>
      <c r="H10" s="81" t="s">
        <v>394</v>
      </c>
    </row>
    <row r="11" spans="1:8" ht="15.75">
      <c r="A11" s="326"/>
      <c r="B11" s="83" t="s">
        <v>441</v>
      </c>
      <c r="C11" s="83" t="s">
        <v>387</v>
      </c>
      <c r="D11" s="84" t="s">
        <v>487</v>
      </c>
      <c r="E11" s="83" t="s">
        <v>192</v>
      </c>
      <c r="F11" s="83" t="s">
        <v>215</v>
      </c>
      <c r="G11" s="82" t="s">
        <v>411</v>
      </c>
      <c r="H11" s="81" t="s">
        <v>394</v>
      </c>
    </row>
    <row r="12" spans="1:8" ht="15.75">
      <c r="A12" s="326"/>
      <c r="B12" s="83" t="s">
        <v>486</v>
      </c>
      <c r="C12" s="83" t="s">
        <v>387</v>
      </c>
      <c r="D12" s="84" t="s">
        <v>438</v>
      </c>
      <c r="E12" s="83" t="s">
        <v>192</v>
      </c>
      <c r="F12" s="83" t="s">
        <v>215</v>
      </c>
      <c r="G12" s="82" t="s">
        <v>192</v>
      </c>
      <c r="H12" s="81" t="s">
        <v>394</v>
      </c>
    </row>
    <row r="13" spans="1:8" ht="15.75">
      <c r="A13" s="326"/>
      <c r="B13" s="83" t="s">
        <v>485</v>
      </c>
      <c r="C13" s="83" t="s">
        <v>387</v>
      </c>
      <c r="D13" s="84" t="s">
        <v>438</v>
      </c>
      <c r="E13" s="83" t="s">
        <v>192</v>
      </c>
      <c r="F13" s="83" t="s">
        <v>215</v>
      </c>
      <c r="G13" s="82" t="s">
        <v>192</v>
      </c>
      <c r="H13" s="81" t="s">
        <v>394</v>
      </c>
    </row>
    <row r="14" spans="1:8" ht="15.75">
      <c r="A14" s="326"/>
      <c r="B14" s="83" t="s">
        <v>482</v>
      </c>
      <c r="C14" s="83" t="s">
        <v>387</v>
      </c>
      <c r="D14" s="84"/>
      <c r="E14" s="83" t="s">
        <v>193</v>
      </c>
      <c r="F14" s="83" t="s">
        <v>215</v>
      </c>
      <c r="G14" s="82" t="s">
        <v>193</v>
      </c>
      <c r="H14" s="81" t="s">
        <v>394</v>
      </c>
    </row>
    <row r="15" spans="1:8" ht="15.75">
      <c r="A15" s="326"/>
      <c r="B15" s="83" t="s">
        <v>481</v>
      </c>
      <c r="C15" s="83" t="s">
        <v>415</v>
      </c>
      <c r="D15" s="84"/>
      <c r="E15" s="83" t="s">
        <v>192</v>
      </c>
      <c r="F15" s="83" t="s">
        <v>215</v>
      </c>
      <c r="G15" s="82" t="s">
        <v>192</v>
      </c>
      <c r="H15" s="81" t="s">
        <v>394</v>
      </c>
    </row>
    <row r="16" spans="1:8" ht="15.75">
      <c r="A16" s="326"/>
      <c r="B16" s="83" t="s">
        <v>480</v>
      </c>
      <c r="C16" s="83" t="s">
        <v>415</v>
      </c>
      <c r="D16" s="84"/>
      <c r="E16" s="83" t="s">
        <v>414</v>
      </c>
      <c r="F16" s="83" t="s">
        <v>215</v>
      </c>
      <c r="G16" s="82" t="s">
        <v>192</v>
      </c>
      <c r="H16" s="81" t="s">
        <v>394</v>
      </c>
    </row>
    <row r="17" spans="1:8" ht="15.75">
      <c r="A17" s="326"/>
      <c r="B17" s="83" t="s">
        <v>479</v>
      </c>
      <c r="C17" s="83" t="s">
        <v>415</v>
      </c>
      <c r="D17" s="84"/>
      <c r="E17" s="83" t="s">
        <v>414</v>
      </c>
      <c r="F17" s="83" t="s">
        <v>215</v>
      </c>
      <c r="G17" s="82" t="s">
        <v>192</v>
      </c>
      <c r="H17" s="81" t="s">
        <v>394</v>
      </c>
    </row>
    <row r="18" spans="1:8" ht="15.75">
      <c r="A18" s="326"/>
      <c r="B18" s="83" t="s">
        <v>478</v>
      </c>
      <c r="C18" s="83" t="s">
        <v>415</v>
      </c>
      <c r="D18" s="84"/>
      <c r="E18" s="83" t="s">
        <v>192</v>
      </c>
      <c r="F18" s="83" t="s">
        <v>215</v>
      </c>
      <c r="G18" s="82" t="s">
        <v>192</v>
      </c>
      <c r="H18" s="81" t="s">
        <v>394</v>
      </c>
    </row>
    <row r="19" spans="1:8" ht="15.75">
      <c r="A19" s="326" t="s">
        <v>10</v>
      </c>
      <c r="B19" s="83" t="s">
        <v>477</v>
      </c>
      <c r="C19" s="83" t="s">
        <v>387</v>
      </c>
      <c r="D19" s="84">
        <v>150</v>
      </c>
      <c r="E19" s="83" t="s">
        <v>192</v>
      </c>
      <c r="F19" s="83" t="s">
        <v>215</v>
      </c>
      <c r="G19" s="83" t="s">
        <v>476</v>
      </c>
      <c r="H19" s="81" t="s">
        <v>394</v>
      </c>
    </row>
    <row r="20" spans="1:8" ht="15.75">
      <c r="A20" s="326"/>
      <c r="B20" s="83" t="s">
        <v>475</v>
      </c>
      <c r="C20" s="83" t="s">
        <v>387</v>
      </c>
      <c r="D20" s="87" t="s">
        <v>474</v>
      </c>
      <c r="E20" s="83" t="s">
        <v>192</v>
      </c>
      <c r="F20" s="83" t="s">
        <v>215</v>
      </c>
      <c r="G20" s="82" t="s">
        <v>411</v>
      </c>
      <c r="H20" s="81" t="s">
        <v>394</v>
      </c>
    </row>
    <row r="21" spans="1:8" ht="15.75">
      <c r="A21" s="326"/>
      <c r="B21" s="83" t="s">
        <v>473</v>
      </c>
      <c r="C21" s="83" t="s">
        <v>387</v>
      </c>
      <c r="D21" s="84">
        <v>7</v>
      </c>
      <c r="E21" s="83" t="s">
        <v>192</v>
      </c>
      <c r="F21" s="83" t="s">
        <v>215</v>
      </c>
      <c r="G21" s="82" t="s">
        <v>406</v>
      </c>
      <c r="H21" s="81" t="s">
        <v>394</v>
      </c>
    </row>
    <row r="22" spans="1:8" ht="15.75">
      <c r="A22" s="326"/>
      <c r="B22" s="83" t="s">
        <v>472</v>
      </c>
      <c r="C22" s="83" t="s">
        <v>387</v>
      </c>
      <c r="D22" s="84">
        <v>3.2</v>
      </c>
      <c r="E22" s="83" t="s">
        <v>192</v>
      </c>
      <c r="F22" s="83" t="s">
        <v>215</v>
      </c>
      <c r="G22" s="82" t="s">
        <v>406</v>
      </c>
      <c r="H22" s="81" t="s">
        <v>394</v>
      </c>
    </row>
    <row r="23" spans="1:8" ht="15.75">
      <c r="A23" s="326"/>
      <c r="B23" s="83" t="s">
        <v>471</v>
      </c>
      <c r="C23" s="83" t="s">
        <v>387</v>
      </c>
      <c r="D23" s="84" t="s">
        <v>470</v>
      </c>
      <c r="E23" s="83" t="s">
        <v>193</v>
      </c>
      <c r="F23" s="83" t="s">
        <v>215</v>
      </c>
      <c r="G23" s="82" t="s">
        <v>193</v>
      </c>
      <c r="H23" s="81" t="s">
        <v>394</v>
      </c>
    </row>
    <row r="24" spans="1:8" ht="15.75">
      <c r="A24" s="326" t="s">
        <v>263</v>
      </c>
      <c r="B24" s="83" t="s">
        <v>469</v>
      </c>
      <c r="C24" s="83" t="s">
        <v>387</v>
      </c>
      <c r="D24" s="84" t="s">
        <v>468</v>
      </c>
      <c r="E24" s="83" t="s">
        <v>192</v>
      </c>
      <c r="F24" s="83" t="s">
        <v>215</v>
      </c>
      <c r="G24" s="82" t="s">
        <v>467</v>
      </c>
      <c r="H24" s="81" t="s">
        <v>394</v>
      </c>
    </row>
    <row r="25" spans="1:8" ht="15.75">
      <c r="A25" s="326"/>
      <c r="B25" s="83" t="s">
        <v>466</v>
      </c>
      <c r="C25" s="83" t="s">
        <v>387</v>
      </c>
      <c r="D25" s="84" t="s">
        <v>465</v>
      </c>
      <c r="E25" s="83" t="s">
        <v>192</v>
      </c>
      <c r="F25" s="83" t="s">
        <v>215</v>
      </c>
      <c r="G25" s="82" t="s">
        <v>464</v>
      </c>
      <c r="H25" s="81" t="s">
        <v>394</v>
      </c>
    </row>
    <row r="26" spans="1:8" ht="15.75">
      <c r="A26" s="326"/>
      <c r="B26" s="83" t="s">
        <v>463</v>
      </c>
      <c r="C26" s="83" t="s">
        <v>387</v>
      </c>
      <c r="D26" s="86" t="s">
        <v>462</v>
      </c>
      <c r="E26" s="82" t="s">
        <v>192</v>
      </c>
      <c r="F26" s="83" t="s">
        <v>215</v>
      </c>
      <c r="G26" s="82" t="s">
        <v>411</v>
      </c>
      <c r="H26" s="81" t="s">
        <v>394</v>
      </c>
    </row>
    <row r="27" spans="1:8" ht="15.75">
      <c r="A27" s="326"/>
      <c r="B27" s="83" t="s">
        <v>461</v>
      </c>
      <c r="C27" s="83" t="s">
        <v>387</v>
      </c>
      <c r="D27" s="86" t="s">
        <v>460</v>
      </c>
      <c r="E27" s="82" t="s">
        <v>192</v>
      </c>
      <c r="F27" s="83" t="s">
        <v>215</v>
      </c>
      <c r="G27" s="82" t="s">
        <v>406</v>
      </c>
      <c r="H27" s="81" t="s">
        <v>394</v>
      </c>
    </row>
    <row r="28" spans="1:8" ht="18.75">
      <c r="A28" s="326"/>
      <c r="B28" s="83" t="s">
        <v>459</v>
      </c>
      <c r="C28" s="83" t="s">
        <v>387</v>
      </c>
      <c r="D28" s="86">
        <v>9</v>
      </c>
      <c r="E28" s="82" t="s">
        <v>192</v>
      </c>
      <c r="F28" s="83" t="s">
        <v>215</v>
      </c>
      <c r="G28" s="82" t="s">
        <v>406</v>
      </c>
      <c r="H28" s="81" t="s">
        <v>394</v>
      </c>
    </row>
    <row r="29" spans="1:8" ht="15.75">
      <c r="A29" s="326"/>
      <c r="B29" s="83" t="s">
        <v>458</v>
      </c>
      <c r="C29" s="83" t="s">
        <v>387</v>
      </c>
      <c r="D29" s="84">
        <v>72</v>
      </c>
      <c r="E29" s="82" t="s">
        <v>192</v>
      </c>
      <c r="F29" s="83" t="s">
        <v>215</v>
      </c>
      <c r="G29" s="82" t="s">
        <v>411</v>
      </c>
      <c r="H29" s="81" t="s">
        <v>394</v>
      </c>
    </row>
    <row r="30" spans="1:8" ht="15.75">
      <c r="A30" s="326"/>
      <c r="B30" s="83" t="s">
        <v>457</v>
      </c>
      <c r="C30" s="83" t="s">
        <v>387</v>
      </c>
      <c r="D30" s="84" t="s">
        <v>456</v>
      </c>
      <c r="E30" s="83"/>
      <c r="F30" s="83" t="s">
        <v>215</v>
      </c>
      <c r="G30" s="83"/>
      <c r="H30" s="81" t="s">
        <v>394</v>
      </c>
    </row>
    <row r="31" spans="1:8" ht="15.75">
      <c r="A31" s="326"/>
      <c r="B31" s="83" t="s">
        <v>455</v>
      </c>
      <c r="C31" s="83" t="s">
        <v>387</v>
      </c>
      <c r="D31" s="86" t="s">
        <v>454</v>
      </c>
      <c r="E31" s="82" t="s">
        <v>414</v>
      </c>
      <c r="F31" s="83" t="s">
        <v>215</v>
      </c>
      <c r="G31" s="82" t="s">
        <v>398</v>
      </c>
      <c r="H31" s="81" t="s">
        <v>394</v>
      </c>
    </row>
    <row r="32" spans="1:8" ht="15.75">
      <c r="A32" s="326"/>
      <c r="B32" s="83" t="s">
        <v>453</v>
      </c>
      <c r="C32" s="83" t="s">
        <v>395</v>
      </c>
      <c r="D32" s="86" t="s">
        <v>452</v>
      </c>
      <c r="E32" s="82" t="s">
        <v>192</v>
      </c>
      <c r="F32" s="83" t="s">
        <v>215</v>
      </c>
      <c r="G32" s="82" t="s">
        <v>451</v>
      </c>
      <c r="H32" s="81" t="s">
        <v>394</v>
      </c>
    </row>
    <row r="33" spans="1:8" ht="15.75">
      <c r="A33" s="326"/>
      <c r="B33" s="83" t="s">
        <v>450</v>
      </c>
      <c r="C33" s="83" t="s">
        <v>395</v>
      </c>
      <c r="D33" s="87" t="s">
        <v>449</v>
      </c>
      <c r="E33" s="82" t="s">
        <v>192</v>
      </c>
      <c r="F33" s="83" t="s">
        <v>215</v>
      </c>
      <c r="G33" s="82" t="s">
        <v>448</v>
      </c>
      <c r="H33" s="81" t="s">
        <v>394</v>
      </c>
    </row>
    <row r="34" spans="1:8" ht="18.75">
      <c r="A34" s="326"/>
      <c r="B34" s="83" t="s">
        <v>447</v>
      </c>
      <c r="C34" s="83" t="s">
        <v>395</v>
      </c>
      <c r="D34" s="84" t="s">
        <v>446</v>
      </c>
      <c r="E34" s="82" t="s">
        <v>192</v>
      </c>
      <c r="F34" s="83" t="s">
        <v>215</v>
      </c>
      <c r="G34" s="82" t="s">
        <v>445</v>
      </c>
      <c r="H34" s="81" t="s">
        <v>394</v>
      </c>
    </row>
    <row r="35" spans="1:8" ht="15.75">
      <c r="A35" s="326"/>
      <c r="B35" s="83" t="s">
        <v>444</v>
      </c>
      <c r="C35" s="83" t="s">
        <v>395</v>
      </c>
      <c r="D35" s="84" t="s">
        <v>443</v>
      </c>
      <c r="E35" s="82" t="s">
        <v>192</v>
      </c>
      <c r="F35" s="83" t="s">
        <v>215</v>
      </c>
      <c r="G35" s="82" t="s">
        <v>411</v>
      </c>
      <c r="H35" s="81" t="s">
        <v>394</v>
      </c>
    </row>
    <row r="36" spans="1:8" ht="15.75">
      <c r="A36" s="326" t="s">
        <v>442</v>
      </c>
      <c r="B36" s="83" t="s">
        <v>441</v>
      </c>
      <c r="C36" s="83" t="s">
        <v>387</v>
      </c>
      <c r="D36" s="84" t="s">
        <v>440</v>
      </c>
      <c r="E36" s="82" t="s">
        <v>192</v>
      </c>
      <c r="F36" s="83" t="s">
        <v>215</v>
      </c>
      <c r="G36" s="82" t="s">
        <v>411</v>
      </c>
      <c r="H36" s="81" t="s">
        <v>394</v>
      </c>
    </row>
    <row r="37" spans="1:8" ht="15.75">
      <c r="A37" s="326"/>
      <c r="B37" s="83" t="s">
        <v>439</v>
      </c>
      <c r="C37" s="83" t="s">
        <v>387</v>
      </c>
      <c r="D37" s="84" t="s">
        <v>438</v>
      </c>
      <c r="E37" s="82" t="s">
        <v>192</v>
      </c>
      <c r="F37" s="83" t="s">
        <v>215</v>
      </c>
      <c r="G37" s="82" t="s">
        <v>192</v>
      </c>
      <c r="H37" s="81" t="s">
        <v>394</v>
      </c>
    </row>
    <row r="38" spans="1:8" ht="15.75">
      <c r="A38" s="326"/>
      <c r="B38" s="83" t="s">
        <v>437</v>
      </c>
      <c r="C38" s="83" t="s">
        <v>387</v>
      </c>
      <c r="D38" s="84" t="s">
        <v>436</v>
      </c>
      <c r="E38" s="82" t="s">
        <v>192</v>
      </c>
      <c r="F38" s="83" t="s">
        <v>215</v>
      </c>
      <c r="G38" s="82" t="s">
        <v>406</v>
      </c>
      <c r="H38" s="81" t="s">
        <v>394</v>
      </c>
    </row>
    <row r="39" spans="1:8" ht="15.75">
      <c r="A39" s="326"/>
      <c r="B39" s="83" t="s">
        <v>435</v>
      </c>
      <c r="C39" s="83" t="s">
        <v>387</v>
      </c>
      <c r="D39" s="84" t="s">
        <v>434</v>
      </c>
      <c r="E39" s="82" t="s">
        <v>193</v>
      </c>
      <c r="F39" s="83" t="s">
        <v>215</v>
      </c>
      <c r="G39" s="82" t="s">
        <v>193</v>
      </c>
      <c r="H39" s="81" t="s">
        <v>394</v>
      </c>
    </row>
    <row r="40" spans="1:8" ht="15.75">
      <c r="A40" s="326"/>
      <c r="B40" s="83" t="s">
        <v>433</v>
      </c>
      <c r="C40" s="83" t="s">
        <v>387</v>
      </c>
      <c r="D40" s="84" t="s">
        <v>432</v>
      </c>
      <c r="E40" s="82" t="s">
        <v>193</v>
      </c>
      <c r="F40" s="83" t="s">
        <v>215</v>
      </c>
      <c r="G40" s="82" t="s">
        <v>193</v>
      </c>
      <c r="H40" s="81" t="s">
        <v>394</v>
      </c>
    </row>
    <row r="41" spans="1:8" ht="15.75">
      <c r="A41" s="326"/>
      <c r="B41" s="83" t="s">
        <v>431</v>
      </c>
      <c r="C41" s="83" t="s">
        <v>387</v>
      </c>
      <c r="D41" s="84" t="s">
        <v>430</v>
      </c>
      <c r="E41" s="82" t="s">
        <v>193</v>
      </c>
      <c r="F41" s="83" t="s">
        <v>215</v>
      </c>
      <c r="G41" s="82" t="s">
        <v>193</v>
      </c>
      <c r="H41" s="81" t="s">
        <v>394</v>
      </c>
    </row>
    <row r="42" spans="1:8" ht="15.75">
      <c r="A42" s="326"/>
      <c r="B42" s="83" t="s">
        <v>429</v>
      </c>
      <c r="C42" s="83" t="s">
        <v>387</v>
      </c>
      <c r="D42" s="84" t="s">
        <v>428</v>
      </c>
      <c r="E42" s="82" t="s">
        <v>192</v>
      </c>
      <c r="F42" s="83" t="s">
        <v>215</v>
      </c>
      <c r="G42" s="82" t="s">
        <v>425</v>
      </c>
      <c r="H42" s="81" t="s">
        <v>394</v>
      </c>
    </row>
    <row r="43" spans="1:8" ht="15.75">
      <c r="A43" s="326"/>
      <c r="B43" s="83" t="s">
        <v>427</v>
      </c>
      <c r="C43" s="83" t="s">
        <v>387</v>
      </c>
      <c r="D43" s="86" t="s">
        <v>426</v>
      </c>
      <c r="E43" s="82" t="s">
        <v>192</v>
      </c>
      <c r="F43" s="83" t="s">
        <v>215</v>
      </c>
      <c r="G43" s="82" t="s">
        <v>425</v>
      </c>
      <c r="H43" s="81" t="s">
        <v>394</v>
      </c>
    </row>
    <row r="44" spans="1:8" ht="15.75">
      <c r="A44" s="326"/>
      <c r="B44" s="83" t="s">
        <v>424</v>
      </c>
      <c r="C44" s="83" t="s">
        <v>387</v>
      </c>
      <c r="D44" s="84"/>
      <c r="E44" s="82" t="s">
        <v>193</v>
      </c>
      <c r="F44" s="83" t="s">
        <v>215</v>
      </c>
      <c r="G44" s="82" t="s">
        <v>193</v>
      </c>
      <c r="H44" s="81" t="s">
        <v>394</v>
      </c>
    </row>
    <row r="45" spans="1:8" ht="15.75">
      <c r="A45" s="326"/>
      <c r="B45" s="83" t="s">
        <v>423</v>
      </c>
      <c r="C45" s="83" t="s">
        <v>387</v>
      </c>
      <c r="D45" s="84" t="s">
        <v>422</v>
      </c>
      <c r="E45" s="82" t="s">
        <v>193</v>
      </c>
      <c r="F45" s="83" t="s">
        <v>215</v>
      </c>
      <c r="G45" s="82" t="s">
        <v>193</v>
      </c>
      <c r="H45" s="81" t="s">
        <v>394</v>
      </c>
    </row>
    <row r="46" spans="1:8" ht="15.75">
      <c r="A46" s="326"/>
      <c r="B46" s="83" t="s">
        <v>421</v>
      </c>
      <c r="C46" s="83" t="s">
        <v>387</v>
      </c>
      <c r="D46" s="84" t="s">
        <v>420</v>
      </c>
      <c r="E46" s="82" t="s">
        <v>193</v>
      </c>
      <c r="F46" s="83" t="s">
        <v>215</v>
      </c>
      <c r="G46" s="82" t="s">
        <v>193</v>
      </c>
      <c r="H46" s="81" t="s">
        <v>394</v>
      </c>
    </row>
    <row r="47" spans="1:8" ht="15.75">
      <c r="A47" s="326"/>
      <c r="B47" s="83" t="s">
        <v>419</v>
      </c>
      <c r="C47" s="83" t="s">
        <v>387</v>
      </c>
      <c r="D47" s="84" t="s">
        <v>418</v>
      </c>
      <c r="E47" s="82" t="s">
        <v>193</v>
      </c>
      <c r="F47" s="83" t="s">
        <v>215</v>
      </c>
      <c r="G47" s="82" t="s">
        <v>193</v>
      </c>
      <c r="H47" s="81" t="s">
        <v>394</v>
      </c>
    </row>
    <row r="48" spans="1:8" ht="15.75">
      <c r="A48" s="326"/>
      <c r="B48" s="83" t="s">
        <v>417</v>
      </c>
      <c r="C48" s="83" t="s">
        <v>415</v>
      </c>
      <c r="D48" s="84"/>
      <c r="E48" s="82" t="s">
        <v>192</v>
      </c>
      <c r="F48" s="83" t="s">
        <v>215</v>
      </c>
      <c r="G48" s="82" t="s">
        <v>192</v>
      </c>
      <c r="H48" s="81" t="s">
        <v>394</v>
      </c>
    </row>
    <row r="49" spans="1:8" ht="15.75">
      <c r="A49" s="326"/>
      <c r="B49" s="83" t="s">
        <v>416</v>
      </c>
      <c r="C49" s="83" t="s">
        <v>415</v>
      </c>
      <c r="D49" s="84"/>
      <c r="E49" s="82" t="s">
        <v>414</v>
      </c>
      <c r="F49" s="83" t="s">
        <v>215</v>
      </c>
      <c r="G49" s="82" t="s">
        <v>192</v>
      </c>
      <c r="H49" s="81" t="s">
        <v>394</v>
      </c>
    </row>
    <row r="50" spans="1:8" ht="15.75">
      <c r="A50" s="326" t="s">
        <v>260</v>
      </c>
      <c r="B50" s="83" t="s">
        <v>413</v>
      </c>
      <c r="C50" s="83" t="s">
        <v>387</v>
      </c>
      <c r="D50" s="84" t="s">
        <v>412</v>
      </c>
      <c r="E50" s="82" t="s">
        <v>192</v>
      </c>
      <c r="F50" s="83" t="s">
        <v>215</v>
      </c>
      <c r="G50" s="82" t="s">
        <v>411</v>
      </c>
      <c r="H50" s="81" t="s">
        <v>394</v>
      </c>
    </row>
    <row r="51" spans="1:8" ht="15.75">
      <c r="A51" s="326"/>
      <c r="B51" s="83" t="s">
        <v>410</v>
      </c>
      <c r="C51" s="83" t="s">
        <v>387</v>
      </c>
      <c r="D51" s="84" t="s">
        <v>409</v>
      </c>
      <c r="E51" s="82" t="s">
        <v>192</v>
      </c>
      <c r="F51" s="83" t="s">
        <v>215</v>
      </c>
      <c r="G51" s="82" t="s">
        <v>406</v>
      </c>
      <c r="H51" s="81" t="s">
        <v>394</v>
      </c>
    </row>
    <row r="52" spans="1:8" ht="15.75">
      <c r="A52" s="326"/>
      <c r="B52" s="83" t="s">
        <v>408</v>
      </c>
      <c r="C52" s="83" t="s">
        <v>387</v>
      </c>
      <c r="D52" s="84" t="s">
        <v>407</v>
      </c>
      <c r="E52" s="82" t="s">
        <v>192</v>
      </c>
      <c r="F52" s="83" t="s">
        <v>215</v>
      </c>
      <c r="G52" s="82" t="s">
        <v>406</v>
      </c>
      <c r="H52" s="81" t="s">
        <v>394</v>
      </c>
    </row>
    <row r="53" spans="1:8" ht="15.75">
      <c r="A53" s="326"/>
      <c r="B53" s="83" t="s">
        <v>405</v>
      </c>
      <c r="C53" s="83" t="s">
        <v>387</v>
      </c>
      <c r="D53" s="86" t="s">
        <v>404</v>
      </c>
      <c r="E53" s="82" t="s">
        <v>192</v>
      </c>
      <c r="F53" s="83" t="s">
        <v>215</v>
      </c>
      <c r="G53" s="82" t="s">
        <v>192</v>
      </c>
      <c r="H53" s="81" t="s">
        <v>394</v>
      </c>
    </row>
    <row r="54" spans="1:8" ht="15.75">
      <c r="A54" s="326"/>
      <c r="B54" s="83" t="s">
        <v>403</v>
      </c>
      <c r="C54" s="83" t="s">
        <v>387</v>
      </c>
      <c r="D54" s="86" t="s">
        <v>402</v>
      </c>
      <c r="E54" s="82" t="s">
        <v>192</v>
      </c>
      <c r="F54" s="83" t="s">
        <v>215</v>
      </c>
      <c r="G54" s="82" t="s">
        <v>192</v>
      </c>
      <c r="H54" s="81" t="s">
        <v>394</v>
      </c>
    </row>
    <row r="55" spans="1:8" ht="15.75">
      <c r="A55" s="326"/>
      <c r="B55" s="83" t="s">
        <v>401</v>
      </c>
      <c r="C55" s="83" t="s">
        <v>387</v>
      </c>
      <c r="D55" s="86" t="s">
        <v>400</v>
      </c>
      <c r="E55" s="82" t="s">
        <v>193</v>
      </c>
      <c r="F55" s="83" t="s">
        <v>215</v>
      </c>
      <c r="G55" s="82" t="s">
        <v>193</v>
      </c>
      <c r="H55" s="81" t="s">
        <v>394</v>
      </c>
    </row>
    <row r="56" spans="1:8" ht="15.75">
      <c r="A56" s="326"/>
      <c r="B56" s="83" t="s">
        <v>399</v>
      </c>
      <c r="C56" s="83" t="s">
        <v>395</v>
      </c>
      <c r="D56" s="85">
        <v>1</v>
      </c>
      <c r="E56" s="82" t="s">
        <v>192</v>
      </c>
      <c r="F56" s="83" t="s">
        <v>215</v>
      </c>
      <c r="G56" s="82" t="s">
        <v>398</v>
      </c>
      <c r="H56" s="81" t="s">
        <v>394</v>
      </c>
    </row>
    <row r="57" spans="1:8" ht="15.75">
      <c r="A57" s="326"/>
      <c r="B57" s="83" t="s">
        <v>397</v>
      </c>
      <c r="C57" s="83" t="s">
        <v>395</v>
      </c>
      <c r="D57" s="84">
        <v>25</v>
      </c>
      <c r="E57" s="82" t="s">
        <v>192</v>
      </c>
      <c r="F57" s="83" t="s">
        <v>215</v>
      </c>
      <c r="G57" s="82" t="s">
        <v>192</v>
      </c>
      <c r="H57" s="81" t="s">
        <v>394</v>
      </c>
    </row>
    <row r="58" spans="1:8" ht="15.75">
      <c r="A58" s="326"/>
      <c r="B58" s="83" t="s">
        <v>396</v>
      </c>
      <c r="C58" s="83" t="s">
        <v>395</v>
      </c>
      <c r="D58" s="84">
        <v>0</v>
      </c>
      <c r="E58" s="82" t="s">
        <v>192</v>
      </c>
      <c r="F58" s="83" t="s">
        <v>215</v>
      </c>
      <c r="G58" s="82" t="s">
        <v>192</v>
      </c>
      <c r="H58" s="81" t="s">
        <v>394</v>
      </c>
    </row>
    <row r="62" spans="1:8" ht="21">
      <c r="B62" s="494" t="s">
        <v>1165</v>
      </c>
    </row>
  </sheetData>
  <mergeCells count="6">
    <mergeCell ref="A50:A58"/>
    <mergeCell ref="A36:A49"/>
    <mergeCell ref="A24:A35"/>
    <mergeCell ref="A19:A23"/>
    <mergeCell ref="A2:A3"/>
    <mergeCell ref="A4:A18"/>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8"/>
  <sheetViews>
    <sheetView workbookViewId="0">
      <pane xSplit="2" ySplit="1" topLeftCell="C5" activePane="bottomRight" state="frozen"/>
      <selection pane="topRight" activeCell="C1" sqref="C1"/>
      <selection pane="bottomLeft" activeCell="A2" sqref="A2"/>
      <selection pane="bottomRight" activeCell="D5" sqref="D5"/>
    </sheetView>
  </sheetViews>
  <sheetFormatPr defaultRowHeight="12"/>
  <cols>
    <col min="1" max="1" width="11" style="409" bestFit="1" customWidth="1"/>
    <col min="2" max="2" width="21" style="409" customWidth="1"/>
    <col min="3" max="3" width="29.5703125" style="409" customWidth="1"/>
    <col min="4" max="4" width="12.7109375" style="409" bestFit="1" customWidth="1"/>
    <col min="5" max="5" width="16.85546875" style="409" bestFit="1" customWidth="1"/>
    <col min="6" max="6" width="12.7109375" style="409" bestFit="1" customWidth="1"/>
    <col min="7" max="7" width="18.140625" style="409" customWidth="1"/>
    <col min="8" max="8" width="16.5703125" style="409" bestFit="1" customWidth="1"/>
    <col min="9" max="9" width="11.42578125" style="409" customWidth="1"/>
    <col min="10" max="10" width="11" style="409" bestFit="1" customWidth="1"/>
    <col min="11" max="11" width="9.140625" style="409"/>
    <col min="12" max="12" width="20.85546875" style="409" bestFit="1" customWidth="1"/>
    <col min="13" max="13" width="28.5703125" style="409" bestFit="1" customWidth="1"/>
    <col min="14" max="14" width="14.85546875" style="409" customWidth="1"/>
    <col min="15" max="15" width="11.85546875" style="409" customWidth="1"/>
    <col min="16" max="16" width="10" style="409" customWidth="1"/>
    <col min="17" max="17" width="10.85546875" style="409" customWidth="1"/>
    <col min="18" max="16384" width="9.140625" style="409"/>
  </cols>
  <sheetData>
    <row r="1" spans="1:17" ht="28.5" customHeight="1"/>
    <row r="2" spans="1:17" ht="12.75" thickBot="1"/>
    <row r="3" spans="1:17" s="391" customFormat="1" ht="24" customHeight="1" thickBot="1">
      <c r="A3" s="386">
        <f ca="1">NOW()</f>
        <v>44006.843079745369</v>
      </c>
      <c r="B3" s="387"/>
      <c r="C3" s="387"/>
      <c r="D3" s="388" t="s">
        <v>1140</v>
      </c>
      <c r="E3" s="388"/>
      <c r="F3" s="388"/>
      <c r="G3" s="388"/>
      <c r="H3" s="389"/>
      <c r="I3" s="390"/>
      <c r="J3" s="386">
        <f ca="1">A3</f>
        <v>44006.843079745369</v>
      </c>
      <c r="K3" s="391" t="str">
        <f>G5</f>
        <v>CHIPONDA</v>
      </c>
      <c r="M3" s="412" t="s">
        <v>903</v>
      </c>
      <c r="N3" s="413"/>
      <c r="O3" s="413"/>
      <c r="P3" s="413"/>
      <c r="Q3" s="414"/>
    </row>
    <row r="4" spans="1:17" s="146" customFormat="1" ht="36">
      <c r="A4" s="422" t="s">
        <v>919</v>
      </c>
      <c r="B4" s="392" t="s">
        <v>1141</v>
      </c>
      <c r="C4" s="392" t="s">
        <v>251</v>
      </c>
      <c r="D4" s="392" t="s">
        <v>920</v>
      </c>
      <c r="E4" s="392" t="s">
        <v>921</v>
      </c>
      <c r="F4" s="392" t="s">
        <v>1142</v>
      </c>
      <c r="G4" s="392" t="s">
        <v>922</v>
      </c>
      <c r="H4" s="393" t="s">
        <v>923</v>
      </c>
      <c r="I4" s="423" t="s">
        <v>946</v>
      </c>
      <c r="L4" s="415" t="s">
        <v>905</v>
      </c>
      <c r="M4" s="415" t="s">
        <v>251</v>
      </c>
      <c r="N4" s="415" t="s">
        <v>1142</v>
      </c>
      <c r="O4" s="415" t="s">
        <v>1143</v>
      </c>
      <c r="P4" s="415" t="s">
        <v>1144</v>
      </c>
      <c r="Q4" s="415" t="s">
        <v>1145</v>
      </c>
    </row>
    <row r="5" spans="1:17" s="142" customFormat="1" ht="12.75" thickBot="1">
      <c r="A5" s="396" t="str">
        <f>[5]InspectionsTab!W3</f>
        <v>Line 2</v>
      </c>
      <c r="B5" s="394" t="str">
        <f>[5]InspectionsTab!S3</f>
        <v>Preform Transport</v>
      </c>
      <c r="C5" s="394" t="str">
        <f>[5]InspectionsTab!X3</f>
        <v>Valve G101 WT1 Leaking Steam</v>
      </c>
      <c r="D5" s="394">
        <f>[5]InspectionsTab!Y3</f>
        <v>50067890</v>
      </c>
      <c r="E5" s="394" t="str">
        <f>[5]InspectionsTab!Z3</f>
        <v>Replace</v>
      </c>
      <c r="F5" s="394">
        <v>30015789567</v>
      </c>
      <c r="G5" s="394" t="str">
        <f>[5]InspectionsTab!AA3</f>
        <v>CHIPONDA</v>
      </c>
      <c r="H5" s="395">
        <v>44001</v>
      </c>
      <c r="I5" s="424" t="s">
        <v>856</v>
      </c>
      <c r="K5" s="142">
        <v>1</v>
      </c>
      <c r="L5" s="394" t="s">
        <v>1149</v>
      </c>
      <c r="M5" s="394" t="str">
        <f>C5</f>
        <v>Valve G101 WT1 Leaking Steam</v>
      </c>
      <c r="N5" s="394">
        <f>F5</f>
        <v>30015789567</v>
      </c>
      <c r="O5" s="394" t="s">
        <v>856</v>
      </c>
      <c r="P5" s="394">
        <v>2</v>
      </c>
      <c r="Q5" s="411">
        <v>500</v>
      </c>
    </row>
    <row r="6" spans="1:17" s="142" customFormat="1" ht="12.75" thickBot="1">
      <c r="A6" s="402" t="s">
        <v>839</v>
      </c>
      <c r="B6" s="402" t="s">
        <v>6</v>
      </c>
      <c r="C6" s="403" t="s">
        <v>1147</v>
      </c>
      <c r="D6" s="403"/>
      <c r="E6" s="403"/>
      <c r="F6" s="403">
        <v>30015789568</v>
      </c>
      <c r="G6" s="403" t="s">
        <v>887</v>
      </c>
      <c r="H6" s="425">
        <v>44002</v>
      </c>
      <c r="I6" s="426" t="s">
        <v>856</v>
      </c>
      <c r="J6" s="397"/>
      <c r="K6" s="398"/>
      <c r="L6" s="399"/>
      <c r="M6" s="400"/>
      <c r="N6" s="401"/>
      <c r="O6" s="401"/>
    </row>
    <row r="7" spans="1:17" s="142" customFormat="1" ht="15.75" customHeight="1" thickBot="1">
      <c r="I7" s="143"/>
      <c r="J7" s="387">
        <f ca="1">NOW()</f>
        <v>44006.843079745369</v>
      </c>
      <c r="K7" s="391"/>
      <c r="L7" s="416"/>
      <c r="M7" s="417" t="s">
        <v>903</v>
      </c>
      <c r="N7" s="417"/>
      <c r="O7" s="417"/>
      <c r="P7" s="417"/>
      <c r="Q7" s="418"/>
    </row>
    <row r="8" spans="1:17" s="142" customFormat="1">
      <c r="I8" s="143"/>
      <c r="K8" s="146"/>
      <c r="L8" s="419" t="s">
        <v>905</v>
      </c>
      <c r="M8" s="415" t="s">
        <v>251</v>
      </c>
      <c r="N8" s="415" t="s">
        <v>1142</v>
      </c>
      <c r="O8" s="415" t="s">
        <v>1143</v>
      </c>
      <c r="P8" s="415" t="s">
        <v>1144</v>
      </c>
      <c r="Q8" s="420" t="s">
        <v>1145</v>
      </c>
    </row>
    <row r="9" spans="1:17" s="142" customFormat="1" ht="12.75" thickBot="1">
      <c r="I9" s="143"/>
      <c r="K9" s="142">
        <v>1</v>
      </c>
      <c r="L9" s="402" t="s">
        <v>1148</v>
      </c>
      <c r="M9" s="403" t="s">
        <v>1147</v>
      </c>
      <c r="N9" s="394">
        <f>F9</f>
        <v>0</v>
      </c>
      <c r="O9" s="403" t="s">
        <v>856</v>
      </c>
      <c r="P9" s="403">
        <v>2</v>
      </c>
      <c r="Q9" s="421">
        <v>200</v>
      </c>
    </row>
    <row r="10" spans="1:17" s="142" customFormat="1" ht="12" customHeight="1">
      <c r="A10" s="406"/>
      <c r="B10" s="404"/>
      <c r="C10" s="404"/>
      <c r="D10" s="404"/>
      <c r="E10" s="404"/>
      <c r="F10" s="405"/>
    </row>
    <row r="11" spans="1:17" s="142" customFormat="1" ht="33.75" hidden="1">
      <c r="A11" s="406"/>
      <c r="B11" s="404"/>
      <c r="C11" s="404"/>
      <c r="D11" s="404"/>
      <c r="E11" s="404"/>
      <c r="F11" s="405"/>
    </row>
    <row r="12" spans="1:17" s="408" customFormat="1" ht="12.75" thickBot="1">
      <c r="A12" s="407"/>
    </row>
    <row r="13" spans="1:17" s="142" customFormat="1"/>
    <row r="14" spans="1:17" s="410" customFormat="1">
      <c r="A14" s="415"/>
      <c r="B14" s="415" t="s">
        <v>832</v>
      </c>
      <c r="C14" s="415" t="s">
        <v>838</v>
      </c>
      <c r="D14" s="415" t="s">
        <v>928</v>
      </c>
      <c r="E14" s="415" t="s">
        <v>847</v>
      </c>
      <c r="F14" s="415" t="s">
        <v>850</v>
      </c>
    </row>
    <row r="15" spans="1:17">
      <c r="A15" s="415" t="s">
        <v>1146</v>
      </c>
      <c r="B15" s="394">
        <f>'[5]ACTIVE MEMORY'!C2</f>
        <v>151</v>
      </c>
      <c r="C15" s="394">
        <v>400</v>
      </c>
      <c r="D15" s="394">
        <v>789</v>
      </c>
      <c r="E15" s="394">
        <v>456</v>
      </c>
      <c r="F15" s="394">
        <v>1230</v>
      </c>
    </row>
    <row r="16" spans="1:17">
      <c r="A16" s="415" t="s">
        <v>1126</v>
      </c>
      <c r="B16" s="427">
        <f ca="1">RANDBETWEEN(12,80)</f>
        <v>51</v>
      </c>
      <c r="C16" s="427">
        <f t="shared" ref="C16:F16" ca="1" si="0">RANDBETWEEN(12,80)</f>
        <v>29</v>
      </c>
      <c r="D16" s="427">
        <f t="shared" ca="1" si="0"/>
        <v>46</v>
      </c>
      <c r="E16" s="427">
        <f t="shared" ca="1" si="0"/>
        <v>75</v>
      </c>
      <c r="F16" s="427">
        <f t="shared" ca="1" si="0"/>
        <v>43</v>
      </c>
    </row>
    <row r="18" spans="1:7" ht="12.75" thickBot="1"/>
    <row r="19" spans="1:7">
      <c r="B19" s="410" t="s">
        <v>930</v>
      </c>
      <c r="D19" s="433" t="s">
        <v>826</v>
      </c>
      <c r="E19" s="434" t="s">
        <v>847</v>
      </c>
    </row>
    <row r="20" spans="1:7">
      <c r="A20" s="410" t="s">
        <v>931</v>
      </c>
      <c r="B20" s="394" t="s">
        <v>1151</v>
      </c>
      <c r="C20" s="394" t="s">
        <v>1127</v>
      </c>
      <c r="D20" s="394" t="s">
        <v>1125</v>
      </c>
      <c r="E20" s="394" t="s">
        <v>1127</v>
      </c>
      <c r="F20" s="394" t="s">
        <v>1150</v>
      </c>
      <c r="G20" s="394" t="s">
        <v>1129</v>
      </c>
    </row>
    <row r="21" spans="1:7" ht="12.75">
      <c r="A21" s="428" t="s">
        <v>854</v>
      </c>
      <c r="B21" s="394">
        <f ca="1">RANDBETWEEN(100,450)</f>
        <v>346</v>
      </c>
      <c r="C21" s="427">
        <f ca="1">RANDBETWEEN(20,90)</f>
        <v>31</v>
      </c>
      <c r="D21" s="435">
        <f ca="1">RANDBETWEEN(5,15)</f>
        <v>9</v>
      </c>
      <c r="E21" s="427">
        <f ca="1">RANDBETWEEN(20,90)</f>
        <v>32</v>
      </c>
      <c r="F21" s="394">
        <f ca="1">RANDBETWEEN(100,450)</f>
        <v>107</v>
      </c>
      <c r="G21" s="427">
        <f ca="1">RANDBETWEEN(20,90)</f>
        <v>74</v>
      </c>
    </row>
    <row r="22" spans="1:7" ht="12.75">
      <c r="A22" s="429" t="s">
        <v>834</v>
      </c>
      <c r="B22" s="394">
        <f t="shared" ref="B22:B48" ca="1" si="1">RANDBETWEEN(100,450)</f>
        <v>234</v>
      </c>
      <c r="C22" s="427">
        <f t="shared" ref="C22:G48" ca="1" si="2">RANDBETWEEN(20,90)</f>
        <v>33</v>
      </c>
      <c r="D22" s="435">
        <f t="shared" ref="D22:D48" ca="1" si="3">RANDBETWEEN(5,15)</f>
        <v>7</v>
      </c>
      <c r="E22" s="427">
        <f t="shared" ca="1" si="2"/>
        <v>64</v>
      </c>
      <c r="F22" s="394">
        <f t="shared" ref="F22:F48" ca="1" si="4">RANDBETWEEN(100,450)</f>
        <v>323</v>
      </c>
      <c r="G22" s="427">
        <f t="shared" ca="1" si="2"/>
        <v>29</v>
      </c>
    </row>
    <row r="23" spans="1:7" ht="12.75">
      <c r="A23" s="429" t="s">
        <v>840</v>
      </c>
      <c r="B23" s="394">
        <f t="shared" ca="1" si="1"/>
        <v>390</v>
      </c>
      <c r="C23" s="427">
        <f t="shared" ca="1" si="2"/>
        <v>90</v>
      </c>
      <c r="D23" s="435">
        <f t="shared" ca="1" si="3"/>
        <v>13</v>
      </c>
      <c r="E23" s="427">
        <f t="shared" ca="1" si="2"/>
        <v>24</v>
      </c>
      <c r="F23" s="394">
        <f t="shared" ca="1" si="4"/>
        <v>338</v>
      </c>
      <c r="G23" s="427">
        <f t="shared" ca="1" si="2"/>
        <v>45</v>
      </c>
    </row>
    <row r="24" spans="1:7" ht="12.75">
      <c r="A24" s="429" t="s">
        <v>844</v>
      </c>
      <c r="B24" s="394">
        <f t="shared" ca="1" si="1"/>
        <v>111</v>
      </c>
      <c r="C24" s="427">
        <f t="shared" ca="1" si="2"/>
        <v>44</v>
      </c>
      <c r="D24" s="435">
        <f t="shared" ca="1" si="3"/>
        <v>7</v>
      </c>
      <c r="E24" s="427">
        <f t="shared" ca="1" si="2"/>
        <v>48</v>
      </c>
      <c r="F24" s="394">
        <f t="shared" ca="1" si="4"/>
        <v>339</v>
      </c>
      <c r="G24" s="427">
        <f t="shared" ca="1" si="2"/>
        <v>38</v>
      </c>
    </row>
    <row r="25" spans="1:7" ht="12.75">
      <c r="A25" s="428" t="s">
        <v>848</v>
      </c>
      <c r="B25" s="394">
        <f t="shared" ca="1" si="1"/>
        <v>325</v>
      </c>
      <c r="C25" s="427">
        <f t="shared" ca="1" si="2"/>
        <v>26</v>
      </c>
      <c r="D25" s="435">
        <f t="shared" ca="1" si="3"/>
        <v>9</v>
      </c>
      <c r="E25" s="427">
        <f t="shared" ca="1" si="2"/>
        <v>34</v>
      </c>
      <c r="F25" s="394">
        <f t="shared" ca="1" si="4"/>
        <v>110</v>
      </c>
      <c r="G25" s="427">
        <f t="shared" ca="1" si="2"/>
        <v>70</v>
      </c>
    </row>
    <row r="26" spans="1:7" ht="12.75">
      <c r="A26" s="428" t="s">
        <v>828</v>
      </c>
      <c r="B26" s="394">
        <f t="shared" ca="1" si="1"/>
        <v>379</v>
      </c>
      <c r="C26" s="427">
        <f t="shared" ca="1" si="2"/>
        <v>57</v>
      </c>
      <c r="D26" s="435">
        <f t="shared" ca="1" si="3"/>
        <v>8</v>
      </c>
      <c r="E26" s="427">
        <f t="shared" ca="1" si="2"/>
        <v>47</v>
      </c>
      <c r="F26" s="394">
        <f t="shared" ca="1" si="4"/>
        <v>149</v>
      </c>
      <c r="G26" s="427">
        <f t="shared" ca="1" si="2"/>
        <v>78</v>
      </c>
    </row>
    <row r="27" spans="1:7" ht="12.75">
      <c r="A27" s="428" t="s">
        <v>854</v>
      </c>
      <c r="B27" s="394">
        <f t="shared" ca="1" si="1"/>
        <v>315</v>
      </c>
      <c r="C27" s="427">
        <f t="shared" ca="1" si="2"/>
        <v>63</v>
      </c>
      <c r="D27" s="435">
        <f t="shared" ca="1" si="3"/>
        <v>10</v>
      </c>
      <c r="E27" s="427">
        <f t="shared" ca="1" si="2"/>
        <v>41</v>
      </c>
      <c r="F27" s="394">
        <f t="shared" ca="1" si="4"/>
        <v>111</v>
      </c>
      <c r="G27" s="427">
        <f t="shared" ca="1" si="2"/>
        <v>48</v>
      </c>
    </row>
    <row r="28" spans="1:7" ht="12.75">
      <c r="A28" s="430" t="s">
        <v>857</v>
      </c>
      <c r="B28" s="394">
        <f t="shared" ca="1" si="1"/>
        <v>167</v>
      </c>
      <c r="C28" s="427">
        <f t="shared" ca="1" si="2"/>
        <v>81</v>
      </c>
      <c r="D28" s="435">
        <f t="shared" ca="1" si="3"/>
        <v>12</v>
      </c>
      <c r="E28" s="427">
        <f t="shared" ca="1" si="2"/>
        <v>84</v>
      </c>
      <c r="F28" s="394">
        <f t="shared" ca="1" si="4"/>
        <v>113</v>
      </c>
      <c r="G28" s="427">
        <f t="shared" ca="1" si="2"/>
        <v>54</v>
      </c>
    </row>
    <row r="29" spans="1:7" ht="12.75">
      <c r="A29" s="430" t="s">
        <v>861</v>
      </c>
      <c r="B29" s="394">
        <f t="shared" ca="1" si="1"/>
        <v>424</v>
      </c>
      <c r="C29" s="427">
        <f t="shared" ca="1" si="2"/>
        <v>77</v>
      </c>
      <c r="D29" s="435">
        <f t="shared" ca="1" si="3"/>
        <v>14</v>
      </c>
      <c r="E29" s="427">
        <f t="shared" ca="1" si="2"/>
        <v>45</v>
      </c>
      <c r="F29" s="394">
        <f t="shared" ca="1" si="4"/>
        <v>335</v>
      </c>
      <c r="G29" s="427">
        <f t="shared" ca="1" si="2"/>
        <v>54</v>
      </c>
    </row>
    <row r="30" spans="1:7" ht="12.75">
      <c r="A30" s="430" t="s">
        <v>865</v>
      </c>
      <c r="B30" s="394">
        <f t="shared" ca="1" si="1"/>
        <v>314</v>
      </c>
      <c r="C30" s="427">
        <f t="shared" ca="1" si="2"/>
        <v>36</v>
      </c>
      <c r="D30" s="435">
        <f t="shared" ca="1" si="3"/>
        <v>9</v>
      </c>
      <c r="E30" s="427">
        <f t="shared" ca="1" si="2"/>
        <v>53</v>
      </c>
      <c r="F30" s="394">
        <f t="shared" ca="1" si="4"/>
        <v>204</v>
      </c>
      <c r="G30" s="427">
        <f t="shared" ca="1" si="2"/>
        <v>26</v>
      </c>
    </row>
    <row r="31" spans="1:7" ht="12.75">
      <c r="A31" s="430" t="s">
        <v>869</v>
      </c>
      <c r="B31" s="394">
        <f t="shared" ca="1" si="1"/>
        <v>205</v>
      </c>
      <c r="C31" s="427">
        <f t="shared" ca="1" si="2"/>
        <v>40</v>
      </c>
      <c r="D31" s="435">
        <f t="shared" ca="1" si="3"/>
        <v>10</v>
      </c>
      <c r="E31" s="427">
        <f t="shared" ca="1" si="2"/>
        <v>61</v>
      </c>
      <c r="F31" s="394">
        <f t="shared" ca="1" si="4"/>
        <v>167</v>
      </c>
      <c r="G31" s="427">
        <f t="shared" ca="1" si="2"/>
        <v>69</v>
      </c>
    </row>
    <row r="32" spans="1:7" ht="12.75">
      <c r="A32" s="430" t="s">
        <v>870</v>
      </c>
      <c r="B32" s="394">
        <f t="shared" ca="1" si="1"/>
        <v>426</v>
      </c>
      <c r="C32" s="427">
        <f t="shared" ca="1" si="2"/>
        <v>79</v>
      </c>
      <c r="D32" s="435">
        <f t="shared" ca="1" si="3"/>
        <v>9</v>
      </c>
      <c r="E32" s="427">
        <f t="shared" ca="1" si="2"/>
        <v>23</v>
      </c>
      <c r="F32" s="394">
        <f t="shared" ca="1" si="4"/>
        <v>422</v>
      </c>
      <c r="G32" s="427">
        <f t="shared" ca="1" si="2"/>
        <v>74</v>
      </c>
    </row>
    <row r="33" spans="1:7" ht="12.75">
      <c r="A33" s="431" t="s">
        <v>871</v>
      </c>
      <c r="B33" s="394">
        <f t="shared" ca="1" si="1"/>
        <v>419</v>
      </c>
      <c r="C33" s="427">
        <f t="shared" ca="1" si="2"/>
        <v>57</v>
      </c>
      <c r="D33" s="435">
        <f t="shared" ca="1" si="3"/>
        <v>10</v>
      </c>
      <c r="E33" s="427">
        <f t="shared" ca="1" si="2"/>
        <v>73</v>
      </c>
      <c r="F33" s="394">
        <f t="shared" ca="1" si="4"/>
        <v>169</v>
      </c>
      <c r="G33" s="427">
        <f t="shared" ca="1" si="2"/>
        <v>87</v>
      </c>
    </row>
    <row r="34" spans="1:7" ht="12.75">
      <c r="A34" s="428" t="s">
        <v>872</v>
      </c>
      <c r="B34" s="394">
        <f t="shared" ca="1" si="1"/>
        <v>367</v>
      </c>
      <c r="C34" s="427">
        <f t="shared" ca="1" si="2"/>
        <v>73</v>
      </c>
      <c r="D34" s="435">
        <f t="shared" ca="1" si="3"/>
        <v>14</v>
      </c>
      <c r="E34" s="427">
        <f t="shared" ca="1" si="2"/>
        <v>47</v>
      </c>
      <c r="F34" s="394">
        <f t="shared" ca="1" si="4"/>
        <v>438</v>
      </c>
      <c r="G34" s="427">
        <f t="shared" ca="1" si="2"/>
        <v>80</v>
      </c>
    </row>
    <row r="35" spans="1:7" ht="12.75">
      <c r="A35" s="428" t="s">
        <v>874</v>
      </c>
      <c r="B35" s="394">
        <f t="shared" ca="1" si="1"/>
        <v>362</v>
      </c>
      <c r="C35" s="427">
        <f t="shared" ca="1" si="2"/>
        <v>37</v>
      </c>
      <c r="D35" s="435">
        <f t="shared" ca="1" si="3"/>
        <v>7</v>
      </c>
      <c r="E35" s="427">
        <f t="shared" ca="1" si="2"/>
        <v>85</v>
      </c>
      <c r="F35" s="394">
        <f t="shared" ca="1" si="4"/>
        <v>199</v>
      </c>
      <c r="G35" s="427">
        <f t="shared" ca="1" si="2"/>
        <v>31</v>
      </c>
    </row>
    <row r="36" spans="1:7" ht="12.75">
      <c r="A36" s="428" t="s">
        <v>875</v>
      </c>
      <c r="B36" s="394">
        <f t="shared" ca="1" si="1"/>
        <v>215</v>
      </c>
      <c r="C36" s="427">
        <f t="shared" ca="1" si="2"/>
        <v>66</v>
      </c>
      <c r="D36" s="435">
        <f t="shared" ca="1" si="3"/>
        <v>14</v>
      </c>
      <c r="E36" s="427">
        <f t="shared" ca="1" si="2"/>
        <v>34</v>
      </c>
      <c r="F36" s="394">
        <f t="shared" ca="1" si="4"/>
        <v>355</v>
      </c>
      <c r="G36" s="427">
        <f t="shared" ca="1" si="2"/>
        <v>30</v>
      </c>
    </row>
    <row r="37" spans="1:7" ht="12.75">
      <c r="A37" s="429" t="s">
        <v>876</v>
      </c>
      <c r="B37" s="394">
        <f t="shared" ca="1" si="1"/>
        <v>407</v>
      </c>
      <c r="C37" s="427">
        <f t="shared" ca="1" si="2"/>
        <v>74</v>
      </c>
      <c r="D37" s="435">
        <f t="shared" ca="1" si="3"/>
        <v>7</v>
      </c>
      <c r="E37" s="427">
        <f t="shared" ca="1" si="2"/>
        <v>65</v>
      </c>
      <c r="F37" s="394">
        <f t="shared" ca="1" si="4"/>
        <v>241</v>
      </c>
      <c r="G37" s="427">
        <f t="shared" ca="1" si="2"/>
        <v>88</v>
      </c>
    </row>
    <row r="38" spans="1:7" ht="12.75">
      <c r="A38" s="429" t="s">
        <v>877</v>
      </c>
      <c r="B38" s="394">
        <f t="shared" ca="1" si="1"/>
        <v>330</v>
      </c>
      <c r="C38" s="427">
        <f t="shared" ca="1" si="2"/>
        <v>70</v>
      </c>
      <c r="D38" s="435">
        <f t="shared" ca="1" si="3"/>
        <v>11</v>
      </c>
      <c r="E38" s="427">
        <f t="shared" ca="1" si="2"/>
        <v>59</v>
      </c>
      <c r="F38" s="394">
        <f t="shared" ca="1" si="4"/>
        <v>239</v>
      </c>
      <c r="G38" s="427">
        <f t="shared" ca="1" si="2"/>
        <v>47</v>
      </c>
    </row>
    <row r="39" spans="1:7" ht="12.75">
      <c r="A39" s="432" t="s">
        <v>878</v>
      </c>
      <c r="B39" s="394">
        <f t="shared" ca="1" si="1"/>
        <v>155</v>
      </c>
      <c r="C39" s="427">
        <f t="shared" ca="1" si="2"/>
        <v>59</v>
      </c>
      <c r="D39" s="435">
        <f t="shared" ca="1" si="3"/>
        <v>12</v>
      </c>
      <c r="E39" s="427">
        <f t="shared" ca="1" si="2"/>
        <v>25</v>
      </c>
      <c r="F39" s="394">
        <f t="shared" ca="1" si="4"/>
        <v>280</v>
      </c>
      <c r="G39" s="427">
        <f t="shared" ca="1" si="2"/>
        <v>24</v>
      </c>
    </row>
    <row r="40" spans="1:7" ht="12.75">
      <c r="A40" s="432" t="s">
        <v>879</v>
      </c>
      <c r="B40" s="394">
        <f t="shared" ca="1" si="1"/>
        <v>384</v>
      </c>
      <c r="C40" s="427">
        <f t="shared" ca="1" si="2"/>
        <v>31</v>
      </c>
      <c r="D40" s="435">
        <f t="shared" ca="1" si="3"/>
        <v>13</v>
      </c>
      <c r="E40" s="427">
        <f t="shared" ca="1" si="2"/>
        <v>78</v>
      </c>
      <c r="F40" s="394">
        <f t="shared" ca="1" si="4"/>
        <v>342</v>
      </c>
      <c r="G40" s="427">
        <f t="shared" ca="1" si="2"/>
        <v>69</v>
      </c>
    </row>
    <row r="41" spans="1:7" ht="12.75">
      <c r="A41" s="432" t="s">
        <v>881</v>
      </c>
      <c r="B41" s="394">
        <f t="shared" ca="1" si="1"/>
        <v>339</v>
      </c>
      <c r="C41" s="427">
        <f t="shared" ca="1" si="2"/>
        <v>45</v>
      </c>
      <c r="D41" s="435">
        <f t="shared" ca="1" si="3"/>
        <v>9</v>
      </c>
      <c r="E41" s="427">
        <f t="shared" ca="1" si="2"/>
        <v>23</v>
      </c>
      <c r="F41" s="394">
        <f t="shared" ca="1" si="4"/>
        <v>318</v>
      </c>
      <c r="G41" s="427">
        <f t="shared" ca="1" si="2"/>
        <v>42</v>
      </c>
    </row>
    <row r="42" spans="1:7" ht="12.75">
      <c r="A42" s="429" t="s">
        <v>882</v>
      </c>
      <c r="B42" s="394">
        <f t="shared" ca="1" si="1"/>
        <v>193</v>
      </c>
      <c r="C42" s="427">
        <f t="shared" ca="1" si="2"/>
        <v>22</v>
      </c>
      <c r="D42" s="435">
        <f t="shared" ca="1" si="3"/>
        <v>13</v>
      </c>
      <c r="E42" s="427">
        <f t="shared" ca="1" si="2"/>
        <v>39</v>
      </c>
      <c r="F42" s="394">
        <f t="shared" ca="1" si="4"/>
        <v>224</v>
      </c>
      <c r="G42" s="427">
        <f t="shared" ca="1" si="2"/>
        <v>69</v>
      </c>
    </row>
    <row r="43" spans="1:7" ht="12.75">
      <c r="A43" s="429" t="s">
        <v>884</v>
      </c>
      <c r="B43" s="394">
        <f t="shared" ca="1" si="1"/>
        <v>183</v>
      </c>
      <c r="C43" s="427">
        <f t="shared" ca="1" si="2"/>
        <v>61</v>
      </c>
      <c r="D43" s="435">
        <f t="shared" ca="1" si="3"/>
        <v>8</v>
      </c>
      <c r="E43" s="427">
        <f t="shared" ca="1" si="2"/>
        <v>56</v>
      </c>
      <c r="F43" s="394">
        <f t="shared" ca="1" si="4"/>
        <v>145</v>
      </c>
      <c r="G43" s="427">
        <f t="shared" ca="1" si="2"/>
        <v>59</v>
      </c>
    </row>
    <row r="44" spans="1:7" ht="12.75">
      <c r="A44" s="428" t="s">
        <v>885</v>
      </c>
      <c r="B44" s="394">
        <f t="shared" ca="1" si="1"/>
        <v>445</v>
      </c>
      <c r="C44" s="427">
        <f t="shared" ca="1" si="2"/>
        <v>60</v>
      </c>
      <c r="D44" s="435">
        <f t="shared" ca="1" si="3"/>
        <v>12</v>
      </c>
      <c r="E44" s="427">
        <f t="shared" ca="1" si="2"/>
        <v>65</v>
      </c>
      <c r="F44" s="394">
        <f t="shared" ca="1" si="4"/>
        <v>135</v>
      </c>
      <c r="G44" s="427">
        <f t="shared" ca="1" si="2"/>
        <v>34</v>
      </c>
    </row>
    <row r="45" spans="1:7" ht="12.75">
      <c r="A45" s="429" t="s">
        <v>886</v>
      </c>
      <c r="B45" s="394">
        <f t="shared" ca="1" si="1"/>
        <v>253</v>
      </c>
      <c r="C45" s="427">
        <f t="shared" ca="1" si="2"/>
        <v>84</v>
      </c>
      <c r="D45" s="435">
        <f t="shared" ca="1" si="3"/>
        <v>7</v>
      </c>
      <c r="E45" s="427">
        <f t="shared" ca="1" si="2"/>
        <v>79</v>
      </c>
      <c r="F45" s="394">
        <f t="shared" ca="1" si="4"/>
        <v>360</v>
      </c>
      <c r="G45" s="427">
        <f t="shared" ca="1" si="2"/>
        <v>43</v>
      </c>
    </row>
    <row r="46" spans="1:7" ht="12.75">
      <c r="A46" s="428" t="s">
        <v>887</v>
      </c>
      <c r="B46" s="394">
        <f t="shared" ca="1" si="1"/>
        <v>304</v>
      </c>
      <c r="C46" s="427">
        <f t="shared" ca="1" si="2"/>
        <v>88</v>
      </c>
      <c r="D46" s="435">
        <f t="shared" ca="1" si="3"/>
        <v>14</v>
      </c>
      <c r="E46" s="427">
        <f t="shared" ca="1" si="2"/>
        <v>26</v>
      </c>
      <c r="F46" s="394">
        <f t="shared" ca="1" si="4"/>
        <v>228</v>
      </c>
      <c r="G46" s="427">
        <f t="shared" ca="1" si="2"/>
        <v>43</v>
      </c>
    </row>
    <row r="47" spans="1:7" ht="12.75">
      <c r="A47" s="430" t="s">
        <v>889</v>
      </c>
      <c r="B47" s="394">
        <f t="shared" ca="1" si="1"/>
        <v>342</v>
      </c>
      <c r="C47" s="427">
        <f t="shared" ca="1" si="2"/>
        <v>24</v>
      </c>
      <c r="D47" s="435">
        <f t="shared" ca="1" si="3"/>
        <v>15</v>
      </c>
      <c r="E47" s="427">
        <f t="shared" ca="1" si="2"/>
        <v>32</v>
      </c>
      <c r="F47" s="394">
        <f t="shared" ca="1" si="4"/>
        <v>190</v>
      </c>
      <c r="G47" s="427">
        <f t="shared" ca="1" si="2"/>
        <v>33</v>
      </c>
    </row>
    <row r="48" spans="1:7" ht="12.75">
      <c r="A48" s="428" t="s">
        <v>890</v>
      </c>
      <c r="B48" s="394">
        <f t="shared" ca="1" si="1"/>
        <v>277</v>
      </c>
      <c r="C48" s="427">
        <f t="shared" ca="1" si="2"/>
        <v>69</v>
      </c>
      <c r="D48" s="435">
        <f t="shared" ca="1" si="3"/>
        <v>6</v>
      </c>
      <c r="E48" s="427">
        <f t="shared" ca="1" si="2"/>
        <v>53</v>
      </c>
      <c r="F48" s="394">
        <f t="shared" ca="1" si="4"/>
        <v>121</v>
      </c>
      <c r="G48" s="427">
        <f t="shared" ca="1" si="2"/>
        <v>89</v>
      </c>
    </row>
  </sheetData>
  <mergeCells count="4">
    <mergeCell ref="D3:H3"/>
    <mergeCell ref="M3:Q3"/>
    <mergeCell ref="M7:Q7"/>
    <mergeCell ref="A10:E11"/>
  </mergeCells>
  <conditionalFormatting sqref="I5:I9">
    <cfRule type="cellIs" dxfId="14" priority="5" operator="equal">
      <formula>"In Progress"</formula>
    </cfRule>
    <cfRule type="cellIs" dxfId="13" priority="6" operator="equal">
      <formula>"Overdue"</formula>
    </cfRule>
    <cfRule type="cellIs" dxfId="12" priority="7" operator="equal">
      <formula>"Open"</formula>
    </cfRule>
    <cfRule type="cellIs" dxfId="11" priority="8" operator="equal">
      <formula>"closed"</formula>
    </cfRule>
  </conditionalFormatting>
  <dataValidations count="5">
    <dataValidation type="list" allowBlank="1" showInputMessage="1" showErrorMessage="1" sqref="O5 O9 I5:I9">
      <formula1>WO_Status</formula1>
    </dataValidation>
    <dataValidation type="list" allowBlank="1" showInputMessage="1" showErrorMessage="1" sqref="E19">
      <formula1>Period</formula1>
    </dataValidation>
    <dataValidation type="list" allowBlank="1" showInputMessage="1" showErrorMessage="1" sqref="D127:D340 D6:D9">
      <formula1>Schedules</formula1>
    </dataValidation>
    <dataValidation type="list" allowBlank="1" showInputMessage="1" showErrorMessage="1" sqref="G122:G354 G10:G13">
      <formula1>Name</formula1>
    </dataValidation>
    <dataValidation type="list" allowBlank="1" showInputMessage="1" showErrorMessage="1" sqref="F7:F9">
      <formula1>Schedule_Level</formula1>
    </dataValidation>
  </dataValidation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Z74"/>
  <sheetViews>
    <sheetView showGridLines="0" zoomScaleNormal="100" workbookViewId="0">
      <pane xSplit="2" ySplit="2" topLeftCell="D3" activePane="bottomRight" state="frozen"/>
      <selection pane="topRight" activeCell="C1" sqref="C1"/>
      <selection pane="bottomLeft" activeCell="A3" sqref="A3"/>
      <selection pane="bottomRight"/>
    </sheetView>
  </sheetViews>
  <sheetFormatPr defaultRowHeight="12"/>
  <cols>
    <col min="1" max="2" width="14.7109375" style="220" customWidth="1"/>
    <col min="3" max="3" width="14.7109375" style="305" customWidth="1"/>
    <col min="4" max="4" width="18.42578125" style="220" customWidth="1"/>
    <col min="5" max="5" width="12" style="220" bestFit="1" customWidth="1"/>
    <col min="6" max="6" width="20.85546875" style="220" customWidth="1"/>
    <col min="7" max="7" width="34.28515625" style="220" customWidth="1"/>
    <col min="8" max="12" width="14.85546875" style="220" customWidth="1"/>
    <col min="13" max="13" width="22.42578125" style="220" bestFit="1" customWidth="1"/>
    <col min="14" max="14" width="20.7109375" style="220" bestFit="1" customWidth="1"/>
    <col min="15" max="15" width="11.42578125" style="220" customWidth="1"/>
    <col min="16" max="16" width="12.42578125" style="220" bestFit="1" customWidth="1"/>
    <col min="17" max="17" width="10.5703125" style="220" bestFit="1" customWidth="1"/>
    <col min="18" max="18" width="8.28515625" style="220" bestFit="1" customWidth="1"/>
    <col min="19" max="19" width="9.7109375" style="220" bestFit="1" customWidth="1"/>
    <col min="20" max="20" width="9.42578125" style="220" bestFit="1" customWidth="1"/>
    <col min="21" max="21" width="8.140625" style="220" bestFit="1" customWidth="1"/>
    <col min="22" max="22" width="22.42578125" style="220" bestFit="1" customWidth="1"/>
    <col min="23" max="23" width="13.42578125" style="220" bestFit="1" customWidth="1"/>
    <col min="24" max="24" width="10.85546875" style="220" bestFit="1" customWidth="1"/>
    <col min="25" max="25" width="11.140625" style="220" bestFit="1" customWidth="1"/>
    <col min="26" max="26" width="8.85546875" style="220" bestFit="1" customWidth="1"/>
    <col min="27" max="16384" width="9.140625" style="220"/>
  </cols>
  <sheetData>
    <row r="2" spans="3:26" ht="23.25" customHeight="1" thickBot="1"/>
    <row r="3" spans="3:26" s="235" customFormat="1" ht="24" customHeight="1" thickBot="1">
      <c r="C3" s="344" t="s">
        <v>1119</v>
      </c>
      <c r="D3" s="236">
        <f ca="1">NOW()</f>
        <v>44006.843079745369</v>
      </c>
      <c r="E3" s="237"/>
      <c r="F3" s="347" t="s">
        <v>933</v>
      </c>
      <c r="G3" s="321"/>
      <c r="H3" s="291"/>
      <c r="I3" s="301">
        <f ca="1">NOW()</f>
        <v>44006.843079745369</v>
      </c>
      <c r="J3" s="302" t="s">
        <v>834</v>
      </c>
      <c r="K3" s="302"/>
      <c r="L3" s="348" t="s">
        <v>1132</v>
      </c>
      <c r="M3" s="348"/>
      <c r="N3" s="348"/>
      <c r="O3" s="292"/>
      <c r="P3" s="320" t="s">
        <v>904</v>
      </c>
      <c r="Q3" s="320"/>
      <c r="R3" s="320"/>
      <c r="S3" s="320"/>
      <c r="T3" s="320"/>
      <c r="U3" s="320"/>
      <c r="V3" s="320"/>
      <c r="W3" s="320"/>
      <c r="X3" s="320"/>
      <c r="Y3" s="320"/>
      <c r="Z3" s="320"/>
    </row>
    <row r="4" spans="3:26" s="239" customFormat="1" ht="24.75" thickBot="1">
      <c r="C4" s="345"/>
      <c r="D4" s="245" t="s">
        <v>833</v>
      </c>
      <c r="E4" s="293" t="s">
        <v>905</v>
      </c>
      <c r="F4" s="242" t="s">
        <v>934</v>
      </c>
      <c r="G4" s="243" t="s">
        <v>935</v>
      </c>
      <c r="H4" s="294"/>
      <c r="I4" s="285"/>
      <c r="J4" s="285"/>
      <c r="K4" s="285" t="s">
        <v>905</v>
      </c>
      <c r="L4" s="285" t="s">
        <v>936</v>
      </c>
      <c r="M4" s="285" t="s">
        <v>937</v>
      </c>
      <c r="N4" s="285" t="s">
        <v>938</v>
      </c>
      <c r="O4" s="292"/>
      <c r="P4" s="246" t="s">
        <v>916</v>
      </c>
      <c r="Q4" s="247" t="s">
        <v>917</v>
      </c>
      <c r="R4" s="248" t="s">
        <v>936</v>
      </c>
      <c r="S4" s="248" t="s">
        <v>860</v>
      </c>
      <c r="T4" s="248" t="s">
        <v>939</v>
      </c>
      <c r="U4" s="248" t="s">
        <v>919</v>
      </c>
      <c r="V4" s="248" t="s">
        <v>251</v>
      </c>
      <c r="W4" s="248" t="s">
        <v>920</v>
      </c>
      <c r="X4" s="248" t="s">
        <v>921</v>
      </c>
      <c r="Y4" s="248" t="s">
        <v>922</v>
      </c>
      <c r="Z4" s="249" t="s">
        <v>923</v>
      </c>
    </row>
    <row r="5" spans="3:26" s="254" customFormat="1" ht="15" customHeight="1">
      <c r="C5" s="345"/>
      <c r="D5" s="255"/>
      <c r="E5" s="295" t="s">
        <v>106</v>
      </c>
      <c r="F5" s="251" t="s">
        <v>844</v>
      </c>
      <c r="G5" s="253" t="s">
        <v>830</v>
      </c>
      <c r="H5" s="296"/>
      <c r="I5" s="234"/>
      <c r="J5" s="234"/>
      <c r="K5" s="286" t="s">
        <v>254</v>
      </c>
      <c r="L5" s="286">
        <v>11536</v>
      </c>
      <c r="M5" s="286" t="s">
        <v>1131</v>
      </c>
      <c r="N5" s="286">
        <v>1000693547</v>
      </c>
      <c r="O5" s="296"/>
      <c r="P5" s="303">
        <f ca="1">NOW()</f>
        <v>44006.843079745369</v>
      </c>
      <c r="Q5" s="234" t="s">
        <v>254</v>
      </c>
      <c r="R5" s="234">
        <f>L5</f>
        <v>11536</v>
      </c>
      <c r="S5" s="234" t="s">
        <v>868</v>
      </c>
      <c r="T5" s="234" t="str">
        <f>J13</f>
        <v>MAUNDO</v>
      </c>
      <c r="U5" s="234" t="s">
        <v>1134</v>
      </c>
      <c r="V5" s="234" t="str">
        <f>M5</f>
        <v>Broken bolt on hammer #2</v>
      </c>
      <c r="W5" s="234">
        <f>N5</f>
        <v>1000693547</v>
      </c>
      <c r="X5" s="234" t="s">
        <v>831</v>
      </c>
      <c r="Y5" s="234" t="s">
        <v>887</v>
      </c>
      <c r="Z5" s="257">
        <v>44000</v>
      </c>
    </row>
    <row r="6" spans="3:26" s="254" customFormat="1" ht="15.75" customHeight="1" thickBot="1">
      <c r="C6" s="345"/>
      <c r="D6" s="259"/>
      <c r="E6" s="297"/>
      <c r="F6" s="251" t="s">
        <v>840</v>
      </c>
      <c r="G6" s="258" t="s">
        <v>836</v>
      </c>
      <c r="H6" s="296"/>
      <c r="I6" s="234"/>
      <c r="J6" s="234"/>
      <c r="K6" s="286"/>
      <c r="L6" s="286"/>
      <c r="M6" s="286"/>
      <c r="N6" s="286"/>
      <c r="O6" s="296"/>
    </row>
    <row r="7" spans="3:26" s="254" customFormat="1" ht="15.75" customHeight="1" thickBot="1">
      <c r="C7" s="345"/>
      <c r="D7" s="259"/>
      <c r="E7" s="297"/>
      <c r="F7" s="251" t="s">
        <v>848</v>
      </c>
      <c r="G7" s="253" t="s">
        <v>830</v>
      </c>
      <c r="H7" s="296"/>
      <c r="O7" s="296"/>
    </row>
    <row r="8" spans="3:26" s="254" customFormat="1" ht="15.75" customHeight="1" thickBot="1">
      <c r="C8" s="345"/>
      <c r="D8" s="259"/>
      <c r="E8" s="297"/>
      <c r="F8" s="251" t="s">
        <v>871</v>
      </c>
      <c r="G8" s="253" t="s">
        <v>830</v>
      </c>
      <c r="H8" s="296"/>
      <c r="I8" s="301">
        <f ca="1">D3</f>
        <v>44006.843079745369</v>
      </c>
      <c r="J8" s="302" t="s">
        <v>834</v>
      </c>
      <c r="K8" s="302"/>
      <c r="L8" s="348" t="s">
        <v>1133</v>
      </c>
      <c r="M8" s="348"/>
      <c r="N8" s="348"/>
      <c r="O8" s="296"/>
    </row>
    <row r="9" spans="3:26" s="254" customFormat="1" ht="15.75" customHeight="1" thickBot="1">
      <c r="C9" s="345"/>
      <c r="D9" s="259"/>
      <c r="E9" s="297"/>
      <c r="F9" s="251" t="s">
        <v>828</v>
      </c>
      <c r="G9" s="253" t="s">
        <v>830</v>
      </c>
      <c r="H9" s="296"/>
      <c r="I9" s="285"/>
      <c r="J9" s="285"/>
      <c r="K9" s="285" t="s">
        <v>905</v>
      </c>
      <c r="L9" s="285" t="s">
        <v>936</v>
      </c>
      <c r="M9" s="285" t="s">
        <v>937</v>
      </c>
      <c r="N9" s="285" t="s">
        <v>938</v>
      </c>
      <c r="O9" s="296"/>
    </row>
    <row r="10" spans="3:26" s="254" customFormat="1" ht="15.75" customHeight="1" thickBot="1">
      <c r="C10" s="345"/>
      <c r="D10" s="259"/>
      <c r="E10" s="297"/>
      <c r="F10" s="251" t="s">
        <v>872</v>
      </c>
      <c r="G10" s="253" t="s">
        <v>830</v>
      </c>
      <c r="H10" s="296"/>
      <c r="I10" s="234"/>
      <c r="J10" s="234"/>
      <c r="K10" s="286" t="str">
        <f>E5</f>
        <v>Shrink Packer</v>
      </c>
      <c r="L10" s="286"/>
      <c r="M10" s="286"/>
      <c r="N10" s="286"/>
      <c r="O10" s="296"/>
    </row>
    <row r="11" spans="3:26" s="254" customFormat="1" ht="15.75" customHeight="1" thickBot="1">
      <c r="C11" s="345"/>
      <c r="D11" s="259"/>
      <c r="E11" s="297"/>
      <c r="F11" s="251" t="s">
        <v>890</v>
      </c>
      <c r="G11" s="253" t="s">
        <v>830</v>
      </c>
      <c r="H11" s="296"/>
      <c r="I11" s="234"/>
      <c r="J11" s="234"/>
      <c r="K11" s="286"/>
      <c r="L11" s="286"/>
      <c r="M11" s="286"/>
      <c r="N11" s="286"/>
      <c r="O11" s="296"/>
      <c r="P11" s="220"/>
      <c r="Q11" s="220"/>
      <c r="R11" s="220"/>
      <c r="S11" s="220"/>
      <c r="T11" s="220"/>
      <c r="U11" s="220"/>
      <c r="V11" s="220"/>
      <c r="W11" s="220"/>
      <c r="X11" s="220"/>
      <c r="Y11" s="220"/>
      <c r="Z11" s="220"/>
    </row>
    <row r="12" spans="3:26" s="254" customFormat="1" ht="15.75" customHeight="1" thickBot="1">
      <c r="C12" s="345"/>
      <c r="D12" s="259"/>
      <c r="E12" s="297"/>
      <c r="F12" s="251" t="s">
        <v>884</v>
      </c>
      <c r="G12" s="253" t="s">
        <v>830</v>
      </c>
      <c r="H12" s="296"/>
      <c r="O12" s="296"/>
      <c r="P12" s="220"/>
      <c r="Q12" s="220"/>
      <c r="R12" s="220"/>
      <c r="S12" s="220"/>
      <c r="T12" s="220"/>
      <c r="U12" s="220"/>
      <c r="V12" s="220"/>
      <c r="W12" s="220"/>
      <c r="X12" s="220"/>
      <c r="Y12" s="220"/>
      <c r="Z12" s="220"/>
    </row>
    <row r="13" spans="3:26" s="254" customFormat="1" ht="15.75" customHeight="1" thickBot="1">
      <c r="C13" s="345"/>
      <c r="D13" s="298"/>
      <c r="E13" s="299"/>
      <c r="F13" s="251" t="s">
        <v>875</v>
      </c>
      <c r="G13" s="253" t="s">
        <v>830</v>
      </c>
      <c r="H13" s="296"/>
      <c r="I13" s="301">
        <f ca="1">NOW()</f>
        <v>44006.843079745369</v>
      </c>
      <c r="J13" s="302" t="s">
        <v>878</v>
      </c>
      <c r="K13" s="302"/>
      <c r="L13" s="302" t="s">
        <v>1133</v>
      </c>
      <c r="M13" s="302"/>
      <c r="N13" s="302"/>
      <c r="O13" s="296"/>
      <c r="P13" s="220"/>
      <c r="Q13" s="220"/>
      <c r="R13" s="220"/>
      <c r="S13" s="220"/>
      <c r="T13" s="220"/>
      <c r="U13" s="220"/>
      <c r="V13" s="220"/>
      <c r="W13" s="220"/>
      <c r="X13" s="220"/>
      <c r="Y13" s="220"/>
      <c r="Z13" s="220"/>
    </row>
    <row r="14" spans="3:26" s="254" customFormat="1" ht="15.75" customHeight="1" thickBot="1">
      <c r="C14" s="345"/>
      <c r="D14" s="245" t="s">
        <v>839</v>
      </c>
      <c r="E14" s="295" t="s">
        <v>106</v>
      </c>
      <c r="F14" s="251" t="s">
        <v>844</v>
      </c>
      <c r="G14" s="253" t="s">
        <v>830</v>
      </c>
      <c r="H14" s="296"/>
      <c r="I14" s="234"/>
      <c r="J14" s="234"/>
      <c r="K14" s="285" t="s">
        <v>905</v>
      </c>
      <c r="L14" s="285" t="s">
        <v>936</v>
      </c>
      <c r="M14" s="285" t="s">
        <v>937</v>
      </c>
      <c r="N14" s="285" t="s">
        <v>938</v>
      </c>
      <c r="O14" s="296"/>
      <c r="P14" s="220"/>
      <c r="Q14" s="220"/>
      <c r="R14" s="220"/>
      <c r="S14" s="220"/>
      <c r="T14" s="220"/>
      <c r="U14" s="220"/>
      <c r="V14" s="220"/>
      <c r="W14" s="220"/>
      <c r="X14" s="220"/>
      <c r="Y14" s="220"/>
      <c r="Z14" s="220"/>
    </row>
    <row r="15" spans="3:26" s="254" customFormat="1" ht="15.75" customHeight="1" thickBot="1">
      <c r="C15" s="345"/>
      <c r="D15" s="259"/>
      <c r="E15" s="297"/>
      <c r="F15" s="251" t="s">
        <v>840</v>
      </c>
      <c r="G15" s="253" t="s">
        <v>830</v>
      </c>
      <c r="H15" s="296"/>
      <c r="I15" s="234"/>
      <c r="J15" s="234"/>
      <c r="K15" s="286">
        <f>E18</f>
        <v>0</v>
      </c>
      <c r="L15" s="286"/>
      <c r="M15" s="286"/>
      <c r="N15" s="286"/>
      <c r="O15" s="296"/>
      <c r="P15" s="220"/>
      <c r="Q15" s="220"/>
      <c r="R15" s="220"/>
      <c r="S15" s="220"/>
      <c r="T15" s="220"/>
      <c r="U15" s="220"/>
      <c r="V15" s="220"/>
      <c r="W15" s="220"/>
      <c r="X15" s="220"/>
      <c r="Y15" s="220"/>
      <c r="Z15" s="220"/>
    </row>
    <row r="16" spans="3:26" s="254" customFormat="1" ht="15.75" customHeight="1" thickBot="1">
      <c r="C16" s="345"/>
      <c r="D16" s="259"/>
      <c r="E16" s="297"/>
      <c r="F16" s="251" t="s">
        <v>848</v>
      </c>
      <c r="G16" s="253" t="s">
        <v>830</v>
      </c>
      <c r="H16" s="296"/>
      <c r="I16" s="234"/>
      <c r="J16" s="234"/>
      <c r="K16" s="287"/>
      <c r="L16" s="287"/>
      <c r="M16" s="287"/>
      <c r="N16" s="287"/>
      <c r="O16" s="296"/>
      <c r="P16" s="220"/>
      <c r="Q16" s="220"/>
      <c r="R16" s="220"/>
      <c r="S16" s="220"/>
      <c r="T16" s="220"/>
      <c r="U16" s="220"/>
      <c r="V16" s="220"/>
      <c r="W16" s="220"/>
      <c r="X16" s="220"/>
      <c r="Y16" s="220"/>
      <c r="Z16" s="220"/>
    </row>
    <row r="17" spans="3:26" s="254" customFormat="1" ht="15.75" customHeight="1" thickBot="1">
      <c r="C17" s="345"/>
      <c r="D17" s="259"/>
      <c r="E17" s="297"/>
      <c r="F17" s="251" t="s">
        <v>871</v>
      </c>
      <c r="G17" s="253" t="s">
        <v>836</v>
      </c>
      <c r="H17" s="296"/>
      <c r="I17" s="296"/>
      <c r="J17" s="296"/>
      <c r="K17" s="296"/>
      <c r="L17" s="296"/>
      <c r="M17" s="296"/>
      <c r="N17" s="296"/>
      <c r="O17" s="296"/>
      <c r="P17" s="220"/>
      <c r="Q17" s="220"/>
      <c r="R17" s="220"/>
      <c r="S17" s="220"/>
      <c r="T17" s="220"/>
      <c r="U17" s="220"/>
      <c r="V17" s="220"/>
      <c r="W17" s="220"/>
      <c r="X17" s="220"/>
      <c r="Y17" s="220"/>
      <c r="Z17" s="220"/>
    </row>
    <row r="18" spans="3:26" s="254" customFormat="1" ht="15.75" customHeight="1" thickBot="1">
      <c r="C18" s="345"/>
      <c r="D18" s="259"/>
      <c r="E18" s="297"/>
      <c r="F18" s="251" t="s">
        <v>828</v>
      </c>
      <c r="G18" s="253" t="s">
        <v>830</v>
      </c>
      <c r="H18" s="296"/>
      <c r="I18" s="296"/>
      <c r="J18" s="296"/>
      <c r="K18" s="296"/>
      <c r="L18" s="296"/>
      <c r="M18" s="296"/>
      <c r="N18" s="296"/>
      <c r="O18" s="296"/>
      <c r="P18" s="220"/>
      <c r="Q18" s="220"/>
      <c r="R18" s="220"/>
      <c r="S18" s="220"/>
      <c r="T18" s="220"/>
      <c r="U18" s="220"/>
      <c r="V18" s="220"/>
      <c r="W18" s="220"/>
      <c r="X18" s="220"/>
      <c r="Y18" s="220"/>
      <c r="Z18" s="220"/>
    </row>
    <row r="19" spans="3:26" s="254" customFormat="1" ht="15.75" customHeight="1" thickBot="1">
      <c r="C19" s="345"/>
      <c r="D19" s="259"/>
      <c r="E19" s="297"/>
      <c r="F19" s="251" t="s">
        <v>872</v>
      </c>
      <c r="G19" s="253" t="s">
        <v>830</v>
      </c>
      <c r="H19" s="296"/>
      <c r="I19" s="296"/>
      <c r="J19" s="296"/>
      <c r="K19" s="296"/>
      <c r="L19" s="296"/>
      <c r="M19" s="296"/>
      <c r="N19" s="296"/>
      <c r="O19" s="296"/>
      <c r="P19" s="220"/>
      <c r="Q19" s="220"/>
      <c r="R19" s="220"/>
      <c r="S19" s="220"/>
      <c r="T19" s="220"/>
      <c r="U19" s="220"/>
      <c r="V19" s="220"/>
      <c r="W19" s="220"/>
      <c r="X19" s="220"/>
      <c r="Y19" s="220"/>
      <c r="Z19" s="220"/>
    </row>
    <row r="20" spans="3:26" s="254" customFormat="1" ht="15.75" customHeight="1" thickBot="1">
      <c r="C20" s="345"/>
      <c r="D20" s="259"/>
      <c r="E20" s="297"/>
      <c r="F20" s="251" t="s">
        <v>890</v>
      </c>
      <c r="G20" s="253" t="s">
        <v>830</v>
      </c>
      <c r="H20" s="296"/>
      <c r="I20" s="296"/>
      <c r="J20" s="296"/>
      <c r="K20" s="296"/>
      <c r="L20" s="296"/>
      <c r="M20" s="296"/>
      <c r="N20" s="296"/>
      <c r="O20" s="296"/>
      <c r="P20" s="220"/>
      <c r="Q20" s="220"/>
      <c r="R20" s="220"/>
      <c r="S20" s="220"/>
      <c r="T20" s="220"/>
      <c r="U20" s="220"/>
      <c r="V20" s="220"/>
      <c r="W20" s="220"/>
      <c r="X20" s="220"/>
      <c r="Y20" s="220"/>
      <c r="Z20" s="220"/>
    </row>
    <row r="21" spans="3:26" s="254" customFormat="1" ht="15.75" customHeight="1" thickBot="1">
      <c r="C21" s="345"/>
      <c r="D21" s="259"/>
      <c r="E21" s="297"/>
      <c r="F21" s="251" t="s">
        <v>884</v>
      </c>
      <c r="G21" s="253" t="s">
        <v>830</v>
      </c>
      <c r="H21" s="296"/>
      <c r="I21" s="296"/>
      <c r="J21" s="296"/>
      <c r="K21" s="296"/>
      <c r="L21" s="296"/>
      <c r="M21" s="296"/>
      <c r="N21" s="296"/>
      <c r="O21" s="296"/>
      <c r="P21" s="220"/>
      <c r="Q21" s="220"/>
      <c r="R21" s="220"/>
      <c r="S21" s="220"/>
      <c r="T21" s="220"/>
      <c r="U21" s="220"/>
      <c r="V21" s="220"/>
      <c r="W21" s="220"/>
      <c r="X21" s="220"/>
      <c r="Y21" s="220"/>
      <c r="Z21" s="220"/>
    </row>
    <row r="22" spans="3:26" s="254" customFormat="1" ht="15.75" customHeight="1" thickBot="1">
      <c r="C22" s="345"/>
      <c r="D22" s="298"/>
      <c r="E22" s="299"/>
      <c r="F22" s="251" t="s">
        <v>875</v>
      </c>
      <c r="G22" s="253" t="s">
        <v>836</v>
      </c>
      <c r="H22" s="296"/>
      <c r="I22" s="296"/>
      <c r="J22" s="296"/>
      <c r="K22" s="296"/>
      <c r="L22" s="296"/>
      <c r="M22" s="296"/>
      <c r="N22" s="296"/>
      <c r="O22" s="296"/>
      <c r="P22" s="220"/>
      <c r="Q22" s="220"/>
      <c r="R22" s="220"/>
      <c r="S22" s="220"/>
      <c r="T22" s="220"/>
      <c r="U22" s="220"/>
      <c r="V22" s="220"/>
      <c r="W22" s="220"/>
      <c r="X22" s="220"/>
      <c r="Y22" s="220"/>
      <c r="Z22" s="220"/>
    </row>
    <row r="23" spans="3:26" s="254" customFormat="1" ht="15.75" customHeight="1" thickBot="1">
      <c r="C23" s="345"/>
      <c r="D23" s="250"/>
      <c r="E23" s="251"/>
      <c r="F23" s="234"/>
      <c r="G23" s="253" t="s">
        <v>830</v>
      </c>
      <c r="H23" s="296"/>
      <c r="I23" s="296"/>
      <c r="J23" s="296"/>
      <c r="K23" s="296"/>
      <c r="L23" s="296"/>
      <c r="M23" s="296"/>
      <c r="N23" s="296"/>
      <c r="O23" s="296"/>
      <c r="P23" s="220"/>
      <c r="Q23" s="220"/>
      <c r="R23" s="220"/>
      <c r="S23" s="220"/>
      <c r="T23" s="220"/>
      <c r="U23" s="220"/>
      <c r="V23" s="220"/>
      <c r="W23" s="220"/>
      <c r="X23" s="220"/>
      <c r="Y23" s="220"/>
      <c r="Z23" s="220"/>
    </row>
    <row r="24" spans="3:26" s="254" customFormat="1" ht="15.75" customHeight="1" thickBot="1">
      <c r="C24" s="345"/>
      <c r="D24" s="260"/>
      <c r="E24" s="300"/>
      <c r="F24" s="266"/>
      <c r="G24" s="253" t="s">
        <v>830</v>
      </c>
      <c r="H24" s="296"/>
      <c r="I24" s="296"/>
      <c r="J24" s="296"/>
      <c r="K24" s="296"/>
      <c r="L24" s="296"/>
      <c r="M24" s="296"/>
      <c r="N24" s="296"/>
      <c r="O24" s="296"/>
      <c r="P24" s="220"/>
      <c r="Q24" s="220"/>
      <c r="R24" s="220"/>
      <c r="S24" s="220"/>
      <c r="T24" s="220"/>
      <c r="U24" s="220"/>
      <c r="V24" s="220"/>
      <c r="W24" s="220"/>
      <c r="X24" s="220"/>
      <c r="Y24" s="220"/>
      <c r="Z24" s="220"/>
    </row>
    <row r="25" spans="3:26" s="254" customFormat="1" ht="15" customHeight="1">
      <c r="C25" s="345"/>
      <c r="D25" s="262"/>
      <c r="E25" s="263"/>
      <c r="F25" s="263"/>
      <c r="G25" s="263"/>
      <c r="H25" s="264"/>
      <c r="I25" s="264"/>
      <c r="J25" s="264"/>
      <c r="K25" s="264"/>
      <c r="L25" s="264"/>
      <c r="M25" s="264"/>
      <c r="N25" s="264"/>
      <c r="O25" s="264"/>
      <c r="P25" s="220"/>
      <c r="Q25" s="220"/>
      <c r="R25" s="220"/>
      <c r="S25" s="220"/>
      <c r="T25" s="220"/>
      <c r="U25" s="220"/>
      <c r="V25" s="220"/>
      <c r="W25" s="220"/>
      <c r="X25" s="220"/>
      <c r="Y25" s="220"/>
      <c r="Z25" s="220"/>
    </row>
    <row r="26" spans="3:26" s="254" customFormat="1" ht="33" hidden="1" customHeight="1">
      <c r="C26" s="345"/>
      <c r="D26" s="325"/>
      <c r="E26" s="324"/>
      <c r="F26" s="324"/>
      <c r="G26" s="324"/>
      <c r="H26" s="265"/>
      <c r="I26" s="265"/>
      <c r="J26" s="265"/>
      <c r="K26" s="265"/>
      <c r="L26" s="265"/>
      <c r="P26" s="220"/>
      <c r="Q26" s="220"/>
      <c r="R26" s="220"/>
      <c r="S26" s="220"/>
      <c r="T26" s="220"/>
      <c r="U26" s="220"/>
      <c r="V26" s="220"/>
      <c r="W26" s="220"/>
      <c r="X26" s="220"/>
      <c r="Y26" s="220"/>
      <c r="Z26" s="220"/>
    </row>
    <row r="27" spans="3:26" s="267" customFormat="1" ht="12.75" thickBot="1">
      <c r="C27" s="346"/>
      <c r="D27" s="268"/>
      <c r="P27" s="220"/>
      <c r="Q27" s="220"/>
      <c r="R27" s="220"/>
      <c r="S27" s="220"/>
      <c r="T27" s="220"/>
      <c r="U27" s="220"/>
      <c r="V27" s="220"/>
      <c r="W27" s="220"/>
      <c r="X27" s="220"/>
      <c r="Y27" s="220"/>
      <c r="Z27" s="220"/>
    </row>
    <row r="28" spans="3:26" s="254" customFormat="1">
      <c r="C28" s="311" t="s">
        <v>1120</v>
      </c>
      <c r="D28" s="239" t="s">
        <v>1135</v>
      </c>
      <c r="P28" s="220"/>
      <c r="Q28" s="220"/>
      <c r="R28" s="220"/>
      <c r="S28" s="220"/>
      <c r="T28" s="220"/>
      <c r="U28" s="220"/>
      <c r="V28" s="220"/>
      <c r="W28" s="220"/>
      <c r="X28" s="220"/>
      <c r="Y28" s="220"/>
      <c r="Z28" s="220"/>
    </row>
    <row r="29" spans="3:26">
      <c r="C29" s="312"/>
      <c r="D29" s="251"/>
      <c r="E29" s="234" t="s">
        <v>832</v>
      </c>
      <c r="F29" s="234" t="s">
        <v>838</v>
      </c>
      <c r="G29" s="234" t="s">
        <v>928</v>
      </c>
      <c r="H29" s="234" t="s">
        <v>847</v>
      </c>
      <c r="I29" s="234" t="s">
        <v>850</v>
      </c>
    </row>
    <row r="30" spans="3:26">
      <c r="C30" s="312"/>
      <c r="D30" s="251" t="s">
        <v>940</v>
      </c>
      <c r="E30" s="234">
        <v>60</v>
      </c>
      <c r="F30" s="234">
        <v>250</v>
      </c>
      <c r="G30" s="234">
        <v>1150</v>
      </c>
      <c r="H30" s="234">
        <v>3500</v>
      </c>
      <c r="I30" s="234">
        <v>15000</v>
      </c>
    </row>
    <row r="31" spans="3:26">
      <c r="C31" s="312"/>
      <c r="D31" s="251" t="s">
        <v>900</v>
      </c>
      <c r="E31" s="284">
        <v>45</v>
      </c>
      <c r="F31" s="284">
        <v>225</v>
      </c>
      <c r="G31" s="284">
        <v>990</v>
      </c>
      <c r="H31" s="284">
        <v>3000</v>
      </c>
      <c r="I31" s="284">
        <v>12500</v>
      </c>
    </row>
    <row r="32" spans="3:26">
      <c r="C32" s="312"/>
      <c r="D32" s="251" t="s">
        <v>941</v>
      </c>
      <c r="E32" s="272">
        <v>0.5</v>
      </c>
      <c r="F32" s="272">
        <v>0.6</v>
      </c>
      <c r="G32" s="272">
        <v>0.8</v>
      </c>
      <c r="H32" s="272">
        <v>0.72</v>
      </c>
      <c r="I32" s="272">
        <v>0.83</v>
      </c>
    </row>
    <row r="33" spans="3:14">
      <c r="C33" s="312"/>
    </row>
    <row r="34" spans="3:14">
      <c r="C34" s="312"/>
    </row>
    <row r="35" spans="3:14">
      <c r="C35" s="312"/>
    </row>
    <row r="36" spans="3:14">
      <c r="C36" s="312"/>
      <c r="D36" s="251"/>
      <c r="E36" s="285" t="s">
        <v>930</v>
      </c>
      <c r="F36" s="234"/>
      <c r="G36" s="307" t="s">
        <v>826</v>
      </c>
      <c r="H36" s="234" t="s">
        <v>850</v>
      </c>
      <c r="I36" s="254"/>
      <c r="J36" s="254"/>
      <c r="K36" s="254"/>
      <c r="L36" s="254"/>
    </row>
    <row r="37" spans="3:14">
      <c r="C37" s="312"/>
      <c r="D37" s="308" t="s">
        <v>931</v>
      </c>
      <c r="E37" s="304" t="s">
        <v>940</v>
      </c>
      <c r="F37" s="304" t="s">
        <v>942</v>
      </c>
      <c r="G37" s="304" t="s">
        <v>943</v>
      </c>
      <c r="H37" s="234" t="s">
        <v>944</v>
      </c>
    </row>
    <row r="38" spans="3:14" ht="12.75">
      <c r="C38" s="312"/>
      <c r="D38" s="274" t="s">
        <v>854</v>
      </c>
      <c r="E38" s="304">
        <v>828</v>
      </c>
      <c r="F38" s="304">
        <v>123</v>
      </c>
      <c r="G38" s="304">
        <f>SUM(E38:F38)</f>
        <v>951</v>
      </c>
      <c r="H38" s="283">
        <v>0.87066246056782337</v>
      </c>
      <c r="I38" s="270"/>
      <c r="J38" s="270"/>
      <c r="K38" s="270"/>
      <c r="L38" s="270"/>
      <c r="M38" s="271"/>
      <c r="N38" s="270"/>
    </row>
    <row r="39" spans="3:14" ht="12.75">
      <c r="C39" s="312"/>
      <c r="D39" s="275" t="s">
        <v>834</v>
      </c>
      <c r="E39" s="304">
        <v>466</v>
      </c>
      <c r="F39" s="304">
        <v>794</v>
      </c>
      <c r="G39" s="304">
        <f t="shared" ref="G39:G66" si="0">SUM(E39:F39)</f>
        <v>1260</v>
      </c>
      <c r="H39" s="283">
        <v>0.36984126984126986</v>
      </c>
      <c r="M39" s="271"/>
      <c r="N39" s="269"/>
    </row>
    <row r="40" spans="3:14" ht="12.75">
      <c r="C40" s="312"/>
      <c r="D40" s="275" t="s">
        <v>840</v>
      </c>
      <c r="E40" s="304">
        <v>168</v>
      </c>
      <c r="F40" s="304">
        <v>384</v>
      </c>
      <c r="G40" s="304">
        <f t="shared" si="0"/>
        <v>552</v>
      </c>
      <c r="H40" s="283">
        <v>0.30434782608695654</v>
      </c>
      <c r="M40" s="271"/>
      <c r="N40" s="269"/>
    </row>
    <row r="41" spans="3:14" ht="12.75">
      <c r="C41" s="312"/>
      <c r="D41" s="275" t="s">
        <v>844</v>
      </c>
      <c r="E41" s="304">
        <v>864</v>
      </c>
      <c r="F41" s="304">
        <v>218</v>
      </c>
      <c r="G41" s="304">
        <f t="shared" si="0"/>
        <v>1082</v>
      </c>
      <c r="H41" s="283">
        <v>0.79852125693160814</v>
      </c>
      <c r="M41" s="271"/>
      <c r="N41" s="269"/>
    </row>
    <row r="42" spans="3:14" ht="12.75">
      <c r="C42" s="312"/>
      <c r="D42" s="274" t="s">
        <v>848</v>
      </c>
      <c r="E42" s="304">
        <v>384</v>
      </c>
      <c r="F42" s="304">
        <v>812</v>
      </c>
      <c r="G42" s="304">
        <f t="shared" si="0"/>
        <v>1196</v>
      </c>
      <c r="H42" s="283">
        <v>0.32107023411371238</v>
      </c>
      <c r="M42" s="271"/>
      <c r="N42" s="269"/>
    </row>
    <row r="43" spans="3:14" ht="12.75">
      <c r="C43" s="312"/>
      <c r="D43" s="274" t="s">
        <v>828</v>
      </c>
      <c r="E43" s="304">
        <v>822</v>
      </c>
      <c r="F43" s="304">
        <v>613</v>
      </c>
      <c r="G43" s="304">
        <f t="shared" si="0"/>
        <v>1435</v>
      </c>
      <c r="H43" s="283">
        <v>0.57282229965156795</v>
      </c>
    </row>
    <row r="44" spans="3:14" ht="12.75">
      <c r="C44" s="312"/>
      <c r="D44" s="274" t="s">
        <v>854</v>
      </c>
      <c r="E44" s="304">
        <v>891</v>
      </c>
      <c r="F44" s="304">
        <v>401</v>
      </c>
      <c r="G44" s="304">
        <f t="shared" si="0"/>
        <v>1292</v>
      </c>
      <c r="H44" s="283">
        <v>0.68962848297213619</v>
      </c>
    </row>
    <row r="45" spans="3:14" ht="12.75">
      <c r="C45" s="312"/>
      <c r="D45" s="276" t="s">
        <v>857</v>
      </c>
      <c r="E45" s="304">
        <v>513</v>
      </c>
      <c r="F45" s="304">
        <v>407</v>
      </c>
      <c r="G45" s="304">
        <f t="shared" si="0"/>
        <v>920</v>
      </c>
      <c r="H45" s="283">
        <v>0.55760869565217386</v>
      </c>
    </row>
    <row r="46" spans="3:14" ht="12.75">
      <c r="C46" s="312"/>
      <c r="D46" s="276" t="s">
        <v>861</v>
      </c>
      <c r="E46" s="304">
        <v>901</v>
      </c>
      <c r="F46" s="304">
        <v>725</v>
      </c>
      <c r="G46" s="304">
        <f t="shared" si="0"/>
        <v>1626</v>
      </c>
      <c r="H46" s="283">
        <v>0.5541205412054121</v>
      </c>
    </row>
    <row r="47" spans="3:14" ht="12.75">
      <c r="C47" s="312"/>
      <c r="D47" s="276" t="s">
        <v>865</v>
      </c>
      <c r="E47" s="304">
        <v>180</v>
      </c>
      <c r="F47" s="304">
        <v>288</v>
      </c>
      <c r="G47" s="304">
        <f t="shared" si="0"/>
        <v>468</v>
      </c>
      <c r="H47" s="283">
        <v>0.38461538461538464</v>
      </c>
    </row>
    <row r="48" spans="3:14" ht="12.75">
      <c r="C48" s="312"/>
      <c r="D48" s="276" t="s">
        <v>869</v>
      </c>
      <c r="E48" s="304">
        <v>413</v>
      </c>
      <c r="F48" s="304">
        <v>688</v>
      </c>
      <c r="G48" s="304">
        <f t="shared" si="0"/>
        <v>1101</v>
      </c>
      <c r="H48" s="283">
        <v>0.37511353315168028</v>
      </c>
    </row>
    <row r="49" spans="3:8" ht="12.75">
      <c r="C49" s="312"/>
      <c r="D49" s="276" t="s">
        <v>870</v>
      </c>
      <c r="E49" s="304">
        <v>180</v>
      </c>
      <c r="F49" s="304">
        <v>494</v>
      </c>
      <c r="G49" s="304">
        <f t="shared" si="0"/>
        <v>674</v>
      </c>
      <c r="H49" s="283">
        <v>0.26706231454005935</v>
      </c>
    </row>
    <row r="50" spans="3:8" ht="12.75">
      <c r="C50" s="312"/>
      <c r="D50" s="277" t="s">
        <v>871</v>
      </c>
      <c r="E50" s="304">
        <v>587</v>
      </c>
      <c r="F50" s="304">
        <v>384</v>
      </c>
      <c r="G50" s="304">
        <f t="shared" si="0"/>
        <v>971</v>
      </c>
      <c r="H50" s="283">
        <v>0.6045314109165808</v>
      </c>
    </row>
    <row r="51" spans="3:8" ht="12.75">
      <c r="C51" s="312"/>
      <c r="D51" s="274" t="s">
        <v>872</v>
      </c>
      <c r="E51" s="304">
        <v>243</v>
      </c>
      <c r="F51" s="304">
        <v>873</v>
      </c>
      <c r="G51" s="304">
        <f t="shared" si="0"/>
        <v>1116</v>
      </c>
      <c r="H51" s="283">
        <v>0.21774193548387097</v>
      </c>
    </row>
    <row r="52" spans="3:8" ht="12.75">
      <c r="C52" s="312"/>
      <c r="D52" s="274" t="s">
        <v>874</v>
      </c>
      <c r="E52" s="304">
        <v>184</v>
      </c>
      <c r="F52" s="304">
        <v>549</v>
      </c>
      <c r="G52" s="304">
        <f t="shared" si="0"/>
        <v>733</v>
      </c>
      <c r="H52" s="283">
        <v>0.25102319236016374</v>
      </c>
    </row>
    <row r="53" spans="3:8" ht="12.75">
      <c r="C53" s="312"/>
      <c r="D53" s="274" t="s">
        <v>875</v>
      </c>
      <c r="E53" s="304">
        <v>551</v>
      </c>
      <c r="F53" s="304">
        <v>716</v>
      </c>
      <c r="G53" s="304">
        <f t="shared" si="0"/>
        <v>1267</v>
      </c>
      <c r="H53" s="283">
        <v>0.43488555643251775</v>
      </c>
    </row>
    <row r="54" spans="3:8" ht="12.75">
      <c r="C54" s="312"/>
      <c r="D54" s="275" t="s">
        <v>876</v>
      </c>
      <c r="E54" s="304">
        <v>720</v>
      </c>
      <c r="F54" s="304">
        <v>845</v>
      </c>
      <c r="G54" s="304">
        <f t="shared" si="0"/>
        <v>1565</v>
      </c>
      <c r="H54" s="283">
        <v>0.46006389776357826</v>
      </c>
    </row>
    <row r="55" spans="3:8" ht="12.75">
      <c r="C55" s="312"/>
      <c r="D55" s="275" t="s">
        <v>877</v>
      </c>
      <c r="E55" s="304">
        <v>884</v>
      </c>
      <c r="F55" s="304">
        <v>294</v>
      </c>
      <c r="G55" s="304">
        <f t="shared" si="0"/>
        <v>1178</v>
      </c>
      <c r="H55" s="283">
        <v>0.75042444821731746</v>
      </c>
    </row>
    <row r="56" spans="3:8" ht="12.75">
      <c r="C56" s="312"/>
      <c r="D56" s="278" t="s">
        <v>878</v>
      </c>
      <c r="E56" s="304">
        <v>584</v>
      </c>
      <c r="F56" s="304">
        <v>636</v>
      </c>
      <c r="G56" s="304">
        <f t="shared" si="0"/>
        <v>1220</v>
      </c>
      <c r="H56" s="283">
        <v>0.47868852459016392</v>
      </c>
    </row>
    <row r="57" spans="3:8" ht="12.75">
      <c r="C57" s="312"/>
      <c r="D57" s="278" t="s">
        <v>879</v>
      </c>
      <c r="E57" s="304">
        <v>624</v>
      </c>
      <c r="F57" s="304">
        <v>492</v>
      </c>
      <c r="G57" s="304">
        <f t="shared" si="0"/>
        <v>1116</v>
      </c>
      <c r="H57" s="283">
        <v>0.55913978494623651</v>
      </c>
    </row>
    <row r="58" spans="3:8" ht="12.75">
      <c r="C58" s="312"/>
      <c r="D58" s="278" t="s">
        <v>881</v>
      </c>
      <c r="E58" s="304">
        <v>343</v>
      </c>
      <c r="F58" s="304">
        <v>212</v>
      </c>
      <c r="G58" s="304">
        <f t="shared" si="0"/>
        <v>555</v>
      </c>
      <c r="H58" s="283">
        <v>0.61801801801801803</v>
      </c>
    </row>
    <row r="59" spans="3:8" ht="12.75">
      <c r="C59" s="312"/>
      <c r="D59" s="275" t="s">
        <v>882</v>
      </c>
      <c r="E59" s="304">
        <v>641</v>
      </c>
      <c r="F59" s="304">
        <v>229</v>
      </c>
      <c r="G59" s="304">
        <f t="shared" si="0"/>
        <v>870</v>
      </c>
      <c r="H59" s="283">
        <v>0.73678160919540225</v>
      </c>
    </row>
    <row r="60" spans="3:8" ht="12.75">
      <c r="C60" s="312"/>
      <c r="D60" s="275" t="s">
        <v>884</v>
      </c>
      <c r="E60" s="304">
        <v>859</v>
      </c>
      <c r="F60" s="304">
        <v>455</v>
      </c>
      <c r="G60" s="304">
        <f t="shared" si="0"/>
        <v>1314</v>
      </c>
      <c r="H60" s="283">
        <v>0.65372907153729076</v>
      </c>
    </row>
    <row r="61" spans="3:8" ht="12.75">
      <c r="C61" s="312"/>
      <c r="D61" s="274" t="s">
        <v>885</v>
      </c>
      <c r="E61" s="304">
        <v>381</v>
      </c>
      <c r="F61" s="304">
        <v>891</v>
      </c>
      <c r="G61" s="304">
        <f t="shared" si="0"/>
        <v>1272</v>
      </c>
      <c r="H61" s="283">
        <v>0.29952830188679247</v>
      </c>
    </row>
    <row r="62" spans="3:8" ht="12.75">
      <c r="C62" s="312"/>
      <c r="D62" s="275" t="s">
        <v>886</v>
      </c>
      <c r="E62" s="304">
        <v>859</v>
      </c>
      <c r="F62" s="304">
        <v>898</v>
      </c>
      <c r="G62" s="304">
        <f t="shared" si="0"/>
        <v>1757</v>
      </c>
      <c r="H62" s="283">
        <v>0.48890153671030168</v>
      </c>
    </row>
    <row r="63" spans="3:8" ht="12.75">
      <c r="C63" s="312"/>
      <c r="D63" s="274" t="s">
        <v>887</v>
      </c>
      <c r="E63" s="304">
        <v>578</v>
      </c>
      <c r="F63" s="304">
        <v>790</v>
      </c>
      <c r="G63" s="304">
        <f t="shared" si="0"/>
        <v>1368</v>
      </c>
      <c r="H63" s="283">
        <v>0.42251461988304095</v>
      </c>
    </row>
    <row r="64" spans="3:8" ht="12.75">
      <c r="C64" s="312"/>
      <c r="D64" s="276" t="s">
        <v>889</v>
      </c>
      <c r="E64" s="304">
        <v>858</v>
      </c>
      <c r="F64" s="304">
        <v>657</v>
      </c>
      <c r="G64" s="304">
        <f t="shared" si="0"/>
        <v>1515</v>
      </c>
      <c r="H64" s="283">
        <v>0.56633663366336628</v>
      </c>
    </row>
    <row r="65" spans="3:8" ht="12.75">
      <c r="C65" s="312"/>
      <c r="D65" s="274" t="s">
        <v>890</v>
      </c>
      <c r="E65" s="304">
        <v>876</v>
      </c>
      <c r="F65" s="304">
        <v>598</v>
      </c>
      <c r="G65" s="304">
        <f t="shared" si="0"/>
        <v>1474</v>
      </c>
      <c r="H65" s="283">
        <v>0.59430122116689277</v>
      </c>
    </row>
    <row r="66" spans="3:8" ht="12.75" thickBot="1">
      <c r="C66" s="313"/>
      <c r="E66" s="304"/>
      <c r="F66" s="304"/>
      <c r="G66" s="304">
        <f t="shared" si="0"/>
        <v>0</v>
      </c>
    </row>
    <row r="69" spans="3:8">
      <c r="C69" s="306"/>
      <c r="D69" s="323"/>
      <c r="E69" s="323"/>
      <c r="F69" s="324"/>
      <c r="G69" s="324"/>
    </row>
    <row r="70" spans="3:8">
      <c r="C70" s="306"/>
      <c r="D70" s="324"/>
      <c r="E70" s="324"/>
      <c r="F70" s="324"/>
      <c r="G70" s="324"/>
    </row>
    <row r="71" spans="3:8">
      <c r="C71" s="306"/>
      <c r="D71" s="324"/>
      <c r="E71" s="324"/>
      <c r="F71" s="324"/>
      <c r="G71" s="324"/>
    </row>
    <row r="72" spans="3:8">
      <c r="C72" s="306"/>
      <c r="D72" s="324"/>
      <c r="E72" s="324"/>
      <c r="F72" s="324"/>
      <c r="G72" s="324"/>
    </row>
    <row r="73" spans="3:8">
      <c r="C73" s="306"/>
      <c r="D73" s="324"/>
      <c r="E73" s="324"/>
      <c r="F73" s="324"/>
      <c r="G73" s="324"/>
    </row>
    <row r="74" spans="3:8">
      <c r="C74" s="306"/>
      <c r="D74" s="324"/>
      <c r="E74" s="324"/>
      <c r="F74" s="324"/>
      <c r="G74" s="324"/>
    </row>
  </sheetData>
  <mergeCells count="8">
    <mergeCell ref="P3:Z3"/>
    <mergeCell ref="D26:G26"/>
    <mergeCell ref="D69:G74"/>
    <mergeCell ref="C3:C27"/>
    <mergeCell ref="C28:C66"/>
    <mergeCell ref="F3:G3"/>
    <mergeCell ref="L3:N3"/>
    <mergeCell ref="L8:N8"/>
  </mergeCells>
  <conditionalFormatting sqref="O5">
    <cfRule type="cellIs" dxfId="10" priority="9" operator="equal">
      <formula>"No"</formula>
    </cfRule>
    <cfRule type="cellIs" dxfId="9" priority="10" operator="equal">
      <formula>"Yes"</formula>
    </cfRule>
  </conditionalFormatting>
  <conditionalFormatting sqref="O6:O24">
    <cfRule type="cellIs" dxfId="8" priority="7" operator="equal">
      <formula>"No"</formula>
    </cfRule>
    <cfRule type="cellIs" dxfId="7" priority="8" operator="equal">
      <formula>"Yes"</formula>
    </cfRule>
  </conditionalFormatting>
  <conditionalFormatting sqref="G5">
    <cfRule type="cellIs" dxfId="6" priority="5" operator="equal">
      <formula>"No"</formula>
    </cfRule>
    <cfRule type="cellIs" dxfId="5" priority="6" operator="equal">
      <formula>"Yes"</formula>
    </cfRule>
  </conditionalFormatting>
  <conditionalFormatting sqref="G6">
    <cfRule type="cellIs" dxfId="4" priority="3" operator="equal">
      <formula>"No"</formula>
    </cfRule>
    <cfRule type="cellIs" dxfId="3" priority="4" operator="equal">
      <formula>"Yes"</formula>
    </cfRule>
  </conditionalFormatting>
  <conditionalFormatting sqref="G7:G24">
    <cfRule type="cellIs" dxfId="2" priority="1" operator="equal">
      <formula>"No"</formula>
    </cfRule>
    <cfRule type="cellIs" dxfId="1" priority="2" operator="equal">
      <formula>"Yes"</formula>
    </cfRule>
  </conditionalFormatting>
  <dataValidations count="8">
    <dataValidation type="list" allowBlank="1" showInputMessage="1" showErrorMessage="1" sqref="E5 E14">
      <formula1>Machines</formula1>
    </dataValidation>
    <dataValidation type="list" allowBlank="1" showInputMessage="1" showErrorMessage="1" sqref="D4 D14">
      <formula1>Production_Line</formula1>
    </dataValidation>
    <dataValidation type="list" allowBlank="1" showInputMessage="1" showErrorMessage="1" sqref="F5:F22 Y5 M139:M371 M26:M28 M17:M24">
      <formula1>Name</formula1>
    </dataValidation>
    <dataValidation type="list" allowBlank="1" showInputMessage="1" showErrorMessage="1" sqref="F144:F357 F23:F24">
      <formula1>Schedules</formula1>
    </dataValidation>
    <dataValidation type="list" allowBlank="1" showInputMessage="1" showErrorMessage="1" sqref="O5:O24 G5:G24">
      <formula1>Decision</formula1>
    </dataValidation>
    <dataValidation type="list" allowBlank="1" showInputMessage="1" showErrorMessage="1" sqref="X5">
      <formula1>Work_Category</formula1>
    </dataValidation>
    <dataValidation type="list" allowBlank="1" showInputMessage="1" showErrorMessage="1" sqref="H5:H24 I17:L24">
      <formula1>Schedule_Level</formula1>
    </dataValidation>
    <dataValidation type="list" allowBlank="1" showInputMessage="1" showErrorMessage="1" sqref="H36:L36">
      <formula1>Period</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16</vt:i4>
      </vt:variant>
    </vt:vector>
  </HeadingPairs>
  <TitlesOfParts>
    <vt:vector size="40" baseType="lpstr">
      <vt:lpstr>Process Flow</vt:lpstr>
      <vt:lpstr>LogInPage</vt:lpstr>
      <vt:lpstr>InspectionsTab</vt:lpstr>
      <vt:lpstr>Inspections</vt:lpstr>
      <vt:lpstr>Input Variables</vt:lpstr>
      <vt:lpstr>Loss and Waste Module Summary</vt:lpstr>
      <vt:lpstr>PIMS and POMS</vt:lpstr>
      <vt:lpstr>Corrective WO</vt:lpstr>
      <vt:lpstr>TagsTab</vt:lpstr>
      <vt:lpstr>DATABASE</vt:lpstr>
      <vt:lpstr>IDEFO</vt:lpstr>
      <vt:lpstr>Pictures</vt:lpstr>
      <vt:lpstr>Downtime categories</vt:lpstr>
      <vt:lpstr>KPIs and Formulae</vt:lpstr>
      <vt:lpstr>Program</vt:lpstr>
      <vt:lpstr>Key Activities</vt:lpstr>
      <vt:lpstr>Report Requirements</vt:lpstr>
      <vt:lpstr>Shift Summary Report Example</vt:lpstr>
      <vt:lpstr>Weekly Report Sample</vt:lpstr>
      <vt:lpstr>Monthly Report Sample</vt:lpstr>
      <vt:lpstr>Downtime Analysis Example</vt:lpstr>
      <vt:lpstr>Dummy Variables</vt:lpstr>
      <vt:lpstr>Trend Example</vt:lpstr>
      <vt:lpstr>ACTIVE MEMORY</vt:lpstr>
      <vt:lpstr>Attendance</vt:lpstr>
      <vt:lpstr>Line_Status</vt:lpstr>
      <vt:lpstr>Loss_and_Waste</vt:lpstr>
      <vt:lpstr>Machines</vt:lpstr>
      <vt:lpstr>'ACTIVE MEMORY'!Name</vt:lpstr>
      <vt:lpstr>Name</vt:lpstr>
      <vt:lpstr>Period</vt:lpstr>
      <vt:lpstr>Plants</vt:lpstr>
      <vt:lpstr>Production_Line</vt:lpstr>
      <vt:lpstr>Sch_Typ</vt:lpstr>
      <vt:lpstr>'ACTIVE MEMORY'!Schedule_Level</vt:lpstr>
      <vt:lpstr>Schedule_Level</vt:lpstr>
      <vt:lpstr>shifts</vt:lpstr>
      <vt:lpstr>WO_Status</vt:lpstr>
      <vt:lpstr>'ACTIVE MEMORY'!Work_Category</vt:lpstr>
      <vt:lpstr>Work_Category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Englebert Kambasha</dc:creator>
  <cp:lastModifiedBy>Englebert Kambasha</cp:lastModifiedBy>
  <dcterms:created xsi:type="dcterms:W3CDTF">2020-06-20T07:12:54Z</dcterms:created>
  <dcterms:modified xsi:type="dcterms:W3CDTF">2020-06-24T18:14:02Z</dcterms:modified>
</cp:coreProperties>
</file>