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<sst xmlns="http://schemas.openxmlformats.org/spreadsheetml/2006/main" count="369" uniqueCount="366">
  <si>
    <t># Of seconds</t>
  </si>
  <si>
    <t xml:space="preserve">Paste input here </t>
  </si>
  <si>
    <t>position=&lt; 52484, -20780&gt; velocity=&lt;-5,  2&gt;</t>
  </si>
  <si>
    <t>position=&lt;-52068,  31483&gt; velocity=&lt; 5, -3&gt;</t>
  </si>
  <si>
    <t>position=&lt; 21120,  52398&gt; velocity=&lt;-2, -5&gt;</t>
  </si>
  <si>
    <t>position=&lt;-10264, -31236&gt; velocity=&lt; 1,  3&gt;</t>
  </si>
  <si>
    <t>position=&lt; 52501,  52392&gt; velocity=&lt;-5, -5&gt;</t>
  </si>
  <si>
    <t>position=&lt;-31144,  52394&gt; velocity=&lt; 3, -5&gt;</t>
  </si>
  <si>
    <t>position=&lt;-41603,  21031&gt; velocity=&lt; 4, -2&gt;</t>
  </si>
  <si>
    <t>position=&lt;-41630, -31239&gt; velocity=&lt; 4,  3&gt;</t>
  </si>
  <si>
    <t>position=&lt; 21126, -20780&gt; velocity=&lt;-2,  2&gt;</t>
  </si>
  <si>
    <t>position=&lt;-31150, -10326&gt; velocity=&lt; 3,  1&gt;</t>
  </si>
  <si>
    <t>position=&lt;-41598,  21033&gt; velocity=&lt; 4, -2&gt;</t>
  </si>
  <si>
    <t>position=&lt;-10252, -20787&gt; velocity=&lt; 1,  2&gt;</t>
  </si>
  <si>
    <t>position=&lt;-20677, -52149&gt; velocity=&lt; 2,  5&gt;</t>
  </si>
  <si>
    <t>position=&lt; 21102, -31236&gt; velocity=&lt;-2,  3&gt;</t>
  </si>
  <si>
    <t>position=&lt;-20734,  41942&gt; velocity=&lt; 2, -4&gt;</t>
  </si>
  <si>
    <t>position=&lt; 42018, -41696&gt; velocity=&lt;-4,  4&gt;</t>
  </si>
  <si>
    <t>position=&lt;-52071, -41691&gt; velocity=&lt; 5,  4&gt;</t>
  </si>
  <si>
    <t>position=&lt;-20720, -41693&gt; velocity=&lt; 2,  4&gt;</t>
  </si>
  <si>
    <t>position=&lt;-20710,  10574&gt; velocity=&lt; 2, -1&gt;</t>
  </si>
  <si>
    <t>position=&lt; 31540,  10578&gt; velocity=&lt;-3, -1&gt;</t>
  </si>
  <si>
    <t>position=&lt; 31581, -41693&gt; velocity=&lt;-3,  4&gt;</t>
  </si>
  <si>
    <t>position=&lt; 31540,  10576&gt; velocity=&lt;-3, -1&gt;</t>
  </si>
  <si>
    <t>position=&lt;-31184,  31490&gt; velocity=&lt; 3, -3&gt;</t>
  </si>
  <si>
    <t>position=&lt;-31168, -41689&gt; velocity=&lt; 3,  4&gt;</t>
  </si>
  <si>
    <t>position=&lt;-41641,  10575&gt; velocity=&lt; 4, -1&gt;</t>
  </si>
  <si>
    <t>position=&lt;-41590,  41940&gt; velocity=&lt; 4, -4&gt;</t>
  </si>
  <si>
    <t>position=&lt;-31179, -41695&gt; velocity=&lt; 3,  4&gt;</t>
  </si>
  <si>
    <t>position=&lt;-10232,  31481&gt; velocity=&lt; 1, -3&gt;</t>
  </si>
  <si>
    <t>position=&lt; 42012,  31481&gt; velocity=&lt;-4, -3&gt;</t>
  </si>
  <si>
    <t>position=&lt;-31192,  31486&gt; velocity=&lt; 3, -3&gt;</t>
  </si>
  <si>
    <t>position=&lt; 10685,  21029&gt; velocity=&lt;-1, -2&gt;</t>
  </si>
  <si>
    <t>position=&lt; 31535, -41692&gt; velocity=&lt;-3,  4&gt;</t>
  </si>
  <si>
    <t>position=&lt; 31561,  41942&gt; velocity=&lt;-3, -4&gt;</t>
  </si>
  <si>
    <t>position=&lt;-20719,  31481&gt; velocity=&lt; 2, -3&gt;</t>
  </si>
  <si>
    <t>position=&lt; 42007,  10581&gt; velocity=&lt;-4, -1&gt;</t>
  </si>
  <si>
    <t>position=&lt;-20726,  21027&gt; velocity=&lt; 2, -2&gt;</t>
  </si>
  <si>
    <t>position=&lt;-31136,  21034&gt; velocity=&lt; 3, -2&gt;</t>
  </si>
  <si>
    <t>position=&lt; 10680, -31241&gt; velocity=&lt;-1,  3&gt;</t>
  </si>
  <si>
    <t>position=&lt; 31559,  21027&gt; velocity=&lt;-3, -2&gt;</t>
  </si>
  <si>
    <t>position=&lt; 21088, -20780&gt; velocity=&lt;-2,  2&gt;</t>
  </si>
  <si>
    <t>position=&lt; 52472,  41939&gt; velocity=&lt;-5, -4&gt;</t>
  </si>
  <si>
    <t>position=&lt; 21126, -41692&gt; velocity=&lt;-2,  4&gt;</t>
  </si>
  <si>
    <t>position=&lt;-10268,  41937&gt; velocity=&lt; 1, -4&gt;</t>
  </si>
  <si>
    <t>position=&lt; 31551,  52393&gt; velocity=&lt;-3, -5&gt;</t>
  </si>
  <si>
    <t>position=&lt;-52097,  10578&gt; velocity=&lt; 5, -1&gt;</t>
  </si>
  <si>
    <t>position=&lt;-52087, -52145&gt; velocity=&lt; 5,  5&gt;</t>
  </si>
  <si>
    <t>position=&lt;-10223,  21034&gt; velocity=&lt; 1, -2&gt;</t>
  </si>
  <si>
    <t>position=&lt; 52483, -20785&gt; velocity=&lt;-5,  2&gt;</t>
  </si>
  <si>
    <t>position=&lt; 10660, -20780&gt; velocity=&lt;-1,  2&gt;</t>
  </si>
  <si>
    <t>position=&lt; 10648, -41694&gt; velocity=&lt;-1,  4&gt;</t>
  </si>
  <si>
    <t>position=&lt; 41988, -31239&gt; velocity=&lt;-4,  3&gt;</t>
  </si>
  <si>
    <t>position=&lt; 42010, -52149&gt; velocity=&lt;-4,  5&gt;</t>
  </si>
  <si>
    <t>position=&lt; 52440, -10327&gt; velocity=&lt;-5,  1&gt;</t>
  </si>
  <si>
    <t>position=&lt; 41991,  41943&gt; velocity=&lt;-4, -4&gt;</t>
  </si>
  <si>
    <t>position=&lt; 10636, -52142&gt; velocity=&lt;-1,  5&gt;</t>
  </si>
  <si>
    <t>position=&lt;-52071, -52146&gt; velocity=&lt; 5,  5&gt;</t>
  </si>
  <si>
    <t>position=&lt; 10672, -31237&gt; velocity=&lt;-1,  3&gt;</t>
  </si>
  <si>
    <t>position=&lt;-52095,  31484&gt; velocity=&lt; 5, -3&gt;</t>
  </si>
  <si>
    <t>position=&lt; 31568, -41688&gt; velocity=&lt;-3,  4&gt;</t>
  </si>
  <si>
    <t>position=&lt;-10236, -10331&gt; velocity=&lt; 1,  1&gt;</t>
  </si>
  <si>
    <t>position=&lt;-52095,  21031&gt; velocity=&lt; 5, -2&gt;</t>
  </si>
  <si>
    <t>position=&lt;-31187,  21027&gt; velocity=&lt; 3, -2&gt;</t>
  </si>
  <si>
    <t>position=&lt; 31577,  21036&gt; velocity=&lt;-3, -2&gt;</t>
  </si>
  <si>
    <t>position=&lt;-10284, -20784&gt; velocity=&lt; 1,  2&gt;</t>
  </si>
  <si>
    <t>position=&lt;-10271, -20783&gt; velocity=&lt; 1,  2&gt;</t>
  </si>
  <si>
    <t>position=&lt; 10650, -10335&gt; velocity=&lt;-1,  1&gt;</t>
  </si>
  <si>
    <t>position=&lt;-20706, -41694&gt; velocity=&lt; 2,  4&gt;</t>
  </si>
  <si>
    <t>position=&lt; 10636,  31490&gt; velocity=&lt;-1, -3&gt;</t>
  </si>
  <si>
    <t>position=&lt;-41590,  21028&gt; velocity=&lt; 4, -2&gt;</t>
  </si>
  <si>
    <t>position=&lt; 52480, -52142&gt; velocity=&lt;-5,  5&gt;</t>
  </si>
  <si>
    <t>position=&lt;-52050, -31239&gt; velocity=&lt; 5,  3&gt;</t>
  </si>
  <si>
    <t>position=&lt;-31183, -10326&gt; velocity=&lt; 3,  1&gt;</t>
  </si>
  <si>
    <t>position=&lt; 42038,  52393&gt; velocity=&lt;-4, -5&gt;</t>
  </si>
  <si>
    <t>position=&lt;-31176,  31486&gt; velocity=&lt; 3, -3&gt;</t>
  </si>
  <si>
    <t>position=&lt;-10276,  10581&gt; velocity=&lt; 1, -1&gt;</t>
  </si>
  <si>
    <t>position=&lt;-31168, -31236&gt; velocity=&lt; 3,  3&gt;</t>
  </si>
  <si>
    <t>position=&lt; 41986, -52151&gt; velocity=&lt;-4,  5&gt;</t>
  </si>
  <si>
    <t>position=&lt; 10656,  52398&gt; velocity=&lt;-1, -5&gt;</t>
  </si>
  <si>
    <t>position=&lt; 42046,  52393&gt; velocity=&lt;-4, -5&gt;</t>
  </si>
  <si>
    <t>position=&lt;-31139,  41936&gt; velocity=&lt; 3, -4&gt;</t>
  </si>
  <si>
    <t>position=&lt; 41991, -20786&gt; velocity=&lt;-4,  2&gt;</t>
  </si>
  <si>
    <t>position=&lt;-10243,  21033&gt; velocity=&lt; 1, -2&gt;</t>
  </si>
  <si>
    <t>position=&lt;-41641,  31488&gt; velocity=&lt; 4, -3&gt;</t>
  </si>
  <si>
    <t>position=&lt;-52095,  21032&gt; velocity=&lt; 5, -2&gt;</t>
  </si>
  <si>
    <t>position=&lt;-20728,  31490&gt; velocity=&lt; 2, -3&gt;</t>
  </si>
  <si>
    <t>position=&lt;-31163, -31237&gt; velocity=&lt; 3,  3&gt;</t>
  </si>
  <si>
    <t>position=&lt; 41999,  52392&gt; velocity=&lt;-4, -5&gt;</t>
  </si>
  <si>
    <t>position=&lt;-10279,  31485&gt; velocity=&lt; 1, -3&gt;</t>
  </si>
  <si>
    <t>position=&lt;-10275,  31481&gt; velocity=&lt; 1, -3&gt;</t>
  </si>
  <si>
    <t>position=&lt; 52484,  21030&gt; velocity=&lt;-5, -2&gt;</t>
  </si>
  <si>
    <t>position=&lt; 31537, -20785&gt; velocity=&lt;-3,  2&gt;</t>
  </si>
  <si>
    <t>position=&lt; 52493, -52148&gt; velocity=&lt;-5,  5&gt;</t>
  </si>
  <si>
    <t>position=&lt; 21129, -52147&gt; velocity=&lt;-2,  5&gt;</t>
  </si>
  <si>
    <t>position=&lt;-10241,  52398&gt; velocity=&lt; 1, -5&gt;</t>
  </si>
  <si>
    <t>position=&lt;-10279,  31489&gt; velocity=&lt; 1, -3&gt;</t>
  </si>
  <si>
    <t>position=&lt; 52496, -10330&gt; velocity=&lt;-5,  1&gt;</t>
  </si>
  <si>
    <t>position=&lt; 10651, -41692&gt; velocity=&lt;-1,  4&gt;</t>
  </si>
  <si>
    <t>position=&lt; 52480, -10326&gt; velocity=&lt;-5,  1&gt;</t>
  </si>
  <si>
    <t>position=&lt;-41596,  41939&gt; velocity=&lt; 4, -4&gt;</t>
  </si>
  <si>
    <t>position=&lt;-31174, -52151&gt; velocity=&lt; 3,  5&gt;</t>
  </si>
  <si>
    <t>position=&lt; 42014, -41692&gt; velocity=&lt;-4,  4&gt;</t>
  </si>
  <si>
    <t>position=&lt; 41986, -10334&gt; velocity=&lt;-4,  1&gt;</t>
  </si>
  <si>
    <t>position=&lt; 10656, -20781&gt; velocity=&lt;-1,  2&gt;</t>
  </si>
  <si>
    <t>position=&lt; 31564,  41935&gt; velocity=&lt;-3, -4&gt;</t>
  </si>
  <si>
    <t>position=&lt;-20717, -20787&gt; velocity=&lt; 2,  2&gt;</t>
  </si>
  <si>
    <t>position=&lt; 31540, -20789&gt; velocity=&lt;-3,  2&gt;</t>
  </si>
  <si>
    <t>position=&lt;-10265, -41692&gt; velocity=&lt; 1,  4&gt;</t>
  </si>
  <si>
    <t>position=&lt;-10260,  41940&gt; velocity=&lt; 1, -4&gt;</t>
  </si>
  <si>
    <t>position=&lt;-10247, -10326&gt; velocity=&lt; 1,  1&gt;</t>
  </si>
  <si>
    <t>position=&lt; 21094, -10328&gt; velocity=&lt;-2,  1&gt;</t>
  </si>
  <si>
    <t>position=&lt;-41646, -52142&gt; velocity=&lt; 4,  5&gt;</t>
  </si>
  <si>
    <t>position=&lt;-10284,  52395&gt; velocity=&lt; 1, -5&gt;</t>
  </si>
  <si>
    <t>position=&lt; 21086,  52394&gt; velocity=&lt;-2, -5&gt;</t>
  </si>
  <si>
    <t>position=&lt; 52500, -31239&gt; velocity=&lt;-5,  3&gt;</t>
  </si>
  <si>
    <t>position=&lt;-20689, -41697&gt; velocity=&lt; 2,  4&gt;</t>
  </si>
  <si>
    <t>position=&lt;-41636,  52389&gt; velocity=&lt; 4, -5&gt;</t>
  </si>
  <si>
    <t>position=&lt; 42026,  41943&gt; velocity=&lt;-4, -4&gt;</t>
  </si>
  <si>
    <t>position=&lt; 31549, -31239&gt; velocity=&lt;-3,  3&gt;</t>
  </si>
  <si>
    <t>position=&lt; 52488,  52398&gt; velocity=&lt;-5, -5&gt;</t>
  </si>
  <si>
    <t>position=&lt; 21086, -52145&gt; velocity=&lt;-2,  5&gt;</t>
  </si>
  <si>
    <t>position=&lt; 31573, -31237&gt; velocity=&lt;-3,  3&gt;</t>
  </si>
  <si>
    <t>position=&lt; 21139,  10573&gt; velocity=&lt;-2, -1&gt;</t>
  </si>
  <si>
    <t>position=&lt;-31188, -20781&gt; velocity=&lt; 3,  2&gt;</t>
  </si>
  <si>
    <t>position=&lt; 52488,  21035&gt; velocity=&lt;-5, -2&gt;</t>
  </si>
  <si>
    <t>position=&lt;-10273,  52398&gt; velocity=&lt; 1, -5&gt;</t>
  </si>
  <si>
    <t>position=&lt;-41642,  10581&gt; velocity=&lt; 4, -1&gt;</t>
  </si>
  <si>
    <t>position=&lt; 42034, -10328&gt; velocity=&lt;-4,  1&gt;</t>
  </si>
  <si>
    <t>position=&lt;-31187,  31489&gt; velocity=&lt; 3, -3&gt;</t>
  </si>
  <si>
    <t>position=&lt; 41994, -10328&gt; velocity=&lt;-4,  1&gt;</t>
  </si>
  <si>
    <t>position=&lt; 21110, -41692&gt; velocity=&lt;-2,  4&gt;</t>
  </si>
  <si>
    <t>position=&lt; 41994, -31236&gt; velocity=&lt;-4,  3&gt;</t>
  </si>
  <si>
    <t>position=&lt; 31532, -41692&gt; velocity=&lt;-3,  4&gt;</t>
  </si>
  <si>
    <t>position=&lt;-41645, -41696&gt; velocity=&lt; 4,  4&gt;</t>
  </si>
  <si>
    <t>position=&lt;-41617, -52148&gt; velocity=&lt; 4,  5&gt;</t>
  </si>
  <si>
    <t>position=&lt; 42027,  21036&gt; velocity=&lt;-4, -2&gt;</t>
  </si>
  <si>
    <t>position=&lt;-10268,  21029&gt; velocity=&lt; 1, -2&gt;</t>
  </si>
  <si>
    <t>position=&lt;-41614, -20785&gt; velocity=&lt; 4,  2&gt;</t>
  </si>
  <si>
    <t>position=&lt; 21097, -31238&gt; velocity=&lt;-2,  3&gt;</t>
  </si>
  <si>
    <t>position=&lt; 10645,  10575&gt; velocity=&lt;-1, -1&gt;</t>
  </si>
  <si>
    <t>position=&lt;-10243,  41944&gt; velocity=&lt; 1, -4&gt;</t>
  </si>
  <si>
    <t>position=&lt; 21118,  21034&gt; velocity=&lt;-2, -2&gt;</t>
  </si>
  <si>
    <t>position=&lt; 41994, -41691&gt; velocity=&lt;-4,  4&gt;</t>
  </si>
  <si>
    <t>position=&lt; 21083, -31240&gt; velocity=&lt;-2,  3&gt;</t>
  </si>
  <si>
    <t>position=&lt;-41596,  52389&gt; velocity=&lt; 4, -5&gt;</t>
  </si>
  <si>
    <t>position=&lt;-31172, -10328&gt; velocity=&lt; 3,  1&gt;</t>
  </si>
  <si>
    <t>position=&lt; 52464,  41944&gt; velocity=&lt;-5, -4&gt;</t>
  </si>
  <si>
    <t>position=&lt;-31176,  52398&gt; velocity=&lt; 3, -5&gt;</t>
  </si>
  <si>
    <t>position=&lt; 10669, -10326&gt; velocity=&lt;-1,  1&gt;</t>
  </si>
  <si>
    <t>position=&lt; 10653,  41940&gt; velocity=&lt;-1, -4&gt;</t>
  </si>
  <si>
    <t>position=&lt;-10242, -20784&gt; velocity=&lt; 1,  2&gt;</t>
  </si>
  <si>
    <t>position=&lt;-10279, -31234&gt; velocity=&lt; 1,  3&gt;</t>
  </si>
  <si>
    <t>position=&lt; 21134,  10573&gt; velocity=&lt;-2, -1&gt;</t>
  </si>
  <si>
    <t>position=&lt;-31160, -31239&gt; velocity=&lt; 3,  3&gt;</t>
  </si>
  <si>
    <t>position=&lt; 21126,  41935&gt; velocity=&lt;-2, -4&gt;</t>
  </si>
  <si>
    <t>position=&lt;-41617,  31485&gt; velocity=&lt; 4, -3&gt;</t>
  </si>
  <si>
    <t>position=&lt;-10279,  10574&gt; velocity=&lt; 1, -1&gt;</t>
  </si>
  <si>
    <t>position=&lt; 10672,  21027&gt; velocity=&lt;-1, -2&gt;</t>
  </si>
  <si>
    <t>position=&lt; 42022, -20780&gt; velocity=&lt;-4,  2&gt;</t>
  </si>
  <si>
    <t>position=&lt;-52100,  10573&gt; velocity=&lt; 5, -1&gt;</t>
  </si>
  <si>
    <t>position=&lt;-52052, -20788&gt; velocity=&lt; 5,  2&gt;</t>
  </si>
  <si>
    <t>position=&lt; 52461,  31489&gt; velocity=&lt;-5, -3&gt;</t>
  </si>
  <si>
    <t>position=&lt; 10672,  10577&gt; velocity=&lt;-1, -1&gt;</t>
  </si>
  <si>
    <t>position=&lt; 21094, -10334&gt; velocity=&lt;-2,  1&gt;</t>
  </si>
  <si>
    <t>position=&lt;-52074, -31238&gt; velocity=&lt; 5,  3&gt;</t>
  </si>
  <si>
    <t>position=&lt;-10249,  10582&gt; velocity=&lt; 1, -1&gt;</t>
  </si>
  <si>
    <t>position=&lt; 52480, -31235&gt; velocity=&lt;-5,  3&gt;</t>
  </si>
  <si>
    <t>position=&lt; 42042,  10582&gt; velocity=&lt;-4, -1&gt;</t>
  </si>
  <si>
    <t>position=&lt; 52496,  31481&gt; velocity=&lt;-5, -3&gt;</t>
  </si>
  <si>
    <t>position=&lt;-31136,  10578&gt; velocity=&lt; 3, -1&gt;</t>
  </si>
  <si>
    <t>position=&lt;-52095, -41695&gt; velocity=&lt; 5,  4&gt;</t>
  </si>
  <si>
    <t>position=&lt; 52460,  21027&gt; velocity=&lt;-5, -2&gt;</t>
  </si>
  <si>
    <t>position=&lt; 21107, -41695&gt; velocity=&lt;-2,  4&gt;</t>
  </si>
  <si>
    <t>position=&lt;-52051, -52147&gt; velocity=&lt; 5,  5&gt;</t>
  </si>
  <si>
    <t>position=&lt; 31564,  31487&gt; velocity=&lt;-3, -3&gt;</t>
  </si>
  <si>
    <t>position=&lt; 52481, -31237&gt; velocity=&lt;-5,  3&gt;</t>
  </si>
  <si>
    <t>position=&lt;-20722, -31241&gt; velocity=&lt; 2,  3&gt;</t>
  </si>
  <si>
    <t>position=&lt;-20735, -41692&gt; velocity=&lt; 2,  4&gt;</t>
  </si>
  <si>
    <t>position=&lt;-52079,  52390&gt; velocity=&lt; 5, -5&gt;</t>
  </si>
  <si>
    <t>position=&lt; 41994, -52142&gt; velocity=&lt;-4,  5&gt;</t>
  </si>
  <si>
    <t>position=&lt; 52497, -20785&gt; velocity=&lt;-5,  2&gt;</t>
  </si>
  <si>
    <t>position=&lt;-41638,  10577&gt; velocity=&lt; 4, -1&gt;</t>
  </si>
  <si>
    <t>position=&lt;-31175, -20789&gt; velocity=&lt; 3,  2&gt;</t>
  </si>
  <si>
    <t>position=&lt;-20719,  21031&gt; velocity=&lt; 2, -2&gt;</t>
  </si>
  <si>
    <t>position=&lt; 52460,  52389&gt; velocity=&lt;-5, -5&gt;</t>
  </si>
  <si>
    <t>position=&lt;-31136, -31237&gt; velocity=&lt; 3,  3&gt;</t>
  </si>
  <si>
    <t>position=&lt; 21086,  52397&gt; velocity=&lt;-2, -5&gt;</t>
  </si>
  <si>
    <t>position=&lt;-52084,  21027&gt; velocity=&lt; 5, -2&gt;</t>
  </si>
  <si>
    <t>position=&lt; 41994, -41694&gt; velocity=&lt;-4,  4&gt;</t>
  </si>
  <si>
    <t>position=&lt;-20706,  31486&gt; velocity=&lt; 2, -3&gt;</t>
  </si>
  <si>
    <t>position=&lt;-20682, -52147&gt; velocity=&lt; 2,  5&gt;</t>
  </si>
  <si>
    <t>position=&lt; 41999,  41942&gt; velocity=&lt;-4, -4&gt;</t>
  </si>
  <si>
    <t>position=&lt; 41994, -52151&gt; velocity=&lt;-4,  5&gt;</t>
  </si>
  <si>
    <t>position=&lt; 41986,  41943&gt; velocity=&lt;-4, -4&gt;</t>
  </si>
  <si>
    <t>position=&lt;-20738, -20788&gt; velocity=&lt; 2,  2&gt;</t>
  </si>
  <si>
    <t>position=&lt; 52464, -20780&gt; velocity=&lt;-5,  2&gt;</t>
  </si>
  <si>
    <t>position=&lt; 31543,  31485&gt; velocity=&lt;-3, -3&gt;</t>
  </si>
  <si>
    <t>position=&lt; 52448, -10334&gt; velocity=&lt;-5,  1&gt;</t>
  </si>
  <si>
    <t>position=&lt;-20713,  31486&gt; velocity=&lt; 2, -3&gt;</t>
  </si>
  <si>
    <t>position=&lt; 21099,  10576&gt; velocity=&lt;-2, -1&gt;</t>
  </si>
  <si>
    <t>position=&lt; 52440,  31490&gt; velocity=&lt;-5, -3&gt;</t>
  </si>
  <si>
    <t>position=&lt; 52441, -31241&gt; velocity=&lt;-5,  3&gt;</t>
  </si>
  <si>
    <t>position=&lt; 42002, -52147&gt; velocity=&lt;-4,  5&gt;</t>
  </si>
  <si>
    <t>position=&lt; 52469,  31483&gt; velocity=&lt;-5, -3&gt;</t>
  </si>
  <si>
    <t>position=&lt; 10658, -41688&gt; velocity=&lt;-1,  4&gt;</t>
  </si>
  <si>
    <t>position=&lt;-10273,  21031&gt; velocity=&lt; 1, -2&gt;</t>
  </si>
  <si>
    <t>position=&lt;-52083, -10331&gt; velocity=&lt; 5,  1&gt;</t>
  </si>
  <si>
    <t>position=&lt;-52044, -31234&gt; velocity=&lt; 5,  3&gt;</t>
  </si>
  <si>
    <t>position=&lt; 21110,  31482&gt; velocity=&lt;-2, -3&gt;</t>
  </si>
  <si>
    <t>position=&lt;-41590, -52145&gt; velocity=&lt; 4,  5&gt;</t>
  </si>
  <si>
    <t>position=&lt;-20689,  10577&gt; velocity=&lt; 2, -1&gt;</t>
  </si>
  <si>
    <t>position=&lt; 31593, -41697&gt; velocity=&lt;-3,  4&gt;</t>
  </si>
  <si>
    <t>position=&lt; 10673,  41935&gt; velocity=&lt;-1, -4&gt;</t>
  </si>
  <si>
    <t>position=&lt;-20677, -10331&gt; velocity=&lt; 2,  1&gt;</t>
  </si>
  <si>
    <t>position=&lt; 52469,  41940&gt; velocity=&lt;-5, -4&gt;</t>
  </si>
  <si>
    <t>position=&lt; 31593, -31242&gt; velocity=&lt;-3,  3&gt;</t>
  </si>
  <si>
    <t>position=&lt; 52467, -41697&gt; velocity=&lt;-5,  4&gt;</t>
  </si>
  <si>
    <t>position=&lt; 42007,  10582&gt; velocity=&lt;-4, -1&gt;</t>
  </si>
  <si>
    <t>position=&lt;-31173, -41692&gt; velocity=&lt; 3,  4&gt;</t>
  </si>
  <si>
    <t>position=&lt; 21083,  21032&gt; velocity=&lt;-2, -2&gt;</t>
  </si>
  <si>
    <t>position=&lt;-20730,  41939&gt; velocity=&lt; 2, -4&gt;</t>
  </si>
  <si>
    <t>position=&lt; 31574, -10335&gt; velocity=&lt;-3,  1&gt;</t>
  </si>
  <si>
    <t>position=&lt; 21139, -52143&gt; velocity=&lt;-2,  5&gt;</t>
  </si>
  <si>
    <t>position=&lt;-52099, -52150&gt; velocity=&lt; 5,  5&gt;</t>
  </si>
  <si>
    <t>position=&lt;-10252,  52398&gt; velocity=&lt; 1, -5&gt;</t>
  </si>
  <si>
    <t>position=&lt; 42047,  21029&gt; velocity=&lt;-4, -2&gt;</t>
  </si>
  <si>
    <t>position=&lt; 42030,  31484&gt; velocity=&lt;-4, -3&gt;</t>
  </si>
  <si>
    <t>position=&lt;-10268, -41697&gt; velocity=&lt; 1,  4&gt;</t>
  </si>
  <si>
    <t>position=&lt; 21080,  31484&gt; velocity=&lt;-2, -3&gt;</t>
  </si>
  <si>
    <t>position=&lt; 41997,  41935&gt; velocity=&lt;-4, -4&gt;</t>
  </si>
  <si>
    <t>position=&lt; 10653, -41693&gt; velocity=&lt;-1,  4&gt;</t>
  </si>
  <si>
    <t>position=&lt; 21089, -52142&gt; velocity=&lt;-2,  5&gt;</t>
  </si>
  <si>
    <t>position=&lt; 10652,  31486&gt; velocity=&lt;-1, -3&gt;</t>
  </si>
  <si>
    <t>position=&lt; 21107, -52145&gt; velocity=&lt;-2,  5&gt;</t>
  </si>
  <si>
    <t>position=&lt;-20718, -10335&gt; velocity=&lt; 2,  1&gt;</t>
  </si>
  <si>
    <t>position=&lt; 21094,  41941&gt; velocity=&lt;-2, -4&gt;</t>
  </si>
  <si>
    <t>position=&lt; 21097,  41935&gt; velocity=&lt;-2, -4&gt;</t>
  </si>
  <si>
    <t>position=&lt; 10624, -20785&gt; velocity=&lt;-1,  2&gt;</t>
  </si>
  <si>
    <t>position=&lt; 21078, -10328&gt; velocity=&lt;-2,  1&gt;</t>
  </si>
  <si>
    <t>position=&lt; 52464,  41938&gt; velocity=&lt;-5, -4&gt;</t>
  </si>
  <si>
    <t>position=&lt; 42006,  21031&gt; velocity=&lt;-4, -2&gt;</t>
  </si>
  <si>
    <t>position=&lt; 10675, -20789&gt; velocity=&lt;-1,  2&gt;</t>
  </si>
  <si>
    <t>position=&lt;-20677,  52396&gt; velocity=&lt; 2, -5&gt;</t>
  </si>
  <si>
    <t>position=&lt;-52095,  52396&gt; velocity=&lt; 5, -5&gt;</t>
  </si>
  <si>
    <t>position=&lt; 21079, -10333&gt; velocity=&lt;-2,  1&gt;</t>
  </si>
  <si>
    <t>position=&lt;-41589,  10577&gt; velocity=&lt; 4, -1&gt;</t>
  </si>
  <si>
    <t>position=&lt; 31556, -41691&gt; velocity=&lt;-3,  4&gt;</t>
  </si>
  <si>
    <t>position=&lt; 31545,  31482&gt; velocity=&lt;-3, -3&gt;</t>
  </si>
  <si>
    <t>position=&lt; 10644,  31487&gt; velocity=&lt;-1, -3&gt;</t>
  </si>
  <si>
    <t>position=&lt;-20706, -41690&gt; velocity=&lt; 2,  4&gt;</t>
  </si>
  <si>
    <t>position=&lt;-10266,  31481&gt; velocity=&lt; 1, -3&gt;</t>
  </si>
  <si>
    <t>position=&lt; 21087, -41693&gt; velocity=&lt;-2,  4&gt;</t>
  </si>
  <si>
    <t>position=&lt;-10239, -41695&gt; velocity=&lt; 1,  4&gt;</t>
  </si>
  <si>
    <t>position=&lt;-52090,  21031&gt; velocity=&lt; 5, -2&gt;</t>
  </si>
  <si>
    <t>position=&lt;-10236,  10578&gt; velocity=&lt; 1, -1&gt;</t>
  </si>
  <si>
    <t>position=&lt;-10236,  41942&gt; velocity=&lt; 1, -4&gt;</t>
  </si>
  <si>
    <t>position=&lt; 21086,  31483&gt; velocity=&lt;-2, -3&gt;</t>
  </si>
  <si>
    <t>position=&lt;-31176, -10330&gt; velocity=&lt; 3,  1&gt;</t>
  </si>
  <si>
    <t>position=&lt; 31574, -10330&gt; velocity=&lt;-3,  1&gt;</t>
  </si>
  <si>
    <t>position=&lt;-41598,  31482&gt; velocity=&lt; 4, -3&gt;</t>
  </si>
  <si>
    <t>position=&lt;-52087, -52144&gt; velocity=&lt; 5,  5&gt;</t>
  </si>
  <si>
    <t>position=&lt; 21090, -31243&gt; velocity=&lt;-2,  3&gt;</t>
  </si>
  <si>
    <t>position=&lt;-20695, -41693&gt; velocity=&lt; 2,  4&gt;</t>
  </si>
  <si>
    <t>position=&lt; 31574, -41692&gt; velocity=&lt;-3,  4&gt;</t>
  </si>
  <si>
    <t>position=&lt;-10240, -52148&gt; velocity=&lt; 1,  5&gt;</t>
  </si>
  <si>
    <t>position=&lt; 42042,  31481&gt; velocity=&lt;-4, -3&gt;</t>
  </si>
  <si>
    <t>position=&lt; 41986,  31481&gt; velocity=&lt;-4, -3&gt;</t>
  </si>
  <si>
    <t>position=&lt; 52484, -10326&gt; velocity=&lt;-5,  1&gt;</t>
  </si>
  <si>
    <t>position=&lt; 31593, -10330&gt; velocity=&lt;-3,  1&gt;</t>
  </si>
  <si>
    <t>position=&lt; 31548,  52398&gt; velocity=&lt;-3, -5&gt;</t>
  </si>
  <si>
    <t>position=&lt;-20719,  21027&gt; velocity=&lt; 2, -2&gt;</t>
  </si>
  <si>
    <t>position=&lt;-20697, -31243&gt; velocity=&lt; 2,  3&gt;</t>
  </si>
  <si>
    <t>position=&lt; 10680, -20781&gt; velocity=&lt;-1,  2&gt;</t>
  </si>
  <si>
    <t>position=&lt;-52088,  21031&gt; velocity=&lt; 5, -2&gt;</t>
  </si>
  <si>
    <t>position=&lt;-31176,  41943&gt; velocity=&lt; 3, -4&gt;</t>
  </si>
  <si>
    <t>position=&lt; 41996, -52147&gt; velocity=&lt;-4,  5&gt;</t>
  </si>
  <si>
    <t>position=&lt;-31176,  41944&gt; velocity=&lt; 3, -4&gt;</t>
  </si>
  <si>
    <t>position=&lt;-52056, -41697&gt; velocity=&lt; 5,  4&gt;</t>
  </si>
  <si>
    <t>position=&lt; 31593,  41944&gt; velocity=&lt;-3, -4&gt;</t>
  </si>
  <si>
    <t>position=&lt; 21099, -41695&gt; velocity=&lt;-2,  4&gt;</t>
  </si>
  <si>
    <t>position=&lt; 31588,  41938&gt; velocity=&lt;-3, -4&gt;</t>
  </si>
  <si>
    <t>position=&lt;-20728,  21031&gt; velocity=&lt; 2, -2&gt;</t>
  </si>
  <si>
    <t>position=&lt;-31149,  21027&gt; velocity=&lt; 3, -2&gt;</t>
  </si>
  <si>
    <t>position=&lt;-10223, -10329&gt; velocity=&lt; 1,  1&gt;</t>
  </si>
  <si>
    <t>position=&lt;-10236,  21034&gt; velocity=&lt; 1, -2&gt;</t>
  </si>
  <si>
    <t>position=&lt; 10632, -10333&gt; velocity=&lt;-1,  1&gt;</t>
  </si>
  <si>
    <t>position=&lt; 10680,  10581&gt; velocity=&lt;-1, -1&gt;</t>
  </si>
  <si>
    <t>position=&lt;-41641, -41688&gt; velocity=&lt; 4,  4&gt;</t>
  </si>
  <si>
    <t>position=&lt; 31545, -41696&gt; velocity=&lt;-3,  4&gt;</t>
  </si>
  <si>
    <t>position=&lt;-31139,  41937&gt; velocity=&lt; 3, -4&gt;</t>
  </si>
  <si>
    <t>position=&lt;-31189,  52395&gt; velocity=&lt; 3, -5&gt;</t>
  </si>
  <si>
    <t>position=&lt; 42036, -10335&gt; velocity=&lt;-4,  1&gt;</t>
  </si>
  <si>
    <t>position=&lt; 41998,  31485&gt; velocity=&lt;-4, -3&gt;</t>
  </si>
  <si>
    <t>position=&lt;-41637, -10326&gt; velocity=&lt; 4,  1&gt;</t>
  </si>
  <si>
    <t>position=&lt;-20682, -20787&gt; velocity=&lt; 2,  2&gt;</t>
  </si>
  <si>
    <t>position=&lt;-10241,  31490&gt; velocity=&lt; 1, -3&gt;</t>
  </si>
  <si>
    <t>position=&lt; 21135, -31239&gt; velocity=&lt;-2,  3&gt;</t>
  </si>
  <si>
    <t>position=&lt; 31561, -31240&gt; velocity=&lt;-3,  3&gt;</t>
  </si>
  <si>
    <t>position=&lt;-31192, -20786&gt; velocity=&lt; 3,  2&gt;</t>
  </si>
  <si>
    <t>position=&lt;-10236,  41944&gt; velocity=&lt; 1, -4&gt;</t>
  </si>
  <si>
    <t>position=&lt;-52059, -41697&gt; velocity=&lt; 5,  4&gt;</t>
  </si>
  <si>
    <t>position=&lt;-20733, -20787&gt; velocity=&lt; 2,  2&gt;</t>
  </si>
  <si>
    <t>position=&lt; 31540, -20781&gt; velocity=&lt;-3,  2&gt;</t>
  </si>
  <si>
    <t>position=&lt;-52055,  10573&gt; velocity=&lt; 5, -1&gt;</t>
  </si>
  <si>
    <t>position=&lt;-31152, -31236&gt; velocity=&lt; 3,  3&gt;</t>
  </si>
  <si>
    <t>position=&lt; 52496, -31240&gt; velocity=&lt;-5,  3&gt;</t>
  </si>
  <si>
    <t>position=&lt;-52052,  31484&gt; velocity=&lt; 5, -3&gt;</t>
  </si>
  <si>
    <t>position=&lt; 52453,  41940&gt; velocity=&lt;-5, -4&gt;</t>
  </si>
  <si>
    <t>position=&lt;-41646, -10333&gt; velocity=&lt; 4,  1&gt;</t>
  </si>
  <si>
    <t>position=&lt; 42042,  41941&gt; velocity=&lt;-4, -4&gt;</t>
  </si>
  <si>
    <t>position=&lt;-31131,  21036&gt; velocity=&lt; 3, -2&gt;</t>
  </si>
  <si>
    <t>position=&lt;-10281, -52145&gt; velocity=&lt; 1,  5&gt;</t>
  </si>
  <si>
    <t>position=&lt;-41598,  31485&gt; velocity=&lt; 4, -3&gt;</t>
  </si>
  <si>
    <t>position=&lt;-31179, -10327&gt; velocity=&lt; 3,  1&gt;</t>
  </si>
  <si>
    <t>position=&lt; 41988, -10332&gt; velocity=&lt;-4,  1&gt;</t>
  </si>
  <si>
    <t>position=&lt; 52456,  41936&gt; velocity=&lt;-5, -4&gt;</t>
  </si>
  <si>
    <t>position=&lt;-41595, -10335&gt; velocity=&lt; 4,  1&gt;</t>
  </si>
  <si>
    <t>position=&lt; 52445,  52390&gt; velocity=&lt;-5, -5&gt;</t>
  </si>
  <si>
    <t>position=&lt;-20693,  31483&gt; velocity=&lt; 2, -3&gt;</t>
  </si>
  <si>
    <t>position=&lt;-41630,  31484&gt; velocity=&lt; 4, -3&gt;</t>
  </si>
  <si>
    <t>position=&lt; 41986,  10581&gt; velocity=&lt;-4, -1&gt;</t>
  </si>
  <si>
    <t>position=&lt;-20734,  21035&gt; velocity=&lt; 2, -2&gt;</t>
  </si>
  <si>
    <t>position=&lt;-10223,  52395&gt; velocity=&lt; 1, -5&gt;</t>
  </si>
  <si>
    <t>position=&lt; 42012, -31238&gt; velocity=&lt;-4,  3&gt;</t>
  </si>
  <si>
    <t>position=&lt; 52445, -31237&gt; velocity=&lt;-5,  3&gt;</t>
  </si>
  <si>
    <t>position=&lt; 21110, -20784&gt; velocity=&lt;-2,  2&gt;</t>
  </si>
  <si>
    <t>position=&lt;-31179, -10328&gt; velocity=&lt; 3,  1&gt;</t>
  </si>
  <si>
    <t>position=&lt;-10251,  41944&gt; velocity=&lt; 1, -4&gt;</t>
  </si>
  <si>
    <t>position=&lt; 31593,  21028&gt; velocity=&lt;-3, -2&gt;</t>
  </si>
  <si>
    <t>position=&lt;-31167, -52150&gt; velocity=&lt; 3,  5&gt;</t>
  </si>
  <si>
    <t>position=&lt; 42003, -52151&gt; velocity=&lt;-4,  5&gt;</t>
  </si>
  <si>
    <t>position=&lt; 52485, -10334&gt; velocity=&lt;-5,  1&gt;</t>
  </si>
  <si>
    <t>position=&lt;-20690, -20786&gt; velocity=&lt; 2,  2&gt;</t>
  </si>
  <si>
    <t>position=&lt; 10625, -31242&gt; velocity=&lt;-1,  3&gt;</t>
  </si>
  <si>
    <t>position=&lt;-52087, -10332&gt; velocity=&lt; 5,  1&gt;</t>
  </si>
  <si>
    <t>position=&lt; 10672, -20783&gt; velocity=&lt;-1,  2&gt;</t>
  </si>
  <si>
    <t>position=&lt; 42026,  31489&gt; velocity=&lt;-4, -3&gt;</t>
  </si>
  <si>
    <t>position=&lt; 10672,  41937&gt; velocity=&lt;-1, -4&gt;</t>
  </si>
  <si>
    <t>position=&lt; 41995, -41697&gt; velocity=&lt;-4,  4&gt;</t>
  </si>
  <si>
    <t>position=&lt; 31572,  31481&gt; velocity=&lt;-3, -3&gt;</t>
  </si>
  <si>
    <t>position=&lt;-20688,  52389&gt; velocity=&lt; 2, -5&gt;</t>
  </si>
  <si>
    <t>position=&lt;-20725,  10574&gt; velocity=&lt; 2, -1&gt;</t>
  </si>
  <si>
    <t>position=&lt;-10260, -10328&gt; velocity=&lt; 1,  1&gt;</t>
  </si>
  <si>
    <t>position=&lt; 10685,  21034&gt; velocity=&lt;-1, -2&gt;</t>
  </si>
  <si>
    <t>position=&lt; 52499,  10577&gt; velocity=&lt;-5, -1&gt;</t>
  </si>
  <si>
    <t>position=&lt; 31536,  31488&gt; velocity=&lt;-3, -3&gt;</t>
  </si>
  <si>
    <t>position=&lt;-10260,  41941&gt; velocity=&lt; 1, -4&gt;</t>
  </si>
  <si>
    <t>position=&lt;-52089, -20789&gt; velocity=&lt; 5,  2&gt;</t>
  </si>
  <si>
    <t>position=&lt; 41994,  21034&gt; velocity=&lt;-4, -2&gt;</t>
  </si>
  <si>
    <t>position=&lt; 31549, -52147&gt; velocity=&lt;-3,  5&gt;</t>
  </si>
  <si>
    <t>position=&lt; 31564, -10328&gt; velocity=&lt;-3,  1&gt;</t>
  </si>
  <si>
    <t>position=&lt; 10645,  41943&gt; velocity=&lt;-1, -4&gt;</t>
  </si>
  <si>
    <t>position=&lt;-31168, -52147&gt; velocity=&lt; 3,  5&gt;</t>
  </si>
  <si>
    <t>position=&lt;-31187,  21034&gt; velocity=&lt; 3, -2&gt;</t>
  </si>
  <si>
    <t>position=&lt;-41598, -31241&gt; velocity=&lt; 4,  3&gt;</t>
  </si>
  <si>
    <t>position=&lt; 10653,  21035&gt; velocity=&lt;-1, -2&gt;</t>
  </si>
  <si>
    <t>position=&lt; 31576,  52398&gt; velocity=&lt;-3, -5&gt;</t>
  </si>
  <si>
    <t>position=&lt;-31136, -31240&gt; velocity=&lt; 3,  3&gt;</t>
  </si>
  <si>
    <t>position=&lt;-20712, -52151&gt; velocity=&lt; 2,  5&gt;</t>
  </si>
  <si>
    <t>position=&lt;-10279,  10579&gt; velocity=&lt; 1, -1&gt;</t>
  </si>
  <si>
    <t>position=&lt; 52469, -10326&gt; velocity=&lt;-5,  1&gt;</t>
  </si>
  <si>
    <t>position=&lt; 21103, -20784&gt; velocity=&lt;-2,  2&gt;</t>
  </si>
  <si>
    <t>position=&lt; 21136, -20785&gt; velocity=&lt;-2,  2&gt;</t>
  </si>
  <si>
    <t>position=&lt;-41605, -52142&gt; velocity=&lt; 4,  5&gt;</t>
  </si>
  <si>
    <t>position=&lt; 31551, -52147&gt; velocity=&lt;-3,  5&gt;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</si>
</sst>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Sheet1!$J$5:$J$344</c:f>
            </c:numRef>
          </c:xVal>
          <c:yVal>
            <c:numRef>
              <c:f>Sheet1!$K$5:$K$344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826335"/>
        <c:axId val="1967916585"/>
      </c:scatterChart>
      <c:valAx>
        <c:axId val="18378263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# Of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7916585"/>
      </c:valAx>
      <c:valAx>
        <c:axId val="1967916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7826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628650</xdr:colOff>
      <xdr:row>2</xdr:row>
      <xdr:rowOff>123825</xdr:rowOff>
    </xdr:from>
    <xdr:ext cx="3743325" cy="6067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0</xdr:row>
      <xdr:rowOff>171450</xdr:rowOff>
    </xdr:from>
    <xdr:ext cx="3533775" cy="352425"/>
    <xdr:grpSp>
      <xdr:nvGrpSpPr>
        <xdr:cNvPr id="2" name="Shape 2" title="Drawing"/>
        <xdr:cNvGrpSpPr/>
      </xdr:nvGrpSpPr>
      <xdr:grpSpPr>
        <a:xfrm>
          <a:off x="1895475" y="771525"/>
          <a:ext cx="5486400" cy="640200"/>
          <a:chOff x="1895475" y="771525"/>
          <a:chExt cx="5486400" cy="640200"/>
        </a:xfrm>
      </xdr:grpSpPr>
      <xdr:sp>
        <xdr:nvSpPr>
          <xdr:cNvPr id="3" name="Shape 3"/>
          <xdr:cNvSpPr/>
        </xdr:nvSpPr>
        <xdr:spPr>
          <a:xfrm>
            <a:off x="1895475" y="771525"/>
            <a:ext cx="304800" cy="390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895475" y="771525"/>
            <a:ext cx="5486400" cy="64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+</a:t>
            </a:r>
            <a:endParaRPr sz="1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</cols>
  <sheetData>
    <row r="1">
      <c r="A1" s="1">
        <v>10631.0</v>
      </c>
    </row>
    <row r="2">
      <c r="J2" s="2" t="s">
        <v>0</v>
      </c>
    </row>
    <row r="3">
      <c r="A3" s="3" t="s">
        <v>1</v>
      </c>
      <c r="J3" s="2">
        <v>10454.0</v>
      </c>
    </row>
    <row r="4">
      <c r="A4" s="1"/>
    </row>
    <row r="5">
      <c r="A5" s="1" t="s">
        <v>2</v>
      </c>
      <c r="C5" t="str">
        <f>IFERROR(__xludf.DUMMYFUNCTION("SPLIT(A5,""&lt;&gt; ,"")"),"position=")</f>
        <v>position=</v>
      </c>
      <c r="D5">
        <f>IFERROR(__xludf.DUMMYFUNCTION("""COMPUTED_VALUE"""),52484.0)</f>
        <v>52484</v>
      </c>
      <c r="E5">
        <f>IFERROR(__xludf.DUMMYFUNCTION("""COMPUTED_VALUE"""),-20780.0)</f>
        <v>-20780</v>
      </c>
      <c r="F5" t="str">
        <f>IFERROR(__xludf.DUMMYFUNCTION("""COMPUTED_VALUE"""),"velocity=")</f>
        <v>velocity=</v>
      </c>
      <c r="G5">
        <f>IFERROR(__xludf.DUMMYFUNCTION("""COMPUTED_VALUE"""),-5.0)</f>
        <v>-5</v>
      </c>
      <c r="H5">
        <f>IFERROR(__xludf.DUMMYFUNCTION("""COMPUTED_VALUE"""),2.0)</f>
        <v>2</v>
      </c>
      <c r="J5">
        <f t="shared" ref="J5:J371" si="1">$J$3*G5+D5</f>
        <v>214</v>
      </c>
      <c r="K5">
        <f t="shared" ref="K5:K371" si="2">-($J$3*H5+E5)</f>
        <v>-128</v>
      </c>
    </row>
    <row r="6">
      <c r="A6" s="1" t="s">
        <v>3</v>
      </c>
      <c r="C6" t="str">
        <f>IFERROR(__xludf.DUMMYFUNCTION("SPLIT(A6,""&lt;&gt; ,"")"),"position=")</f>
        <v>position=</v>
      </c>
      <c r="D6">
        <f>IFERROR(__xludf.DUMMYFUNCTION("""COMPUTED_VALUE"""),-52068.0)</f>
        <v>-52068</v>
      </c>
      <c r="E6">
        <f>IFERROR(__xludf.DUMMYFUNCTION("""COMPUTED_VALUE"""),31483.0)</f>
        <v>31483</v>
      </c>
      <c r="F6" t="str">
        <f>IFERROR(__xludf.DUMMYFUNCTION("""COMPUTED_VALUE"""),"velocity=")</f>
        <v>velocity=</v>
      </c>
      <c r="G6">
        <f>IFERROR(__xludf.DUMMYFUNCTION("""COMPUTED_VALUE"""),5.0)</f>
        <v>5</v>
      </c>
      <c r="H6">
        <f>IFERROR(__xludf.DUMMYFUNCTION("""COMPUTED_VALUE"""),-3.0)</f>
        <v>-3</v>
      </c>
      <c r="J6">
        <f t="shared" si="1"/>
        <v>202</v>
      </c>
      <c r="K6">
        <f t="shared" si="2"/>
        <v>-121</v>
      </c>
    </row>
    <row r="7">
      <c r="A7" s="1" t="s">
        <v>4</v>
      </c>
      <c r="C7" t="str">
        <f>IFERROR(__xludf.DUMMYFUNCTION("SPLIT(A7,""&lt;&gt; ,"")"),"position=")</f>
        <v>position=</v>
      </c>
      <c r="D7">
        <f>IFERROR(__xludf.DUMMYFUNCTION("""COMPUTED_VALUE"""),21120.0)</f>
        <v>21120</v>
      </c>
      <c r="E7">
        <f>IFERROR(__xludf.DUMMYFUNCTION("""COMPUTED_VALUE"""),52398.0)</f>
        <v>52398</v>
      </c>
      <c r="F7" t="str">
        <f>IFERROR(__xludf.DUMMYFUNCTION("""COMPUTED_VALUE"""),"velocity=")</f>
        <v>velocity=</v>
      </c>
      <c r="G7">
        <f>IFERROR(__xludf.DUMMYFUNCTION("""COMPUTED_VALUE"""),-2.0)</f>
        <v>-2</v>
      </c>
      <c r="H7">
        <f>IFERROR(__xludf.DUMMYFUNCTION("""COMPUTED_VALUE"""),-5.0)</f>
        <v>-5</v>
      </c>
      <c r="J7">
        <f t="shared" si="1"/>
        <v>212</v>
      </c>
      <c r="K7">
        <f t="shared" si="2"/>
        <v>-128</v>
      </c>
    </row>
    <row r="8">
      <c r="A8" s="1" t="s">
        <v>5</v>
      </c>
      <c r="C8" t="str">
        <f>IFERROR(__xludf.DUMMYFUNCTION("SPLIT(A8,""&lt;&gt; ,"")"),"position=")</f>
        <v>position=</v>
      </c>
      <c r="D8">
        <f>IFERROR(__xludf.DUMMYFUNCTION("""COMPUTED_VALUE"""),-10264.0)</f>
        <v>-10264</v>
      </c>
      <c r="E8">
        <f>IFERROR(__xludf.DUMMYFUNCTION("""COMPUTED_VALUE"""),-31236.0)</f>
        <v>-31236</v>
      </c>
      <c r="F8" t="str">
        <f>IFERROR(__xludf.DUMMYFUNCTION("""COMPUTED_VALUE"""),"velocity=")</f>
        <v>velocity=</v>
      </c>
      <c r="G8">
        <f>IFERROR(__xludf.DUMMYFUNCTION("""COMPUTED_VALUE"""),1.0)</f>
        <v>1</v>
      </c>
      <c r="H8">
        <f>IFERROR(__xludf.DUMMYFUNCTION("""COMPUTED_VALUE"""),3.0)</f>
        <v>3</v>
      </c>
      <c r="J8">
        <f t="shared" si="1"/>
        <v>190</v>
      </c>
      <c r="K8">
        <f t="shared" si="2"/>
        <v>-126</v>
      </c>
    </row>
    <row r="9">
      <c r="A9" s="1" t="s">
        <v>6</v>
      </c>
      <c r="C9" t="str">
        <f>IFERROR(__xludf.DUMMYFUNCTION("SPLIT(A9,""&lt;&gt; ,"")"),"position=")</f>
        <v>position=</v>
      </c>
      <c r="D9">
        <f>IFERROR(__xludf.DUMMYFUNCTION("""COMPUTED_VALUE"""),52501.0)</f>
        <v>52501</v>
      </c>
      <c r="E9">
        <f>IFERROR(__xludf.DUMMYFUNCTION("""COMPUTED_VALUE"""),52392.0)</f>
        <v>52392</v>
      </c>
      <c r="F9" t="str">
        <f>IFERROR(__xludf.DUMMYFUNCTION("""COMPUTED_VALUE"""),"velocity=")</f>
        <v>velocity=</v>
      </c>
      <c r="G9">
        <f>IFERROR(__xludf.DUMMYFUNCTION("""COMPUTED_VALUE"""),-5.0)</f>
        <v>-5</v>
      </c>
      <c r="H9">
        <f>IFERROR(__xludf.DUMMYFUNCTION("""COMPUTED_VALUE"""),-5.0)</f>
        <v>-5</v>
      </c>
      <c r="J9">
        <f t="shared" si="1"/>
        <v>231</v>
      </c>
      <c r="K9">
        <f t="shared" si="2"/>
        <v>-122</v>
      </c>
    </row>
    <row r="10">
      <c r="A10" s="1" t="s">
        <v>7</v>
      </c>
      <c r="C10" t="str">
        <f>IFERROR(__xludf.DUMMYFUNCTION("SPLIT(A10,""&lt;&gt; ,"")"),"position=")</f>
        <v>position=</v>
      </c>
      <c r="D10">
        <f>IFERROR(__xludf.DUMMYFUNCTION("""COMPUTED_VALUE"""),-31144.0)</f>
        <v>-31144</v>
      </c>
      <c r="E10">
        <f>IFERROR(__xludf.DUMMYFUNCTION("""COMPUTED_VALUE"""),52394.0)</f>
        <v>52394</v>
      </c>
      <c r="F10" t="str">
        <f>IFERROR(__xludf.DUMMYFUNCTION("""COMPUTED_VALUE"""),"velocity=")</f>
        <v>velocity=</v>
      </c>
      <c r="G10">
        <f>IFERROR(__xludf.DUMMYFUNCTION("""COMPUTED_VALUE"""),3.0)</f>
        <v>3</v>
      </c>
      <c r="H10">
        <f>IFERROR(__xludf.DUMMYFUNCTION("""COMPUTED_VALUE"""),-5.0)</f>
        <v>-5</v>
      </c>
      <c r="J10">
        <f t="shared" si="1"/>
        <v>218</v>
      </c>
      <c r="K10">
        <f t="shared" si="2"/>
        <v>-124</v>
      </c>
    </row>
    <row r="11">
      <c r="A11" s="1" t="s">
        <v>8</v>
      </c>
      <c r="C11" t="str">
        <f>IFERROR(__xludf.DUMMYFUNCTION("SPLIT(A11,""&lt;&gt; ,"")"),"position=")</f>
        <v>position=</v>
      </c>
      <c r="D11">
        <f>IFERROR(__xludf.DUMMYFUNCTION("""COMPUTED_VALUE"""),-41603.0)</f>
        <v>-41603</v>
      </c>
      <c r="E11">
        <f>IFERROR(__xludf.DUMMYFUNCTION("""COMPUTED_VALUE"""),21031.0)</f>
        <v>21031</v>
      </c>
      <c r="F11" t="str">
        <f>IFERROR(__xludf.DUMMYFUNCTION("""COMPUTED_VALUE"""),"velocity=")</f>
        <v>velocity=</v>
      </c>
      <c r="G11">
        <f>IFERROR(__xludf.DUMMYFUNCTION("""COMPUTED_VALUE"""),4.0)</f>
        <v>4</v>
      </c>
      <c r="H11">
        <f>IFERROR(__xludf.DUMMYFUNCTION("""COMPUTED_VALUE"""),-2.0)</f>
        <v>-2</v>
      </c>
      <c r="J11">
        <f t="shared" si="1"/>
        <v>213</v>
      </c>
      <c r="K11">
        <f t="shared" si="2"/>
        <v>-123</v>
      </c>
    </row>
    <row r="12">
      <c r="A12" s="1" t="s">
        <v>9</v>
      </c>
      <c r="C12" t="str">
        <f>IFERROR(__xludf.DUMMYFUNCTION("SPLIT(A12,""&lt;&gt; ,"")"),"position=")</f>
        <v>position=</v>
      </c>
      <c r="D12">
        <f>IFERROR(__xludf.DUMMYFUNCTION("""COMPUTED_VALUE"""),-41630.0)</f>
        <v>-41630</v>
      </c>
      <c r="E12">
        <f>IFERROR(__xludf.DUMMYFUNCTION("""COMPUTED_VALUE"""),-31239.0)</f>
        <v>-31239</v>
      </c>
      <c r="F12" t="str">
        <f>IFERROR(__xludf.DUMMYFUNCTION("""COMPUTED_VALUE"""),"velocity=")</f>
        <v>velocity=</v>
      </c>
      <c r="G12">
        <f>IFERROR(__xludf.DUMMYFUNCTION("""COMPUTED_VALUE"""),4.0)</f>
        <v>4</v>
      </c>
      <c r="H12">
        <f>IFERROR(__xludf.DUMMYFUNCTION("""COMPUTED_VALUE"""),3.0)</f>
        <v>3</v>
      </c>
      <c r="J12">
        <f t="shared" si="1"/>
        <v>186</v>
      </c>
      <c r="K12">
        <f t="shared" si="2"/>
        <v>-123</v>
      </c>
    </row>
    <row r="13">
      <c r="A13" s="1" t="s">
        <v>10</v>
      </c>
      <c r="C13" t="str">
        <f>IFERROR(__xludf.DUMMYFUNCTION("SPLIT(A13,""&lt;&gt; ,"")"),"position=")</f>
        <v>position=</v>
      </c>
      <c r="D13">
        <f>IFERROR(__xludf.DUMMYFUNCTION("""COMPUTED_VALUE"""),21126.0)</f>
        <v>21126</v>
      </c>
      <c r="E13">
        <f>IFERROR(__xludf.DUMMYFUNCTION("""COMPUTED_VALUE"""),-20780.0)</f>
        <v>-20780</v>
      </c>
      <c r="F13" t="str">
        <f>IFERROR(__xludf.DUMMYFUNCTION("""COMPUTED_VALUE"""),"velocity=")</f>
        <v>velocity=</v>
      </c>
      <c r="G13">
        <f>IFERROR(__xludf.DUMMYFUNCTION("""COMPUTED_VALUE"""),-2.0)</f>
        <v>-2</v>
      </c>
      <c r="H13">
        <f>IFERROR(__xludf.DUMMYFUNCTION("""COMPUTED_VALUE"""),2.0)</f>
        <v>2</v>
      </c>
      <c r="J13">
        <f t="shared" si="1"/>
        <v>218</v>
      </c>
      <c r="K13">
        <f t="shared" si="2"/>
        <v>-128</v>
      </c>
    </row>
    <row r="14">
      <c r="A14" s="1" t="s">
        <v>11</v>
      </c>
      <c r="C14" t="str">
        <f>IFERROR(__xludf.DUMMYFUNCTION("SPLIT(A14,""&lt;&gt; ,"")"),"position=")</f>
        <v>position=</v>
      </c>
      <c r="D14">
        <f>IFERROR(__xludf.DUMMYFUNCTION("""COMPUTED_VALUE"""),-31150.0)</f>
        <v>-31150</v>
      </c>
      <c r="E14">
        <f>IFERROR(__xludf.DUMMYFUNCTION("""COMPUTED_VALUE"""),-10326.0)</f>
        <v>-10326</v>
      </c>
      <c r="F14" t="str">
        <f>IFERROR(__xludf.DUMMYFUNCTION("""COMPUTED_VALUE"""),"velocity=")</f>
        <v>velocity=</v>
      </c>
      <c r="G14">
        <f>IFERROR(__xludf.DUMMYFUNCTION("""COMPUTED_VALUE"""),3.0)</f>
        <v>3</v>
      </c>
      <c r="H14">
        <f>IFERROR(__xludf.DUMMYFUNCTION("""COMPUTED_VALUE"""),1.0)</f>
        <v>1</v>
      </c>
      <c r="J14">
        <f t="shared" si="1"/>
        <v>212</v>
      </c>
      <c r="K14">
        <f t="shared" si="2"/>
        <v>-128</v>
      </c>
    </row>
    <row r="15">
      <c r="A15" s="1" t="s">
        <v>12</v>
      </c>
      <c r="C15" t="str">
        <f>IFERROR(__xludf.DUMMYFUNCTION("SPLIT(A15,""&lt;&gt; ,"")"),"position=")</f>
        <v>position=</v>
      </c>
      <c r="D15">
        <f>IFERROR(__xludf.DUMMYFUNCTION("""COMPUTED_VALUE"""),-41598.0)</f>
        <v>-41598</v>
      </c>
      <c r="E15">
        <f>IFERROR(__xludf.DUMMYFUNCTION("""COMPUTED_VALUE"""),21033.0)</f>
        <v>21033</v>
      </c>
      <c r="F15" t="str">
        <f>IFERROR(__xludf.DUMMYFUNCTION("""COMPUTED_VALUE"""),"velocity=")</f>
        <v>velocity=</v>
      </c>
      <c r="G15">
        <f>IFERROR(__xludf.DUMMYFUNCTION("""COMPUTED_VALUE"""),4.0)</f>
        <v>4</v>
      </c>
      <c r="H15">
        <f>IFERROR(__xludf.DUMMYFUNCTION("""COMPUTED_VALUE"""),-2.0)</f>
        <v>-2</v>
      </c>
      <c r="J15">
        <f t="shared" si="1"/>
        <v>218</v>
      </c>
      <c r="K15">
        <f t="shared" si="2"/>
        <v>-125</v>
      </c>
    </row>
    <row r="16">
      <c r="A16" s="1" t="s">
        <v>13</v>
      </c>
      <c r="C16" t="str">
        <f>IFERROR(__xludf.DUMMYFUNCTION("SPLIT(A16,""&lt;&gt; ,"")"),"position=")</f>
        <v>position=</v>
      </c>
      <c r="D16">
        <f>IFERROR(__xludf.DUMMYFUNCTION("""COMPUTED_VALUE"""),-10252.0)</f>
        <v>-10252</v>
      </c>
      <c r="E16">
        <f>IFERROR(__xludf.DUMMYFUNCTION("""COMPUTED_VALUE"""),-20787.0)</f>
        <v>-20787</v>
      </c>
      <c r="F16" t="str">
        <f>IFERROR(__xludf.DUMMYFUNCTION("""COMPUTED_VALUE"""),"velocity=")</f>
        <v>velocity=</v>
      </c>
      <c r="G16">
        <f>IFERROR(__xludf.DUMMYFUNCTION("""COMPUTED_VALUE"""),1.0)</f>
        <v>1</v>
      </c>
      <c r="H16">
        <f>IFERROR(__xludf.DUMMYFUNCTION("""COMPUTED_VALUE"""),2.0)</f>
        <v>2</v>
      </c>
      <c r="J16">
        <f t="shared" si="1"/>
        <v>202</v>
      </c>
      <c r="K16">
        <f t="shared" si="2"/>
        <v>-121</v>
      </c>
    </row>
    <row r="17">
      <c r="A17" s="1" t="s">
        <v>14</v>
      </c>
      <c r="C17" t="str">
        <f>IFERROR(__xludf.DUMMYFUNCTION("SPLIT(A17,""&lt;&gt; ,"")"),"position=")</f>
        <v>position=</v>
      </c>
      <c r="D17">
        <f>IFERROR(__xludf.DUMMYFUNCTION("""COMPUTED_VALUE"""),-20677.0)</f>
        <v>-20677</v>
      </c>
      <c r="E17">
        <f>IFERROR(__xludf.DUMMYFUNCTION("""COMPUTED_VALUE"""),-52149.0)</f>
        <v>-52149</v>
      </c>
      <c r="F17" t="str">
        <f>IFERROR(__xludf.DUMMYFUNCTION("""COMPUTED_VALUE"""),"velocity=")</f>
        <v>velocity=</v>
      </c>
      <c r="G17">
        <f>IFERROR(__xludf.DUMMYFUNCTION("""COMPUTED_VALUE"""),2.0)</f>
        <v>2</v>
      </c>
      <c r="H17">
        <f>IFERROR(__xludf.DUMMYFUNCTION("""COMPUTED_VALUE"""),5.0)</f>
        <v>5</v>
      </c>
      <c r="J17">
        <f t="shared" si="1"/>
        <v>231</v>
      </c>
      <c r="K17">
        <f t="shared" si="2"/>
        <v>-121</v>
      </c>
    </row>
    <row r="18">
      <c r="A18" s="1" t="s">
        <v>15</v>
      </c>
      <c r="C18" t="str">
        <f>IFERROR(__xludf.DUMMYFUNCTION("SPLIT(A18,""&lt;&gt; ,"")"),"position=")</f>
        <v>position=</v>
      </c>
      <c r="D18">
        <f>IFERROR(__xludf.DUMMYFUNCTION("""COMPUTED_VALUE"""),21102.0)</f>
        <v>21102</v>
      </c>
      <c r="E18">
        <f>IFERROR(__xludf.DUMMYFUNCTION("""COMPUTED_VALUE"""),-31236.0)</f>
        <v>-31236</v>
      </c>
      <c r="F18" t="str">
        <f>IFERROR(__xludf.DUMMYFUNCTION("""COMPUTED_VALUE"""),"velocity=")</f>
        <v>velocity=</v>
      </c>
      <c r="G18">
        <f>IFERROR(__xludf.DUMMYFUNCTION("""COMPUTED_VALUE"""),-2.0)</f>
        <v>-2</v>
      </c>
      <c r="H18">
        <f>IFERROR(__xludf.DUMMYFUNCTION("""COMPUTED_VALUE"""),3.0)</f>
        <v>3</v>
      </c>
      <c r="J18">
        <f t="shared" si="1"/>
        <v>194</v>
      </c>
      <c r="K18">
        <f t="shared" si="2"/>
        <v>-126</v>
      </c>
    </row>
    <row r="19">
      <c r="A19" s="1" t="s">
        <v>16</v>
      </c>
      <c r="C19" t="str">
        <f>IFERROR(__xludf.DUMMYFUNCTION("SPLIT(A19,""&lt;&gt; ,"")"),"position=")</f>
        <v>position=</v>
      </c>
      <c r="D19">
        <f>IFERROR(__xludf.DUMMYFUNCTION("""COMPUTED_VALUE"""),-20734.0)</f>
        <v>-20734</v>
      </c>
      <c r="E19">
        <f>IFERROR(__xludf.DUMMYFUNCTION("""COMPUTED_VALUE"""),41942.0)</f>
        <v>41942</v>
      </c>
      <c r="F19" t="str">
        <f>IFERROR(__xludf.DUMMYFUNCTION("""COMPUTED_VALUE"""),"velocity=")</f>
        <v>velocity=</v>
      </c>
      <c r="G19">
        <f>IFERROR(__xludf.DUMMYFUNCTION("""COMPUTED_VALUE"""),2.0)</f>
        <v>2</v>
      </c>
      <c r="H19">
        <f>IFERROR(__xludf.DUMMYFUNCTION("""COMPUTED_VALUE"""),-4.0)</f>
        <v>-4</v>
      </c>
      <c r="J19">
        <f t="shared" si="1"/>
        <v>174</v>
      </c>
      <c r="K19">
        <f t="shared" si="2"/>
        <v>-126</v>
      </c>
    </row>
    <row r="20">
      <c r="A20" s="1" t="s">
        <v>17</v>
      </c>
      <c r="C20" t="str">
        <f>IFERROR(__xludf.DUMMYFUNCTION("SPLIT(A20,""&lt;&gt; ,"")"),"position=")</f>
        <v>position=</v>
      </c>
      <c r="D20">
        <f>IFERROR(__xludf.DUMMYFUNCTION("""COMPUTED_VALUE"""),42018.0)</f>
        <v>42018</v>
      </c>
      <c r="E20">
        <f>IFERROR(__xludf.DUMMYFUNCTION("""COMPUTED_VALUE"""),-41696.0)</f>
        <v>-41696</v>
      </c>
      <c r="F20" t="str">
        <f>IFERROR(__xludf.DUMMYFUNCTION("""COMPUTED_VALUE"""),"velocity=")</f>
        <v>velocity=</v>
      </c>
      <c r="G20">
        <f>IFERROR(__xludf.DUMMYFUNCTION("""COMPUTED_VALUE"""),-4.0)</f>
        <v>-4</v>
      </c>
      <c r="H20">
        <f>IFERROR(__xludf.DUMMYFUNCTION("""COMPUTED_VALUE"""),4.0)</f>
        <v>4</v>
      </c>
      <c r="J20">
        <f t="shared" si="1"/>
        <v>202</v>
      </c>
      <c r="K20">
        <f t="shared" si="2"/>
        <v>-120</v>
      </c>
    </row>
    <row r="21">
      <c r="A21" s="1" t="s">
        <v>18</v>
      </c>
      <c r="C21" t="str">
        <f>IFERROR(__xludf.DUMMYFUNCTION("SPLIT(A21,""&lt;&gt; ,"")"),"position=")</f>
        <v>position=</v>
      </c>
      <c r="D21">
        <f>IFERROR(__xludf.DUMMYFUNCTION("""COMPUTED_VALUE"""),-52071.0)</f>
        <v>-52071</v>
      </c>
      <c r="E21">
        <f>IFERROR(__xludf.DUMMYFUNCTION("""COMPUTED_VALUE"""),-41691.0)</f>
        <v>-41691</v>
      </c>
      <c r="F21" t="str">
        <f>IFERROR(__xludf.DUMMYFUNCTION("""COMPUTED_VALUE"""),"velocity=")</f>
        <v>velocity=</v>
      </c>
      <c r="G21">
        <f>IFERROR(__xludf.DUMMYFUNCTION("""COMPUTED_VALUE"""),5.0)</f>
        <v>5</v>
      </c>
      <c r="H21">
        <f>IFERROR(__xludf.DUMMYFUNCTION("""COMPUTED_VALUE"""),4.0)</f>
        <v>4</v>
      </c>
      <c r="J21">
        <f t="shared" si="1"/>
        <v>199</v>
      </c>
      <c r="K21">
        <f t="shared" si="2"/>
        <v>-125</v>
      </c>
    </row>
    <row r="22">
      <c r="A22" s="1" t="s">
        <v>19</v>
      </c>
      <c r="C22" t="str">
        <f>IFERROR(__xludf.DUMMYFUNCTION("SPLIT(A22,""&lt;&gt; ,"")"),"position=")</f>
        <v>position=</v>
      </c>
      <c r="D22">
        <f>IFERROR(__xludf.DUMMYFUNCTION("""COMPUTED_VALUE"""),-20720.0)</f>
        <v>-20720</v>
      </c>
      <c r="E22">
        <f>IFERROR(__xludf.DUMMYFUNCTION("""COMPUTED_VALUE"""),-41693.0)</f>
        <v>-41693</v>
      </c>
      <c r="F22" t="str">
        <f>IFERROR(__xludf.DUMMYFUNCTION("""COMPUTED_VALUE"""),"velocity=")</f>
        <v>velocity=</v>
      </c>
      <c r="G22">
        <f>IFERROR(__xludf.DUMMYFUNCTION("""COMPUTED_VALUE"""),2.0)</f>
        <v>2</v>
      </c>
      <c r="H22">
        <f>IFERROR(__xludf.DUMMYFUNCTION("""COMPUTED_VALUE"""),4.0)</f>
        <v>4</v>
      </c>
      <c r="J22">
        <f t="shared" si="1"/>
        <v>188</v>
      </c>
      <c r="K22">
        <f t="shared" si="2"/>
        <v>-123</v>
      </c>
    </row>
    <row r="23">
      <c r="A23" s="1" t="s">
        <v>20</v>
      </c>
      <c r="C23" t="str">
        <f>IFERROR(__xludf.DUMMYFUNCTION("SPLIT(A23,""&lt;&gt; ,"")"),"position=")</f>
        <v>position=</v>
      </c>
      <c r="D23">
        <f>IFERROR(__xludf.DUMMYFUNCTION("""COMPUTED_VALUE"""),-20710.0)</f>
        <v>-20710</v>
      </c>
      <c r="E23">
        <f>IFERROR(__xludf.DUMMYFUNCTION("""COMPUTED_VALUE"""),10574.0)</f>
        <v>10574</v>
      </c>
      <c r="F23" t="str">
        <f>IFERROR(__xludf.DUMMYFUNCTION("""COMPUTED_VALUE"""),"velocity=")</f>
        <v>velocity=</v>
      </c>
      <c r="G23">
        <f>IFERROR(__xludf.DUMMYFUNCTION("""COMPUTED_VALUE"""),2.0)</f>
        <v>2</v>
      </c>
      <c r="H23">
        <f>IFERROR(__xludf.DUMMYFUNCTION("""COMPUTED_VALUE"""),-1.0)</f>
        <v>-1</v>
      </c>
      <c r="J23">
        <f t="shared" si="1"/>
        <v>198</v>
      </c>
      <c r="K23">
        <f t="shared" si="2"/>
        <v>-120</v>
      </c>
    </row>
    <row r="24">
      <c r="A24" s="1" t="s">
        <v>21</v>
      </c>
      <c r="C24" t="str">
        <f>IFERROR(__xludf.DUMMYFUNCTION("SPLIT(A24,""&lt;&gt; ,"")"),"position=")</f>
        <v>position=</v>
      </c>
      <c r="D24">
        <f>IFERROR(__xludf.DUMMYFUNCTION("""COMPUTED_VALUE"""),31540.0)</f>
        <v>31540</v>
      </c>
      <c r="E24">
        <f>IFERROR(__xludf.DUMMYFUNCTION("""COMPUTED_VALUE"""),10578.0)</f>
        <v>10578</v>
      </c>
      <c r="F24" t="str">
        <f>IFERROR(__xludf.DUMMYFUNCTION("""COMPUTED_VALUE"""),"velocity=")</f>
        <v>velocity=</v>
      </c>
      <c r="G24">
        <f>IFERROR(__xludf.DUMMYFUNCTION("""COMPUTED_VALUE"""),-3.0)</f>
        <v>-3</v>
      </c>
      <c r="H24">
        <f>IFERROR(__xludf.DUMMYFUNCTION("""COMPUTED_VALUE"""),-1.0)</f>
        <v>-1</v>
      </c>
      <c r="J24">
        <f t="shared" si="1"/>
        <v>178</v>
      </c>
      <c r="K24">
        <f t="shared" si="2"/>
        <v>-124</v>
      </c>
    </row>
    <row r="25">
      <c r="A25" s="1" t="s">
        <v>22</v>
      </c>
      <c r="C25" t="str">
        <f>IFERROR(__xludf.DUMMYFUNCTION("SPLIT(A25,""&lt;&gt; ,"")"),"position=")</f>
        <v>position=</v>
      </c>
      <c r="D25">
        <f>IFERROR(__xludf.DUMMYFUNCTION("""COMPUTED_VALUE"""),31581.0)</f>
        <v>31581</v>
      </c>
      <c r="E25">
        <f>IFERROR(__xludf.DUMMYFUNCTION("""COMPUTED_VALUE"""),-41693.0)</f>
        <v>-41693</v>
      </c>
      <c r="F25" t="str">
        <f>IFERROR(__xludf.DUMMYFUNCTION("""COMPUTED_VALUE"""),"velocity=")</f>
        <v>velocity=</v>
      </c>
      <c r="G25">
        <f>IFERROR(__xludf.DUMMYFUNCTION("""COMPUTED_VALUE"""),-3.0)</f>
        <v>-3</v>
      </c>
      <c r="H25">
        <f>IFERROR(__xludf.DUMMYFUNCTION("""COMPUTED_VALUE"""),4.0)</f>
        <v>4</v>
      </c>
      <c r="J25">
        <f t="shared" si="1"/>
        <v>219</v>
      </c>
      <c r="K25">
        <f t="shared" si="2"/>
        <v>-123</v>
      </c>
    </row>
    <row r="26">
      <c r="A26" s="1" t="s">
        <v>23</v>
      </c>
      <c r="C26" t="str">
        <f>IFERROR(__xludf.DUMMYFUNCTION("SPLIT(A26,""&lt;&gt; ,"")"),"position=")</f>
        <v>position=</v>
      </c>
      <c r="D26">
        <f>IFERROR(__xludf.DUMMYFUNCTION("""COMPUTED_VALUE"""),31540.0)</f>
        <v>31540</v>
      </c>
      <c r="E26">
        <f>IFERROR(__xludf.DUMMYFUNCTION("""COMPUTED_VALUE"""),10576.0)</f>
        <v>10576</v>
      </c>
      <c r="F26" t="str">
        <f>IFERROR(__xludf.DUMMYFUNCTION("""COMPUTED_VALUE"""),"velocity=")</f>
        <v>velocity=</v>
      </c>
      <c r="G26">
        <f>IFERROR(__xludf.DUMMYFUNCTION("""COMPUTED_VALUE"""),-3.0)</f>
        <v>-3</v>
      </c>
      <c r="H26">
        <f>IFERROR(__xludf.DUMMYFUNCTION("""COMPUTED_VALUE"""),-1.0)</f>
        <v>-1</v>
      </c>
      <c r="J26">
        <f t="shared" si="1"/>
        <v>178</v>
      </c>
      <c r="K26">
        <f t="shared" si="2"/>
        <v>-122</v>
      </c>
    </row>
    <row r="27">
      <c r="A27" s="1" t="s">
        <v>24</v>
      </c>
      <c r="C27" t="str">
        <f>IFERROR(__xludf.DUMMYFUNCTION("SPLIT(A27,""&lt;&gt; ,"")"),"position=")</f>
        <v>position=</v>
      </c>
      <c r="D27">
        <f>IFERROR(__xludf.DUMMYFUNCTION("""COMPUTED_VALUE"""),-31184.0)</f>
        <v>-31184</v>
      </c>
      <c r="E27">
        <f>IFERROR(__xludf.DUMMYFUNCTION("""COMPUTED_VALUE"""),31490.0)</f>
        <v>31490</v>
      </c>
      <c r="F27" t="str">
        <f>IFERROR(__xludf.DUMMYFUNCTION("""COMPUTED_VALUE"""),"velocity=")</f>
        <v>velocity=</v>
      </c>
      <c r="G27">
        <f>IFERROR(__xludf.DUMMYFUNCTION("""COMPUTED_VALUE"""),3.0)</f>
        <v>3</v>
      </c>
      <c r="H27">
        <f>IFERROR(__xludf.DUMMYFUNCTION("""COMPUTED_VALUE"""),-3.0)</f>
        <v>-3</v>
      </c>
      <c r="J27">
        <f t="shared" si="1"/>
        <v>178</v>
      </c>
      <c r="K27">
        <f t="shared" si="2"/>
        <v>-128</v>
      </c>
    </row>
    <row r="28">
      <c r="A28" s="1" t="s">
        <v>25</v>
      </c>
      <c r="C28" t="str">
        <f>IFERROR(__xludf.DUMMYFUNCTION("SPLIT(A28,""&lt;&gt; ,"")"),"position=")</f>
        <v>position=</v>
      </c>
      <c r="D28">
        <f>IFERROR(__xludf.DUMMYFUNCTION("""COMPUTED_VALUE"""),-31168.0)</f>
        <v>-31168</v>
      </c>
      <c r="E28">
        <f>IFERROR(__xludf.DUMMYFUNCTION("""COMPUTED_VALUE"""),-41689.0)</f>
        <v>-41689</v>
      </c>
      <c r="F28" t="str">
        <f>IFERROR(__xludf.DUMMYFUNCTION("""COMPUTED_VALUE"""),"velocity=")</f>
        <v>velocity=</v>
      </c>
      <c r="G28">
        <f>IFERROR(__xludf.DUMMYFUNCTION("""COMPUTED_VALUE"""),3.0)</f>
        <v>3</v>
      </c>
      <c r="H28">
        <f>IFERROR(__xludf.DUMMYFUNCTION("""COMPUTED_VALUE"""),4.0)</f>
        <v>4</v>
      </c>
      <c r="J28">
        <f t="shared" si="1"/>
        <v>194</v>
      </c>
      <c r="K28">
        <f t="shared" si="2"/>
        <v>-127</v>
      </c>
    </row>
    <row r="29">
      <c r="A29" s="1" t="s">
        <v>26</v>
      </c>
      <c r="C29" t="str">
        <f>IFERROR(__xludf.DUMMYFUNCTION("SPLIT(A29,""&lt;&gt; ,"")"),"position=")</f>
        <v>position=</v>
      </c>
      <c r="D29">
        <f>IFERROR(__xludf.DUMMYFUNCTION("""COMPUTED_VALUE"""),-41641.0)</f>
        <v>-41641</v>
      </c>
      <c r="E29">
        <f>IFERROR(__xludf.DUMMYFUNCTION("""COMPUTED_VALUE"""),10575.0)</f>
        <v>10575</v>
      </c>
      <c r="F29" t="str">
        <f>IFERROR(__xludf.DUMMYFUNCTION("""COMPUTED_VALUE"""),"velocity=")</f>
        <v>velocity=</v>
      </c>
      <c r="G29">
        <f>IFERROR(__xludf.DUMMYFUNCTION("""COMPUTED_VALUE"""),4.0)</f>
        <v>4</v>
      </c>
      <c r="H29">
        <f>IFERROR(__xludf.DUMMYFUNCTION("""COMPUTED_VALUE"""),-1.0)</f>
        <v>-1</v>
      </c>
      <c r="J29">
        <f t="shared" si="1"/>
        <v>175</v>
      </c>
      <c r="K29">
        <f t="shared" si="2"/>
        <v>-121</v>
      </c>
    </row>
    <row r="30">
      <c r="A30" s="1" t="s">
        <v>27</v>
      </c>
      <c r="C30" t="str">
        <f>IFERROR(__xludf.DUMMYFUNCTION("SPLIT(A30,""&lt;&gt; ,"")"),"position=")</f>
        <v>position=</v>
      </c>
      <c r="D30">
        <f>IFERROR(__xludf.DUMMYFUNCTION("""COMPUTED_VALUE"""),-41590.0)</f>
        <v>-41590</v>
      </c>
      <c r="E30">
        <f>IFERROR(__xludf.DUMMYFUNCTION("""COMPUTED_VALUE"""),41940.0)</f>
        <v>41940</v>
      </c>
      <c r="F30" t="str">
        <f>IFERROR(__xludf.DUMMYFUNCTION("""COMPUTED_VALUE"""),"velocity=")</f>
        <v>velocity=</v>
      </c>
      <c r="G30">
        <f>IFERROR(__xludf.DUMMYFUNCTION("""COMPUTED_VALUE"""),4.0)</f>
        <v>4</v>
      </c>
      <c r="H30">
        <f>IFERROR(__xludf.DUMMYFUNCTION("""COMPUTED_VALUE"""),-4.0)</f>
        <v>-4</v>
      </c>
      <c r="J30">
        <f t="shared" si="1"/>
        <v>226</v>
      </c>
      <c r="K30">
        <f t="shared" si="2"/>
        <v>-124</v>
      </c>
    </row>
    <row r="31">
      <c r="A31" s="1" t="s">
        <v>28</v>
      </c>
      <c r="C31" t="str">
        <f>IFERROR(__xludf.DUMMYFUNCTION("SPLIT(A31,""&lt;&gt; ,"")"),"position=")</f>
        <v>position=</v>
      </c>
      <c r="D31">
        <f>IFERROR(__xludf.DUMMYFUNCTION("""COMPUTED_VALUE"""),-31179.0)</f>
        <v>-31179</v>
      </c>
      <c r="E31">
        <f>IFERROR(__xludf.DUMMYFUNCTION("""COMPUTED_VALUE"""),-41695.0)</f>
        <v>-41695</v>
      </c>
      <c r="F31" t="str">
        <f>IFERROR(__xludf.DUMMYFUNCTION("""COMPUTED_VALUE"""),"velocity=")</f>
        <v>velocity=</v>
      </c>
      <c r="G31">
        <f>IFERROR(__xludf.DUMMYFUNCTION("""COMPUTED_VALUE"""),3.0)</f>
        <v>3</v>
      </c>
      <c r="H31">
        <f>IFERROR(__xludf.DUMMYFUNCTION("""COMPUTED_VALUE"""),4.0)</f>
        <v>4</v>
      </c>
      <c r="J31">
        <f t="shared" si="1"/>
        <v>183</v>
      </c>
      <c r="K31">
        <f t="shared" si="2"/>
        <v>-121</v>
      </c>
    </row>
    <row r="32">
      <c r="A32" s="1" t="s">
        <v>29</v>
      </c>
      <c r="C32" t="str">
        <f>IFERROR(__xludf.DUMMYFUNCTION("SPLIT(A32,""&lt;&gt; ,"")"),"position=")</f>
        <v>position=</v>
      </c>
      <c r="D32">
        <f>IFERROR(__xludf.DUMMYFUNCTION("""COMPUTED_VALUE"""),-10232.0)</f>
        <v>-10232</v>
      </c>
      <c r="E32">
        <f>IFERROR(__xludf.DUMMYFUNCTION("""COMPUTED_VALUE"""),31481.0)</f>
        <v>31481</v>
      </c>
      <c r="F32" t="str">
        <f>IFERROR(__xludf.DUMMYFUNCTION("""COMPUTED_VALUE"""),"velocity=")</f>
        <v>velocity=</v>
      </c>
      <c r="G32">
        <f>IFERROR(__xludf.DUMMYFUNCTION("""COMPUTED_VALUE"""),1.0)</f>
        <v>1</v>
      </c>
      <c r="H32">
        <f>IFERROR(__xludf.DUMMYFUNCTION("""COMPUTED_VALUE"""),-3.0)</f>
        <v>-3</v>
      </c>
      <c r="J32">
        <f t="shared" si="1"/>
        <v>222</v>
      </c>
      <c r="K32">
        <f t="shared" si="2"/>
        <v>-119</v>
      </c>
    </row>
    <row r="33">
      <c r="A33" s="1" t="s">
        <v>30</v>
      </c>
      <c r="C33" t="str">
        <f>IFERROR(__xludf.DUMMYFUNCTION("SPLIT(A33,""&lt;&gt; ,"")"),"position=")</f>
        <v>position=</v>
      </c>
      <c r="D33">
        <f>IFERROR(__xludf.DUMMYFUNCTION("""COMPUTED_VALUE"""),42012.0)</f>
        <v>42012</v>
      </c>
      <c r="E33">
        <f>IFERROR(__xludf.DUMMYFUNCTION("""COMPUTED_VALUE"""),31481.0)</f>
        <v>31481</v>
      </c>
      <c r="F33" t="str">
        <f>IFERROR(__xludf.DUMMYFUNCTION("""COMPUTED_VALUE"""),"velocity=")</f>
        <v>velocity=</v>
      </c>
      <c r="G33">
        <f>IFERROR(__xludf.DUMMYFUNCTION("""COMPUTED_VALUE"""),-4.0)</f>
        <v>-4</v>
      </c>
      <c r="H33">
        <f>IFERROR(__xludf.DUMMYFUNCTION("""COMPUTED_VALUE"""),-3.0)</f>
        <v>-3</v>
      </c>
      <c r="J33">
        <f t="shared" si="1"/>
        <v>196</v>
      </c>
      <c r="K33">
        <f t="shared" si="2"/>
        <v>-119</v>
      </c>
    </row>
    <row r="34">
      <c r="A34" s="1" t="s">
        <v>31</v>
      </c>
      <c r="C34" t="str">
        <f>IFERROR(__xludf.DUMMYFUNCTION("SPLIT(A34,""&lt;&gt; ,"")"),"position=")</f>
        <v>position=</v>
      </c>
      <c r="D34">
        <f>IFERROR(__xludf.DUMMYFUNCTION("""COMPUTED_VALUE"""),-31192.0)</f>
        <v>-31192</v>
      </c>
      <c r="E34">
        <f>IFERROR(__xludf.DUMMYFUNCTION("""COMPUTED_VALUE"""),31486.0)</f>
        <v>31486</v>
      </c>
      <c r="F34" t="str">
        <f>IFERROR(__xludf.DUMMYFUNCTION("""COMPUTED_VALUE"""),"velocity=")</f>
        <v>velocity=</v>
      </c>
      <c r="G34">
        <f>IFERROR(__xludf.DUMMYFUNCTION("""COMPUTED_VALUE"""),3.0)</f>
        <v>3</v>
      </c>
      <c r="H34">
        <f>IFERROR(__xludf.DUMMYFUNCTION("""COMPUTED_VALUE"""),-3.0)</f>
        <v>-3</v>
      </c>
      <c r="J34">
        <f t="shared" si="1"/>
        <v>170</v>
      </c>
      <c r="K34">
        <f t="shared" si="2"/>
        <v>-124</v>
      </c>
    </row>
    <row r="35">
      <c r="A35" s="1" t="s">
        <v>32</v>
      </c>
      <c r="C35" t="str">
        <f>IFERROR(__xludf.DUMMYFUNCTION("SPLIT(A35,""&lt;&gt; ,"")"),"position=")</f>
        <v>position=</v>
      </c>
      <c r="D35">
        <f>IFERROR(__xludf.DUMMYFUNCTION("""COMPUTED_VALUE"""),10685.0)</f>
        <v>10685</v>
      </c>
      <c r="E35">
        <f>IFERROR(__xludf.DUMMYFUNCTION("""COMPUTED_VALUE"""),21029.0)</f>
        <v>21029</v>
      </c>
      <c r="F35" t="str">
        <f>IFERROR(__xludf.DUMMYFUNCTION("""COMPUTED_VALUE"""),"velocity=")</f>
        <v>velocity=</v>
      </c>
      <c r="G35">
        <f>IFERROR(__xludf.DUMMYFUNCTION("""COMPUTED_VALUE"""),-1.0)</f>
        <v>-1</v>
      </c>
      <c r="H35">
        <f>IFERROR(__xludf.DUMMYFUNCTION("""COMPUTED_VALUE"""),-2.0)</f>
        <v>-2</v>
      </c>
      <c r="J35">
        <f t="shared" si="1"/>
        <v>231</v>
      </c>
      <c r="K35">
        <f t="shared" si="2"/>
        <v>-121</v>
      </c>
    </row>
    <row r="36">
      <c r="A36" s="1" t="s">
        <v>33</v>
      </c>
      <c r="C36" t="str">
        <f>IFERROR(__xludf.DUMMYFUNCTION("SPLIT(A36,""&lt;&gt; ,"")"),"position=")</f>
        <v>position=</v>
      </c>
      <c r="D36">
        <f>IFERROR(__xludf.DUMMYFUNCTION("""COMPUTED_VALUE"""),31535.0)</f>
        <v>31535</v>
      </c>
      <c r="E36">
        <f>IFERROR(__xludf.DUMMYFUNCTION("""COMPUTED_VALUE"""),-41692.0)</f>
        <v>-41692</v>
      </c>
      <c r="F36" t="str">
        <f>IFERROR(__xludf.DUMMYFUNCTION("""COMPUTED_VALUE"""),"velocity=")</f>
        <v>velocity=</v>
      </c>
      <c r="G36">
        <f>IFERROR(__xludf.DUMMYFUNCTION("""COMPUTED_VALUE"""),-3.0)</f>
        <v>-3</v>
      </c>
      <c r="H36">
        <f>IFERROR(__xludf.DUMMYFUNCTION("""COMPUTED_VALUE"""),4.0)</f>
        <v>4</v>
      </c>
      <c r="J36">
        <f t="shared" si="1"/>
        <v>173</v>
      </c>
      <c r="K36">
        <f t="shared" si="2"/>
        <v>-124</v>
      </c>
    </row>
    <row r="37">
      <c r="A37" s="1" t="s">
        <v>34</v>
      </c>
      <c r="C37" t="str">
        <f>IFERROR(__xludf.DUMMYFUNCTION("SPLIT(A37,""&lt;&gt; ,"")"),"position=")</f>
        <v>position=</v>
      </c>
      <c r="D37">
        <f>IFERROR(__xludf.DUMMYFUNCTION("""COMPUTED_VALUE"""),31561.0)</f>
        <v>31561</v>
      </c>
      <c r="E37">
        <f>IFERROR(__xludf.DUMMYFUNCTION("""COMPUTED_VALUE"""),41942.0)</f>
        <v>41942</v>
      </c>
      <c r="F37" t="str">
        <f>IFERROR(__xludf.DUMMYFUNCTION("""COMPUTED_VALUE"""),"velocity=")</f>
        <v>velocity=</v>
      </c>
      <c r="G37">
        <f>IFERROR(__xludf.DUMMYFUNCTION("""COMPUTED_VALUE"""),-3.0)</f>
        <v>-3</v>
      </c>
      <c r="H37">
        <f>IFERROR(__xludf.DUMMYFUNCTION("""COMPUTED_VALUE"""),-4.0)</f>
        <v>-4</v>
      </c>
      <c r="J37">
        <f t="shared" si="1"/>
        <v>199</v>
      </c>
      <c r="K37">
        <f t="shared" si="2"/>
        <v>-126</v>
      </c>
    </row>
    <row r="38">
      <c r="A38" s="1" t="s">
        <v>35</v>
      </c>
      <c r="C38" t="str">
        <f>IFERROR(__xludf.DUMMYFUNCTION("SPLIT(A38,""&lt;&gt; ,"")"),"position=")</f>
        <v>position=</v>
      </c>
      <c r="D38">
        <f>IFERROR(__xludf.DUMMYFUNCTION("""COMPUTED_VALUE"""),-20719.0)</f>
        <v>-20719</v>
      </c>
      <c r="E38">
        <f>IFERROR(__xludf.DUMMYFUNCTION("""COMPUTED_VALUE"""),31481.0)</f>
        <v>31481</v>
      </c>
      <c r="F38" t="str">
        <f>IFERROR(__xludf.DUMMYFUNCTION("""COMPUTED_VALUE"""),"velocity=")</f>
        <v>velocity=</v>
      </c>
      <c r="G38">
        <f>IFERROR(__xludf.DUMMYFUNCTION("""COMPUTED_VALUE"""),2.0)</f>
        <v>2</v>
      </c>
      <c r="H38">
        <f>IFERROR(__xludf.DUMMYFUNCTION("""COMPUTED_VALUE"""),-3.0)</f>
        <v>-3</v>
      </c>
      <c r="J38">
        <f t="shared" si="1"/>
        <v>189</v>
      </c>
      <c r="K38">
        <f t="shared" si="2"/>
        <v>-119</v>
      </c>
    </row>
    <row r="39">
      <c r="A39" s="1" t="s">
        <v>36</v>
      </c>
      <c r="C39" t="str">
        <f>IFERROR(__xludf.DUMMYFUNCTION("SPLIT(A39,""&lt;&gt; ,"")"),"position=")</f>
        <v>position=</v>
      </c>
      <c r="D39">
        <f>IFERROR(__xludf.DUMMYFUNCTION("""COMPUTED_VALUE"""),42007.0)</f>
        <v>42007</v>
      </c>
      <c r="E39">
        <f>IFERROR(__xludf.DUMMYFUNCTION("""COMPUTED_VALUE"""),10581.0)</f>
        <v>10581</v>
      </c>
      <c r="F39" t="str">
        <f>IFERROR(__xludf.DUMMYFUNCTION("""COMPUTED_VALUE"""),"velocity=")</f>
        <v>velocity=</v>
      </c>
      <c r="G39">
        <f>IFERROR(__xludf.DUMMYFUNCTION("""COMPUTED_VALUE"""),-4.0)</f>
        <v>-4</v>
      </c>
      <c r="H39">
        <f>IFERROR(__xludf.DUMMYFUNCTION("""COMPUTED_VALUE"""),-1.0)</f>
        <v>-1</v>
      </c>
      <c r="J39">
        <f t="shared" si="1"/>
        <v>191</v>
      </c>
      <c r="K39">
        <f t="shared" si="2"/>
        <v>-127</v>
      </c>
    </row>
    <row r="40">
      <c r="A40" s="1" t="s">
        <v>37</v>
      </c>
      <c r="C40" t="str">
        <f>IFERROR(__xludf.DUMMYFUNCTION("SPLIT(A40,""&lt;&gt; ,"")"),"position=")</f>
        <v>position=</v>
      </c>
      <c r="D40">
        <f>IFERROR(__xludf.DUMMYFUNCTION("""COMPUTED_VALUE"""),-20726.0)</f>
        <v>-20726</v>
      </c>
      <c r="E40">
        <f>IFERROR(__xludf.DUMMYFUNCTION("""COMPUTED_VALUE"""),21027.0)</f>
        <v>21027</v>
      </c>
      <c r="F40" t="str">
        <f>IFERROR(__xludf.DUMMYFUNCTION("""COMPUTED_VALUE"""),"velocity=")</f>
        <v>velocity=</v>
      </c>
      <c r="G40">
        <f>IFERROR(__xludf.DUMMYFUNCTION("""COMPUTED_VALUE"""),2.0)</f>
        <v>2</v>
      </c>
      <c r="H40">
        <f>IFERROR(__xludf.DUMMYFUNCTION("""COMPUTED_VALUE"""),-2.0)</f>
        <v>-2</v>
      </c>
      <c r="J40">
        <f t="shared" si="1"/>
        <v>182</v>
      </c>
      <c r="K40">
        <f t="shared" si="2"/>
        <v>-119</v>
      </c>
    </row>
    <row r="41">
      <c r="A41" s="1" t="s">
        <v>38</v>
      </c>
      <c r="C41" t="str">
        <f>IFERROR(__xludf.DUMMYFUNCTION("SPLIT(A41,""&lt;&gt; ,"")"),"position=")</f>
        <v>position=</v>
      </c>
      <c r="D41">
        <f>IFERROR(__xludf.DUMMYFUNCTION("""COMPUTED_VALUE"""),-31136.0)</f>
        <v>-31136</v>
      </c>
      <c r="E41">
        <f>IFERROR(__xludf.DUMMYFUNCTION("""COMPUTED_VALUE"""),21034.0)</f>
        <v>21034</v>
      </c>
      <c r="F41" t="str">
        <f>IFERROR(__xludf.DUMMYFUNCTION("""COMPUTED_VALUE"""),"velocity=")</f>
        <v>velocity=</v>
      </c>
      <c r="G41">
        <f>IFERROR(__xludf.DUMMYFUNCTION("""COMPUTED_VALUE"""),3.0)</f>
        <v>3</v>
      </c>
      <c r="H41">
        <f>IFERROR(__xludf.DUMMYFUNCTION("""COMPUTED_VALUE"""),-2.0)</f>
        <v>-2</v>
      </c>
      <c r="J41">
        <f t="shared" si="1"/>
        <v>226</v>
      </c>
      <c r="K41">
        <f t="shared" si="2"/>
        <v>-126</v>
      </c>
    </row>
    <row r="42">
      <c r="A42" s="1" t="s">
        <v>39</v>
      </c>
      <c r="C42" t="str">
        <f>IFERROR(__xludf.DUMMYFUNCTION("SPLIT(A42,""&lt;&gt; ,"")"),"position=")</f>
        <v>position=</v>
      </c>
      <c r="D42">
        <f>IFERROR(__xludf.DUMMYFUNCTION("""COMPUTED_VALUE"""),10680.0)</f>
        <v>10680</v>
      </c>
      <c r="E42">
        <f>IFERROR(__xludf.DUMMYFUNCTION("""COMPUTED_VALUE"""),-31241.0)</f>
        <v>-31241</v>
      </c>
      <c r="F42" t="str">
        <f>IFERROR(__xludf.DUMMYFUNCTION("""COMPUTED_VALUE"""),"velocity=")</f>
        <v>velocity=</v>
      </c>
      <c r="G42">
        <f>IFERROR(__xludf.DUMMYFUNCTION("""COMPUTED_VALUE"""),-1.0)</f>
        <v>-1</v>
      </c>
      <c r="H42">
        <f>IFERROR(__xludf.DUMMYFUNCTION("""COMPUTED_VALUE"""),3.0)</f>
        <v>3</v>
      </c>
      <c r="J42">
        <f t="shared" si="1"/>
        <v>226</v>
      </c>
      <c r="K42">
        <f t="shared" si="2"/>
        <v>-121</v>
      </c>
    </row>
    <row r="43">
      <c r="A43" s="1" t="s">
        <v>40</v>
      </c>
      <c r="C43" t="str">
        <f>IFERROR(__xludf.DUMMYFUNCTION("SPLIT(A43,""&lt;&gt; ,"")"),"position=")</f>
        <v>position=</v>
      </c>
      <c r="D43">
        <f>IFERROR(__xludf.DUMMYFUNCTION("""COMPUTED_VALUE"""),31559.0)</f>
        <v>31559</v>
      </c>
      <c r="E43">
        <f>IFERROR(__xludf.DUMMYFUNCTION("""COMPUTED_VALUE"""),21027.0)</f>
        <v>21027</v>
      </c>
      <c r="F43" t="str">
        <f>IFERROR(__xludf.DUMMYFUNCTION("""COMPUTED_VALUE"""),"velocity=")</f>
        <v>velocity=</v>
      </c>
      <c r="G43">
        <f>IFERROR(__xludf.DUMMYFUNCTION("""COMPUTED_VALUE"""),-3.0)</f>
        <v>-3</v>
      </c>
      <c r="H43">
        <f>IFERROR(__xludf.DUMMYFUNCTION("""COMPUTED_VALUE"""),-2.0)</f>
        <v>-2</v>
      </c>
      <c r="J43">
        <f t="shared" si="1"/>
        <v>197</v>
      </c>
      <c r="K43">
        <f t="shared" si="2"/>
        <v>-119</v>
      </c>
    </row>
    <row r="44">
      <c r="A44" s="1" t="s">
        <v>41</v>
      </c>
      <c r="C44" t="str">
        <f>IFERROR(__xludf.DUMMYFUNCTION("SPLIT(A44,""&lt;&gt; ,"")"),"position=")</f>
        <v>position=</v>
      </c>
      <c r="D44">
        <f>IFERROR(__xludf.DUMMYFUNCTION("""COMPUTED_VALUE"""),21088.0)</f>
        <v>21088</v>
      </c>
      <c r="E44">
        <f>IFERROR(__xludf.DUMMYFUNCTION("""COMPUTED_VALUE"""),-20780.0)</f>
        <v>-20780</v>
      </c>
      <c r="F44" t="str">
        <f>IFERROR(__xludf.DUMMYFUNCTION("""COMPUTED_VALUE"""),"velocity=")</f>
        <v>velocity=</v>
      </c>
      <c r="G44">
        <f>IFERROR(__xludf.DUMMYFUNCTION("""COMPUTED_VALUE"""),-2.0)</f>
        <v>-2</v>
      </c>
      <c r="H44">
        <f>IFERROR(__xludf.DUMMYFUNCTION("""COMPUTED_VALUE"""),2.0)</f>
        <v>2</v>
      </c>
      <c r="J44">
        <f t="shared" si="1"/>
        <v>180</v>
      </c>
      <c r="K44">
        <f t="shared" si="2"/>
        <v>-128</v>
      </c>
    </row>
    <row r="45">
      <c r="A45" s="1" t="s">
        <v>42</v>
      </c>
      <c r="C45" t="str">
        <f>IFERROR(__xludf.DUMMYFUNCTION("SPLIT(A45,""&lt;&gt; ,"")"),"position=")</f>
        <v>position=</v>
      </c>
      <c r="D45">
        <f>IFERROR(__xludf.DUMMYFUNCTION("""COMPUTED_VALUE"""),52472.0)</f>
        <v>52472</v>
      </c>
      <c r="E45">
        <f>IFERROR(__xludf.DUMMYFUNCTION("""COMPUTED_VALUE"""),41939.0)</f>
        <v>41939</v>
      </c>
      <c r="F45" t="str">
        <f>IFERROR(__xludf.DUMMYFUNCTION("""COMPUTED_VALUE"""),"velocity=")</f>
        <v>velocity=</v>
      </c>
      <c r="G45">
        <f>IFERROR(__xludf.DUMMYFUNCTION("""COMPUTED_VALUE"""),-5.0)</f>
        <v>-5</v>
      </c>
      <c r="H45">
        <f>IFERROR(__xludf.DUMMYFUNCTION("""COMPUTED_VALUE"""),-4.0)</f>
        <v>-4</v>
      </c>
      <c r="J45">
        <f t="shared" si="1"/>
        <v>202</v>
      </c>
      <c r="K45">
        <f t="shared" si="2"/>
        <v>-123</v>
      </c>
    </row>
    <row r="46">
      <c r="A46" s="1" t="s">
        <v>43</v>
      </c>
      <c r="C46" t="str">
        <f>IFERROR(__xludf.DUMMYFUNCTION("SPLIT(A46,""&lt;&gt; ,"")"),"position=")</f>
        <v>position=</v>
      </c>
      <c r="D46">
        <f>IFERROR(__xludf.DUMMYFUNCTION("""COMPUTED_VALUE"""),21126.0)</f>
        <v>21126</v>
      </c>
      <c r="E46">
        <f>IFERROR(__xludf.DUMMYFUNCTION("""COMPUTED_VALUE"""),-41692.0)</f>
        <v>-41692</v>
      </c>
      <c r="F46" t="str">
        <f>IFERROR(__xludf.DUMMYFUNCTION("""COMPUTED_VALUE"""),"velocity=")</f>
        <v>velocity=</v>
      </c>
      <c r="G46">
        <f>IFERROR(__xludf.DUMMYFUNCTION("""COMPUTED_VALUE"""),-2.0)</f>
        <v>-2</v>
      </c>
      <c r="H46">
        <f>IFERROR(__xludf.DUMMYFUNCTION("""COMPUTED_VALUE"""),4.0)</f>
        <v>4</v>
      </c>
      <c r="J46">
        <f t="shared" si="1"/>
        <v>218</v>
      </c>
      <c r="K46">
        <f t="shared" si="2"/>
        <v>-124</v>
      </c>
    </row>
    <row r="47">
      <c r="A47" s="1" t="s">
        <v>44</v>
      </c>
      <c r="C47" t="str">
        <f>IFERROR(__xludf.DUMMYFUNCTION("SPLIT(A47,""&lt;&gt; ,"")"),"position=")</f>
        <v>position=</v>
      </c>
      <c r="D47">
        <f>IFERROR(__xludf.DUMMYFUNCTION("""COMPUTED_VALUE"""),-10268.0)</f>
        <v>-10268</v>
      </c>
      <c r="E47">
        <f>IFERROR(__xludf.DUMMYFUNCTION("""COMPUTED_VALUE"""),41937.0)</f>
        <v>41937</v>
      </c>
      <c r="F47" t="str">
        <f>IFERROR(__xludf.DUMMYFUNCTION("""COMPUTED_VALUE"""),"velocity=")</f>
        <v>velocity=</v>
      </c>
      <c r="G47">
        <f>IFERROR(__xludf.DUMMYFUNCTION("""COMPUTED_VALUE"""),1.0)</f>
        <v>1</v>
      </c>
      <c r="H47">
        <f>IFERROR(__xludf.DUMMYFUNCTION("""COMPUTED_VALUE"""),-4.0)</f>
        <v>-4</v>
      </c>
      <c r="J47">
        <f t="shared" si="1"/>
        <v>186</v>
      </c>
      <c r="K47">
        <f t="shared" si="2"/>
        <v>-121</v>
      </c>
    </row>
    <row r="48">
      <c r="A48" s="1" t="s">
        <v>45</v>
      </c>
      <c r="C48" t="str">
        <f>IFERROR(__xludf.DUMMYFUNCTION("SPLIT(A48,""&lt;&gt; ,"")"),"position=")</f>
        <v>position=</v>
      </c>
      <c r="D48">
        <f>IFERROR(__xludf.DUMMYFUNCTION("""COMPUTED_VALUE"""),31551.0)</f>
        <v>31551</v>
      </c>
      <c r="E48">
        <f>IFERROR(__xludf.DUMMYFUNCTION("""COMPUTED_VALUE"""),52393.0)</f>
        <v>52393</v>
      </c>
      <c r="F48" t="str">
        <f>IFERROR(__xludf.DUMMYFUNCTION("""COMPUTED_VALUE"""),"velocity=")</f>
        <v>velocity=</v>
      </c>
      <c r="G48">
        <f>IFERROR(__xludf.DUMMYFUNCTION("""COMPUTED_VALUE"""),-3.0)</f>
        <v>-3</v>
      </c>
      <c r="H48">
        <f>IFERROR(__xludf.DUMMYFUNCTION("""COMPUTED_VALUE"""),-5.0)</f>
        <v>-5</v>
      </c>
      <c r="J48">
        <f t="shared" si="1"/>
        <v>189</v>
      </c>
      <c r="K48">
        <f t="shared" si="2"/>
        <v>-123</v>
      </c>
    </row>
    <row r="49">
      <c r="A49" s="1" t="s">
        <v>46</v>
      </c>
      <c r="C49" t="str">
        <f>IFERROR(__xludf.DUMMYFUNCTION("SPLIT(A49,""&lt;&gt; ,"")"),"position=")</f>
        <v>position=</v>
      </c>
      <c r="D49">
        <f>IFERROR(__xludf.DUMMYFUNCTION("""COMPUTED_VALUE"""),-52097.0)</f>
        <v>-52097</v>
      </c>
      <c r="E49">
        <f>IFERROR(__xludf.DUMMYFUNCTION("""COMPUTED_VALUE"""),10578.0)</f>
        <v>10578</v>
      </c>
      <c r="F49" t="str">
        <f>IFERROR(__xludf.DUMMYFUNCTION("""COMPUTED_VALUE"""),"velocity=")</f>
        <v>velocity=</v>
      </c>
      <c r="G49">
        <f>IFERROR(__xludf.DUMMYFUNCTION("""COMPUTED_VALUE"""),5.0)</f>
        <v>5</v>
      </c>
      <c r="H49">
        <f>IFERROR(__xludf.DUMMYFUNCTION("""COMPUTED_VALUE"""),-1.0)</f>
        <v>-1</v>
      </c>
      <c r="J49">
        <f t="shared" si="1"/>
        <v>173</v>
      </c>
      <c r="K49">
        <f t="shared" si="2"/>
        <v>-124</v>
      </c>
    </row>
    <row r="50">
      <c r="A50" s="1" t="s">
        <v>47</v>
      </c>
      <c r="C50" t="str">
        <f>IFERROR(__xludf.DUMMYFUNCTION("SPLIT(A50,""&lt;&gt; ,"")"),"position=")</f>
        <v>position=</v>
      </c>
      <c r="D50">
        <f>IFERROR(__xludf.DUMMYFUNCTION("""COMPUTED_VALUE"""),-52087.0)</f>
        <v>-52087</v>
      </c>
      <c r="E50">
        <f>IFERROR(__xludf.DUMMYFUNCTION("""COMPUTED_VALUE"""),-52145.0)</f>
        <v>-52145</v>
      </c>
      <c r="F50" t="str">
        <f>IFERROR(__xludf.DUMMYFUNCTION("""COMPUTED_VALUE"""),"velocity=")</f>
        <v>velocity=</v>
      </c>
      <c r="G50">
        <f>IFERROR(__xludf.DUMMYFUNCTION("""COMPUTED_VALUE"""),5.0)</f>
        <v>5</v>
      </c>
      <c r="H50">
        <f>IFERROR(__xludf.DUMMYFUNCTION("""COMPUTED_VALUE"""),5.0)</f>
        <v>5</v>
      </c>
      <c r="J50">
        <f t="shared" si="1"/>
        <v>183</v>
      </c>
      <c r="K50">
        <f t="shared" si="2"/>
        <v>-125</v>
      </c>
    </row>
    <row r="51">
      <c r="A51" s="1" t="s">
        <v>48</v>
      </c>
      <c r="C51" t="str">
        <f>IFERROR(__xludf.DUMMYFUNCTION("SPLIT(A51,""&lt;&gt; ,"")"),"position=")</f>
        <v>position=</v>
      </c>
      <c r="D51">
        <f>IFERROR(__xludf.DUMMYFUNCTION("""COMPUTED_VALUE"""),-10223.0)</f>
        <v>-10223</v>
      </c>
      <c r="E51">
        <f>IFERROR(__xludf.DUMMYFUNCTION("""COMPUTED_VALUE"""),21034.0)</f>
        <v>21034</v>
      </c>
      <c r="F51" t="str">
        <f>IFERROR(__xludf.DUMMYFUNCTION("""COMPUTED_VALUE"""),"velocity=")</f>
        <v>velocity=</v>
      </c>
      <c r="G51">
        <f>IFERROR(__xludf.DUMMYFUNCTION("""COMPUTED_VALUE"""),1.0)</f>
        <v>1</v>
      </c>
      <c r="H51">
        <f>IFERROR(__xludf.DUMMYFUNCTION("""COMPUTED_VALUE"""),-2.0)</f>
        <v>-2</v>
      </c>
      <c r="J51">
        <f t="shared" si="1"/>
        <v>231</v>
      </c>
      <c r="K51">
        <f t="shared" si="2"/>
        <v>-126</v>
      </c>
    </row>
    <row r="52">
      <c r="A52" s="1" t="s">
        <v>49</v>
      </c>
      <c r="C52" t="str">
        <f>IFERROR(__xludf.DUMMYFUNCTION("SPLIT(A52,""&lt;&gt; ,"")"),"position=")</f>
        <v>position=</v>
      </c>
      <c r="D52">
        <f>IFERROR(__xludf.DUMMYFUNCTION("""COMPUTED_VALUE"""),52483.0)</f>
        <v>52483</v>
      </c>
      <c r="E52">
        <f>IFERROR(__xludf.DUMMYFUNCTION("""COMPUTED_VALUE"""),-20785.0)</f>
        <v>-20785</v>
      </c>
      <c r="F52" t="str">
        <f>IFERROR(__xludf.DUMMYFUNCTION("""COMPUTED_VALUE"""),"velocity=")</f>
        <v>velocity=</v>
      </c>
      <c r="G52">
        <f>IFERROR(__xludf.DUMMYFUNCTION("""COMPUTED_VALUE"""),-5.0)</f>
        <v>-5</v>
      </c>
      <c r="H52">
        <f>IFERROR(__xludf.DUMMYFUNCTION("""COMPUTED_VALUE"""),2.0)</f>
        <v>2</v>
      </c>
      <c r="J52">
        <f t="shared" si="1"/>
        <v>213</v>
      </c>
      <c r="K52">
        <f t="shared" si="2"/>
        <v>-123</v>
      </c>
    </row>
    <row r="53">
      <c r="A53" s="1" t="s">
        <v>50</v>
      </c>
      <c r="C53" t="str">
        <f>IFERROR(__xludf.DUMMYFUNCTION("SPLIT(A53,""&lt;&gt; ,"")"),"position=")</f>
        <v>position=</v>
      </c>
      <c r="D53">
        <f>IFERROR(__xludf.DUMMYFUNCTION("""COMPUTED_VALUE"""),10660.0)</f>
        <v>10660</v>
      </c>
      <c r="E53">
        <f>IFERROR(__xludf.DUMMYFUNCTION("""COMPUTED_VALUE"""),-20780.0)</f>
        <v>-20780</v>
      </c>
      <c r="F53" t="str">
        <f>IFERROR(__xludf.DUMMYFUNCTION("""COMPUTED_VALUE"""),"velocity=")</f>
        <v>velocity=</v>
      </c>
      <c r="G53">
        <f>IFERROR(__xludf.DUMMYFUNCTION("""COMPUTED_VALUE"""),-1.0)</f>
        <v>-1</v>
      </c>
      <c r="H53">
        <f>IFERROR(__xludf.DUMMYFUNCTION("""COMPUTED_VALUE"""),2.0)</f>
        <v>2</v>
      </c>
      <c r="J53">
        <f t="shared" si="1"/>
        <v>206</v>
      </c>
      <c r="K53">
        <f t="shared" si="2"/>
        <v>-128</v>
      </c>
    </row>
    <row r="54">
      <c r="A54" s="1" t="s">
        <v>51</v>
      </c>
      <c r="C54" t="str">
        <f>IFERROR(__xludf.DUMMYFUNCTION("SPLIT(A54,""&lt;&gt; ,"")"),"position=")</f>
        <v>position=</v>
      </c>
      <c r="D54">
        <f>IFERROR(__xludf.DUMMYFUNCTION("""COMPUTED_VALUE"""),10648.0)</f>
        <v>10648</v>
      </c>
      <c r="E54">
        <f>IFERROR(__xludf.DUMMYFUNCTION("""COMPUTED_VALUE"""),-41694.0)</f>
        <v>-41694</v>
      </c>
      <c r="F54" t="str">
        <f>IFERROR(__xludf.DUMMYFUNCTION("""COMPUTED_VALUE"""),"velocity=")</f>
        <v>velocity=</v>
      </c>
      <c r="G54">
        <f>IFERROR(__xludf.DUMMYFUNCTION("""COMPUTED_VALUE"""),-1.0)</f>
        <v>-1</v>
      </c>
      <c r="H54">
        <f>IFERROR(__xludf.DUMMYFUNCTION("""COMPUTED_VALUE"""),4.0)</f>
        <v>4</v>
      </c>
      <c r="J54">
        <f t="shared" si="1"/>
        <v>194</v>
      </c>
      <c r="K54">
        <f t="shared" si="2"/>
        <v>-122</v>
      </c>
    </row>
    <row r="55">
      <c r="A55" s="1" t="s">
        <v>52</v>
      </c>
      <c r="C55" t="str">
        <f>IFERROR(__xludf.DUMMYFUNCTION("SPLIT(A55,""&lt;&gt; ,"")"),"position=")</f>
        <v>position=</v>
      </c>
      <c r="D55">
        <f>IFERROR(__xludf.DUMMYFUNCTION("""COMPUTED_VALUE"""),41988.0)</f>
        <v>41988</v>
      </c>
      <c r="E55">
        <f>IFERROR(__xludf.DUMMYFUNCTION("""COMPUTED_VALUE"""),-31239.0)</f>
        <v>-31239</v>
      </c>
      <c r="F55" t="str">
        <f>IFERROR(__xludf.DUMMYFUNCTION("""COMPUTED_VALUE"""),"velocity=")</f>
        <v>velocity=</v>
      </c>
      <c r="G55">
        <f>IFERROR(__xludf.DUMMYFUNCTION("""COMPUTED_VALUE"""),-4.0)</f>
        <v>-4</v>
      </c>
      <c r="H55">
        <f>IFERROR(__xludf.DUMMYFUNCTION("""COMPUTED_VALUE"""),3.0)</f>
        <v>3</v>
      </c>
      <c r="J55">
        <f t="shared" si="1"/>
        <v>172</v>
      </c>
      <c r="K55">
        <f t="shared" si="2"/>
        <v>-123</v>
      </c>
    </row>
    <row r="56">
      <c r="A56" s="1" t="s">
        <v>53</v>
      </c>
      <c r="C56" t="str">
        <f>IFERROR(__xludf.DUMMYFUNCTION("SPLIT(A56,""&lt;&gt; ,"")"),"position=")</f>
        <v>position=</v>
      </c>
      <c r="D56">
        <f>IFERROR(__xludf.DUMMYFUNCTION("""COMPUTED_VALUE"""),42010.0)</f>
        <v>42010</v>
      </c>
      <c r="E56">
        <f>IFERROR(__xludf.DUMMYFUNCTION("""COMPUTED_VALUE"""),-52149.0)</f>
        <v>-52149</v>
      </c>
      <c r="F56" t="str">
        <f>IFERROR(__xludf.DUMMYFUNCTION("""COMPUTED_VALUE"""),"velocity=")</f>
        <v>velocity=</v>
      </c>
      <c r="G56">
        <f>IFERROR(__xludf.DUMMYFUNCTION("""COMPUTED_VALUE"""),-4.0)</f>
        <v>-4</v>
      </c>
      <c r="H56">
        <f>IFERROR(__xludf.DUMMYFUNCTION("""COMPUTED_VALUE"""),5.0)</f>
        <v>5</v>
      </c>
      <c r="J56">
        <f t="shared" si="1"/>
        <v>194</v>
      </c>
      <c r="K56">
        <f t="shared" si="2"/>
        <v>-121</v>
      </c>
    </row>
    <row r="57">
      <c r="A57" s="1" t="s">
        <v>54</v>
      </c>
      <c r="C57" t="str">
        <f>IFERROR(__xludf.DUMMYFUNCTION("SPLIT(A57,""&lt;&gt; ,"")"),"position=")</f>
        <v>position=</v>
      </c>
      <c r="D57">
        <f>IFERROR(__xludf.DUMMYFUNCTION("""COMPUTED_VALUE"""),52440.0)</f>
        <v>52440</v>
      </c>
      <c r="E57">
        <f>IFERROR(__xludf.DUMMYFUNCTION("""COMPUTED_VALUE"""),-10327.0)</f>
        <v>-10327</v>
      </c>
      <c r="F57" t="str">
        <f>IFERROR(__xludf.DUMMYFUNCTION("""COMPUTED_VALUE"""),"velocity=")</f>
        <v>velocity=</v>
      </c>
      <c r="G57">
        <f>IFERROR(__xludf.DUMMYFUNCTION("""COMPUTED_VALUE"""),-5.0)</f>
        <v>-5</v>
      </c>
      <c r="H57">
        <f>IFERROR(__xludf.DUMMYFUNCTION("""COMPUTED_VALUE"""),1.0)</f>
        <v>1</v>
      </c>
      <c r="J57">
        <f t="shared" si="1"/>
        <v>170</v>
      </c>
      <c r="K57">
        <f t="shared" si="2"/>
        <v>-127</v>
      </c>
    </row>
    <row r="58">
      <c r="A58" s="1" t="s">
        <v>55</v>
      </c>
      <c r="C58" t="str">
        <f>IFERROR(__xludf.DUMMYFUNCTION("SPLIT(A58,""&lt;&gt; ,"")"),"position=")</f>
        <v>position=</v>
      </c>
      <c r="D58">
        <f>IFERROR(__xludf.DUMMYFUNCTION("""COMPUTED_VALUE"""),41991.0)</f>
        <v>41991</v>
      </c>
      <c r="E58">
        <f>IFERROR(__xludf.DUMMYFUNCTION("""COMPUTED_VALUE"""),41943.0)</f>
        <v>41943</v>
      </c>
      <c r="F58" t="str">
        <f>IFERROR(__xludf.DUMMYFUNCTION("""COMPUTED_VALUE"""),"velocity=")</f>
        <v>velocity=</v>
      </c>
      <c r="G58">
        <f>IFERROR(__xludf.DUMMYFUNCTION("""COMPUTED_VALUE"""),-4.0)</f>
        <v>-4</v>
      </c>
      <c r="H58">
        <f>IFERROR(__xludf.DUMMYFUNCTION("""COMPUTED_VALUE"""),-4.0)</f>
        <v>-4</v>
      </c>
      <c r="J58">
        <f t="shared" si="1"/>
        <v>175</v>
      </c>
      <c r="K58">
        <f t="shared" si="2"/>
        <v>-127</v>
      </c>
    </row>
    <row r="59">
      <c r="A59" s="1" t="s">
        <v>56</v>
      </c>
      <c r="C59" t="str">
        <f>IFERROR(__xludf.DUMMYFUNCTION("SPLIT(A59,""&lt;&gt; ,"")"),"position=")</f>
        <v>position=</v>
      </c>
      <c r="D59">
        <f>IFERROR(__xludf.DUMMYFUNCTION("""COMPUTED_VALUE"""),10636.0)</f>
        <v>10636</v>
      </c>
      <c r="E59">
        <f>IFERROR(__xludf.DUMMYFUNCTION("""COMPUTED_VALUE"""),-52142.0)</f>
        <v>-52142</v>
      </c>
      <c r="F59" t="str">
        <f>IFERROR(__xludf.DUMMYFUNCTION("""COMPUTED_VALUE"""),"velocity=")</f>
        <v>velocity=</v>
      </c>
      <c r="G59">
        <f>IFERROR(__xludf.DUMMYFUNCTION("""COMPUTED_VALUE"""),-1.0)</f>
        <v>-1</v>
      </c>
      <c r="H59">
        <f>IFERROR(__xludf.DUMMYFUNCTION("""COMPUTED_VALUE"""),5.0)</f>
        <v>5</v>
      </c>
      <c r="J59">
        <f t="shared" si="1"/>
        <v>182</v>
      </c>
      <c r="K59">
        <f t="shared" si="2"/>
        <v>-128</v>
      </c>
    </row>
    <row r="60">
      <c r="A60" s="1" t="s">
        <v>57</v>
      </c>
      <c r="C60" t="str">
        <f>IFERROR(__xludf.DUMMYFUNCTION("SPLIT(A60,""&lt;&gt; ,"")"),"position=")</f>
        <v>position=</v>
      </c>
      <c r="D60">
        <f>IFERROR(__xludf.DUMMYFUNCTION("""COMPUTED_VALUE"""),-52071.0)</f>
        <v>-52071</v>
      </c>
      <c r="E60">
        <f>IFERROR(__xludf.DUMMYFUNCTION("""COMPUTED_VALUE"""),-52146.0)</f>
        <v>-52146</v>
      </c>
      <c r="F60" t="str">
        <f>IFERROR(__xludf.DUMMYFUNCTION("""COMPUTED_VALUE"""),"velocity=")</f>
        <v>velocity=</v>
      </c>
      <c r="G60">
        <f>IFERROR(__xludf.DUMMYFUNCTION("""COMPUTED_VALUE"""),5.0)</f>
        <v>5</v>
      </c>
      <c r="H60">
        <f>IFERROR(__xludf.DUMMYFUNCTION("""COMPUTED_VALUE"""),5.0)</f>
        <v>5</v>
      </c>
      <c r="J60">
        <f t="shared" si="1"/>
        <v>199</v>
      </c>
      <c r="K60">
        <f t="shared" si="2"/>
        <v>-124</v>
      </c>
    </row>
    <row r="61">
      <c r="A61" s="1" t="s">
        <v>58</v>
      </c>
      <c r="C61" t="str">
        <f>IFERROR(__xludf.DUMMYFUNCTION("SPLIT(A61,""&lt;&gt; ,"")"),"position=")</f>
        <v>position=</v>
      </c>
      <c r="D61">
        <f>IFERROR(__xludf.DUMMYFUNCTION("""COMPUTED_VALUE"""),10672.0)</f>
        <v>10672</v>
      </c>
      <c r="E61">
        <f>IFERROR(__xludf.DUMMYFUNCTION("""COMPUTED_VALUE"""),-31237.0)</f>
        <v>-31237</v>
      </c>
      <c r="F61" t="str">
        <f>IFERROR(__xludf.DUMMYFUNCTION("""COMPUTED_VALUE"""),"velocity=")</f>
        <v>velocity=</v>
      </c>
      <c r="G61">
        <f>IFERROR(__xludf.DUMMYFUNCTION("""COMPUTED_VALUE"""),-1.0)</f>
        <v>-1</v>
      </c>
      <c r="H61">
        <f>IFERROR(__xludf.DUMMYFUNCTION("""COMPUTED_VALUE"""),3.0)</f>
        <v>3</v>
      </c>
      <c r="J61">
        <f t="shared" si="1"/>
        <v>218</v>
      </c>
      <c r="K61">
        <f t="shared" si="2"/>
        <v>-125</v>
      </c>
    </row>
    <row r="62">
      <c r="A62" s="1" t="s">
        <v>59</v>
      </c>
      <c r="C62" t="str">
        <f>IFERROR(__xludf.DUMMYFUNCTION("SPLIT(A62,""&lt;&gt; ,"")"),"position=")</f>
        <v>position=</v>
      </c>
      <c r="D62">
        <f>IFERROR(__xludf.DUMMYFUNCTION("""COMPUTED_VALUE"""),-52095.0)</f>
        <v>-52095</v>
      </c>
      <c r="E62">
        <f>IFERROR(__xludf.DUMMYFUNCTION("""COMPUTED_VALUE"""),31484.0)</f>
        <v>31484</v>
      </c>
      <c r="F62" t="str">
        <f>IFERROR(__xludf.DUMMYFUNCTION("""COMPUTED_VALUE"""),"velocity=")</f>
        <v>velocity=</v>
      </c>
      <c r="G62">
        <f>IFERROR(__xludf.DUMMYFUNCTION("""COMPUTED_VALUE"""),5.0)</f>
        <v>5</v>
      </c>
      <c r="H62">
        <f>IFERROR(__xludf.DUMMYFUNCTION("""COMPUTED_VALUE"""),-3.0)</f>
        <v>-3</v>
      </c>
      <c r="J62">
        <f t="shared" si="1"/>
        <v>175</v>
      </c>
      <c r="K62">
        <f t="shared" si="2"/>
        <v>-122</v>
      </c>
    </row>
    <row r="63">
      <c r="A63" s="1" t="s">
        <v>60</v>
      </c>
      <c r="C63" t="str">
        <f>IFERROR(__xludf.DUMMYFUNCTION("SPLIT(A63,""&lt;&gt; ,"")"),"position=")</f>
        <v>position=</v>
      </c>
      <c r="D63">
        <f>IFERROR(__xludf.DUMMYFUNCTION("""COMPUTED_VALUE"""),31568.0)</f>
        <v>31568</v>
      </c>
      <c r="E63">
        <f>IFERROR(__xludf.DUMMYFUNCTION("""COMPUTED_VALUE"""),-41688.0)</f>
        <v>-41688</v>
      </c>
      <c r="F63" t="str">
        <f>IFERROR(__xludf.DUMMYFUNCTION("""COMPUTED_VALUE"""),"velocity=")</f>
        <v>velocity=</v>
      </c>
      <c r="G63">
        <f>IFERROR(__xludf.DUMMYFUNCTION("""COMPUTED_VALUE"""),-3.0)</f>
        <v>-3</v>
      </c>
      <c r="H63">
        <f>IFERROR(__xludf.DUMMYFUNCTION("""COMPUTED_VALUE"""),4.0)</f>
        <v>4</v>
      </c>
      <c r="J63">
        <f t="shared" si="1"/>
        <v>206</v>
      </c>
      <c r="K63">
        <f t="shared" si="2"/>
        <v>-128</v>
      </c>
    </row>
    <row r="64">
      <c r="A64" s="1" t="s">
        <v>61</v>
      </c>
      <c r="C64" t="str">
        <f>IFERROR(__xludf.DUMMYFUNCTION("SPLIT(A64,""&lt;&gt; ,"")"),"position=")</f>
        <v>position=</v>
      </c>
      <c r="D64">
        <f>IFERROR(__xludf.DUMMYFUNCTION("""COMPUTED_VALUE"""),-10236.0)</f>
        <v>-10236</v>
      </c>
      <c r="E64">
        <f>IFERROR(__xludf.DUMMYFUNCTION("""COMPUTED_VALUE"""),-10331.0)</f>
        <v>-10331</v>
      </c>
      <c r="F64" t="str">
        <f>IFERROR(__xludf.DUMMYFUNCTION("""COMPUTED_VALUE"""),"velocity=")</f>
        <v>velocity=</v>
      </c>
      <c r="G64">
        <f>IFERROR(__xludf.DUMMYFUNCTION("""COMPUTED_VALUE"""),1.0)</f>
        <v>1</v>
      </c>
      <c r="H64">
        <f>IFERROR(__xludf.DUMMYFUNCTION("""COMPUTED_VALUE"""),1.0)</f>
        <v>1</v>
      </c>
      <c r="J64">
        <f t="shared" si="1"/>
        <v>218</v>
      </c>
      <c r="K64">
        <f t="shared" si="2"/>
        <v>-123</v>
      </c>
    </row>
    <row r="65">
      <c r="A65" s="1" t="s">
        <v>62</v>
      </c>
      <c r="C65" t="str">
        <f>IFERROR(__xludf.DUMMYFUNCTION("SPLIT(A65,""&lt;&gt; ,"")"),"position=")</f>
        <v>position=</v>
      </c>
      <c r="D65">
        <f>IFERROR(__xludf.DUMMYFUNCTION("""COMPUTED_VALUE"""),-52095.0)</f>
        <v>-52095</v>
      </c>
      <c r="E65">
        <f>IFERROR(__xludf.DUMMYFUNCTION("""COMPUTED_VALUE"""),21031.0)</f>
        <v>21031</v>
      </c>
      <c r="F65" t="str">
        <f>IFERROR(__xludf.DUMMYFUNCTION("""COMPUTED_VALUE"""),"velocity=")</f>
        <v>velocity=</v>
      </c>
      <c r="G65">
        <f>IFERROR(__xludf.DUMMYFUNCTION("""COMPUTED_VALUE"""),5.0)</f>
        <v>5</v>
      </c>
      <c r="H65">
        <f>IFERROR(__xludf.DUMMYFUNCTION("""COMPUTED_VALUE"""),-2.0)</f>
        <v>-2</v>
      </c>
      <c r="J65">
        <f t="shared" si="1"/>
        <v>175</v>
      </c>
      <c r="K65">
        <f t="shared" si="2"/>
        <v>-123</v>
      </c>
    </row>
    <row r="66">
      <c r="A66" s="1" t="s">
        <v>63</v>
      </c>
      <c r="C66" t="str">
        <f>IFERROR(__xludf.DUMMYFUNCTION("SPLIT(A66,""&lt;&gt; ,"")"),"position=")</f>
        <v>position=</v>
      </c>
      <c r="D66">
        <f>IFERROR(__xludf.DUMMYFUNCTION("""COMPUTED_VALUE"""),-31187.0)</f>
        <v>-31187</v>
      </c>
      <c r="E66">
        <f>IFERROR(__xludf.DUMMYFUNCTION("""COMPUTED_VALUE"""),21027.0)</f>
        <v>21027</v>
      </c>
      <c r="F66" t="str">
        <f>IFERROR(__xludf.DUMMYFUNCTION("""COMPUTED_VALUE"""),"velocity=")</f>
        <v>velocity=</v>
      </c>
      <c r="G66">
        <f>IFERROR(__xludf.DUMMYFUNCTION("""COMPUTED_VALUE"""),3.0)</f>
        <v>3</v>
      </c>
      <c r="H66">
        <f>IFERROR(__xludf.DUMMYFUNCTION("""COMPUTED_VALUE"""),-2.0)</f>
        <v>-2</v>
      </c>
      <c r="J66">
        <f t="shared" si="1"/>
        <v>175</v>
      </c>
      <c r="K66">
        <f t="shared" si="2"/>
        <v>-119</v>
      </c>
    </row>
    <row r="67">
      <c r="A67" s="1" t="s">
        <v>64</v>
      </c>
      <c r="C67" t="str">
        <f>IFERROR(__xludf.DUMMYFUNCTION("SPLIT(A67,""&lt;&gt; ,"")"),"position=")</f>
        <v>position=</v>
      </c>
      <c r="D67">
        <f>IFERROR(__xludf.DUMMYFUNCTION("""COMPUTED_VALUE"""),31577.0)</f>
        <v>31577</v>
      </c>
      <c r="E67">
        <f>IFERROR(__xludf.DUMMYFUNCTION("""COMPUTED_VALUE"""),21036.0)</f>
        <v>21036</v>
      </c>
      <c r="F67" t="str">
        <f>IFERROR(__xludf.DUMMYFUNCTION("""COMPUTED_VALUE"""),"velocity=")</f>
        <v>velocity=</v>
      </c>
      <c r="G67">
        <f>IFERROR(__xludf.DUMMYFUNCTION("""COMPUTED_VALUE"""),-3.0)</f>
        <v>-3</v>
      </c>
      <c r="H67">
        <f>IFERROR(__xludf.DUMMYFUNCTION("""COMPUTED_VALUE"""),-2.0)</f>
        <v>-2</v>
      </c>
      <c r="J67">
        <f t="shared" si="1"/>
        <v>215</v>
      </c>
      <c r="K67">
        <f t="shared" si="2"/>
        <v>-128</v>
      </c>
    </row>
    <row r="68">
      <c r="A68" s="1" t="s">
        <v>65</v>
      </c>
      <c r="C68" t="str">
        <f>IFERROR(__xludf.DUMMYFUNCTION("SPLIT(A68,""&lt;&gt; ,"")"),"position=")</f>
        <v>position=</v>
      </c>
      <c r="D68">
        <f>IFERROR(__xludf.DUMMYFUNCTION("""COMPUTED_VALUE"""),-10284.0)</f>
        <v>-10284</v>
      </c>
      <c r="E68">
        <f>IFERROR(__xludf.DUMMYFUNCTION("""COMPUTED_VALUE"""),-20784.0)</f>
        <v>-20784</v>
      </c>
      <c r="F68" t="str">
        <f>IFERROR(__xludf.DUMMYFUNCTION("""COMPUTED_VALUE"""),"velocity=")</f>
        <v>velocity=</v>
      </c>
      <c r="G68">
        <f>IFERROR(__xludf.DUMMYFUNCTION("""COMPUTED_VALUE"""),1.0)</f>
        <v>1</v>
      </c>
      <c r="H68">
        <f>IFERROR(__xludf.DUMMYFUNCTION("""COMPUTED_VALUE"""),2.0)</f>
        <v>2</v>
      </c>
      <c r="J68">
        <f t="shared" si="1"/>
        <v>170</v>
      </c>
      <c r="K68">
        <f t="shared" si="2"/>
        <v>-124</v>
      </c>
    </row>
    <row r="69">
      <c r="A69" s="1" t="s">
        <v>66</v>
      </c>
      <c r="C69" t="str">
        <f>IFERROR(__xludf.DUMMYFUNCTION("SPLIT(A69,""&lt;&gt; ,"")"),"position=")</f>
        <v>position=</v>
      </c>
      <c r="D69">
        <f>IFERROR(__xludf.DUMMYFUNCTION("""COMPUTED_VALUE"""),-10271.0)</f>
        <v>-10271</v>
      </c>
      <c r="E69">
        <f>IFERROR(__xludf.DUMMYFUNCTION("""COMPUTED_VALUE"""),-20783.0)</f>
        <v>-20783</v>
      </c>
      <c r="F69" t="str">
        <f>IFERROR(__xludf.DUMMYFUNCTION("""COMPUTED_VALUE"""),"velocity=")</f>
        <v>velocity=</v>
      </c>
      <c r="G69">
        <f>IFERROR(__xludf.DUMMYFUNCTION("""COMPUTED_VALUE"""),1.0)</f>
        <v>1</v>
      </c>
      <c r="H69">
        <f>IFERROR(__xludf.DUMMYFUNCTION("""COMPUTED_VALUE"""),2.0)</f>
        <v>2</v>
      </c>
      <c r="J69">
        <f t="shared" si="1"/>
        <v>183</v>
      </c>
      <c r="K69">
        <f t="shared" si="2"/>
        <v>-125</v>
      </c>
    </row>
    <row r="70">
      <c r="A70" s="1" t="s">
        <v>67</v>
      </c>
      <c r="C70" t="str">
        <f>IFERROR(__xludf.DUMMYFUNCTION("SPLIT(A70,""&lt;&gt; ,"")"),"position=")</f>
        <v>position=</v>
      </c>
      <c r="D70">
        <f>IFERROR(__xludf.DUMMYFUNCTION("""COMPUTED_VALUE"""),10650.0)</f>
        <v>10650</v>
      </c>
      <c r="E70">
        <f>IFERROR(__xludf.DUMMYFUNCTION("""COMPUTED_VALUE"""),-10335.0)</f>
        <v>-10335</v>
      </c>
      <c r="F70" t="str">
        <f>IFERROR(__xludf.DUMMYFUNCTION("""COMPUTED_VALUE"""),"velocity=")</f>
        <v>velocity=</v>
      </c>
      <c r="G70">
        <f>IFERROR(__xludf.DUMMYFUNCTION("""COMPUTED_VALUE"""),-1.0)</f>
        <v>-1</v>
      </c>
      <c r="H70">
        <f>IFERROR(__xludf.DUMMYFUNCTION("""COMPUTED_VALUE"""),1.0)</f>
        <v>1</v>
      </c>
      <c r="J70">
        <f t="shared" si="1"/>
        <v>196</v>
      </c>
      <c r="K70">
        <f t="shared" si="2"/>
        <v>-119</v>
      </c>
    </row>
    <row r="71">
      <c r="A71" s="1" t="s">
        <v>68</v>
      </c>
      <c r="C71" t="str">
        <f>IFERROR(__xludf.DUMMYFUNCTION("SPLIT(A71,""&lt;&gt; ,"")"),"position=")</f>
        <v>position=</v>
      </c>
      <c r="D71">
        <f>IFERROR(__xludf.DUMMYFUNCTION("""COMPUTED_VALUE"""),-20706.0)</f>
        <v>-20706</v>
      </c>
      <c r="E71">
        <f>IFERROR(__xludf.DUMMYFUNCTION("""COMPUTED_VALUE"""),-41694.0)</f>
        <v>-41694</v>
      </c>
      <c r="F71" t="str">
        <f>IFERROR(__xludf.DUMMYFUNCTION("""COMPUTED_VALUE"""),"velocity=")</f>
        <v>velocity=</v>
      </c>
      <c r="G71">
        <f>IFERROR(__xludf.DUMMYFUNCTION("""COMPUTED_VALUE"""),2.0)</f>
        <v>2</v>
      </c>
      <c r="H71">
        <f>IFERROR(__xludf.DUMMYFUNCTION("""COMPUTED_VALUE"""),4.0)</f>
        <v>4</v>
      </c>
      <c r="J71">
        <f t="shared" si="1"/>
        <v>202</v>
      </c>
      <c r="K71">
        <f t="shared" si="2"/>
        <v>-122</v>
      </c>
    </row>
    <row r="72">
      <c r="A72" s="1" t="s">
        <v>69</v>
      </c>
      <c r="C72" t="str">
        <f>IFERROR(__xludf.DUMMYFUNCTION("SPLIT(A72,""&lt;&gt; ,"")"),"position=")</f>
        <v>position=</v>
      </c>
      <c r="D72">
        <f>IFERROR(__xludf.DUMMYFUNCTION("""COMPUTED_VALUE"""),10636.0)</f>
        <v>10636</v>
      </c>
      <c r="E72">
        <f>IFERROR(__xludf.DUMMYFUNCTION("""COMPUTED_VALUE"""),31490.0)</f>
        <v>31490</v>
      </c>
      <c r="F72" t="str">
        <f>IFERROR(__xludf.DUMMYFUNCTION("""COMPUTED_VALUE"""),"velocity=")</f>
        <v>velocity=</v>
      </c>
      <c r="G72">
        <f>IFERROR(__xludf.DUMMYFUNCTION("""COMPUTED_VALUE"""),-1.0)</f>
        <v>-1</v>
      </c>
      <c r="H72">
        <f>IFERROR(__xludf.DUMMYFUNCTION("""COMPUTED_VALUE"""),-3.0)</f>
        <v>-3</v>
      </c>
      <c r="J72">
        <f t="shared" si="1"/>
        <v>182</v>
      </c>
      <c r="K72">
        <f t="shared" si="2"/>
        <v>-128</v>
      </c>
    </row>
    <row r="73">
      <c r="A73" s="1" t="s">
        <v>70</v>
      </c>
      <c r="C73" t="str">
        <f>IFERROR(__xludf.DUMMYFUNCTION("SPLIT(A73,""&lt;&gt; ,"")"),"position=")</f>
        <v>position=</v>
      </c>
      <c r="D73">
        <f>IFERROR(__xludf.DUMMYFUNCTION("""COMPUTED_VALUE"""),-41590.0)</f>
        <v>-41590</v>
      </c>
      <c r="E73">
        <f>IFERROR(__xludf.DUMMYFUNCTION("""COMPUTED_VALUE"""),21028.0)</f>
        <v>21028</v>
      </c>
      <c r="F73" t="str">
        <f>IFERROR(__xludf.DUMMYFUNCTION("""COMPUTED_VALUE"""),"velocity=")</f>
        <v>velocity=</v>
      </c>
      <c r="G73">
        <f>IFERROR(__xludf.DUMMYFUNCTION("""COMPUTED_VALUE"""),4.0)</f>
        <v>4</v>
      </c>
      <c r="H73">
        <f>IFERROR(__xludf.DUMMYFUNCTION("""COMPUTED_VALUE"""),-2.0)</f>
        <v>-2</v>
      </c>
      <c r="J73">
        <f t="shared" si="1"/>
        <v>226</v>
      </c>
      <c r="K73">
        <f t="shared" si="2"/>
        <v>-120</v>
      </c>
    </row>
    <row r="74">
      <c r="A74" s="1" t="s">
        <v>71</v>
      </c>
      <c r="C74" t="str">
        <f>IFERROR(__xludf.DUMMYFUNCTION("SPLIT(A74,""&lt;&gt; ,"")"),"position=")</f>
        <v>position=</v>
      </c>
      <c r="D74">
        <f>IFERROR(__xludf.DUMMYFUNCTION("""COMPUTED_VALUE"""),52480.0)</f>
        <v>52480</v>
      </c>
      <c r="E74">
        <f>IFERROR(__xludf.DUMMYFUNCTION("""COMPUTED_VALUE"""),-52142.0)</f>
        <v>-52142</v>
      </c>
      <c r="F74" t="str">
        <f>IFERROR(__xludf.DUMMYFUNCTION("""COMPUTED_VALUE"""),"velocity=")</f>
        <v>velocity=</v>
      </c>
      <c r="G74">
        <f>IFERROR(__xludf.DUMMYFUNCTION("""COMPUTED_VALUE"""),-5.0)</f>
        <v>-5</v>
      </c>
      <c r="H74">
        <f>IFERROR(__xludf.DUMMYFUNCTION("""COMPUTED_VALUE"""),5.0)</f>
        <v>5</v>
      </c>
      <c r="J74">
        <f t="shared" si="1"/>
        <v>210</v>
      </c>
      <c r="K74">
        <f t="shared" si="2"/>
        <v>-128</v>
      </c>
    </row>
    <row r="75">
      <c r="A75" s="1" t="s">
        <v>72</v>
      </c>
      <c r="C75" t="str">
        <f>IFERROR(__xludf.DUMMYFUNCTION("SPLIT(A75,""&lt;&gt; ,"")"),"position=")</f>
        <v>position=</v>
      </c>
      <c r="D75">
        <f>IFERROR(__xludf.DUMMYFUNCTION("""COMPUTED_VALUE"""),-52050.0)</f>
        <v>-52050</v>
      </c>
      <c r="E75">
        <f>IFERROR(__xludf.DUMMYFUNCTION("""COMPUTED_VALUE"""),-31239.0)</f>
        <v>-31239</v>
      </c>
      <c r="F75" t="str">
        <f>IFERROR(__xludf.DUMMYFUNCTION("""COMPUTED_VALUE"""),"velocity=")</f>
        <v>velocity=</v>
      </c>
      <c r="G75">
        <f>IFERROR(__xludf.DUMMYFUNCTION("""COMPUTED_VALUE"""),5.0)</f>
        <v>5</v>
      </c>
      <c r="H75">
        <f>IFERROR(__xludf.DUMMYFUNCTION("""COMPUTED_VALUE"""),3.0)</f>
        <v>3</v>
      </c>
      <c r="J75">
        <f t="shared" si="1"/>
        <v>220</v>
      </c>
      <c r="K75">
        <f t="shared" si="2"/>
        <v>-123</v>
      </c>
    </row>
    <row r="76">
      <c r="A76" s="1" t="s">
        <v>73</v>
      </c>
      <c r="C76" t="str">
        <f>IFERROR(__xludf.DUMMYFUNCTION("SPLIT(A76,""&lt;&gt; ,"")"),"position=")</f>
        <v>position=</v>
      </c>
      <c r="D76">
        <f>IFERROR(__xludf.DUMMYFUNCTION("""COMPUTED_VALUE"""),-31183.0)</f>
        <v>-31183</v>
      </c>
      <c r="E76">
        <f>IFERROR(__xludf.DUMMYFUNCTION("""COMPUTED_VALUE"""),-10326.0)</f>
        <v>-10326</v>
      </c>
      <c r="F76" t="str">
        <f>IFERROR(__xludf.DUMMYFUNCTION("""COMPUTED_VALUE"""),"velocity=")</f>
        <v>velocity=</v>
      </c>
      <c r="G76">
        <f>IFERROR(__xludf.DUMMYFUNCTION("""COMPUTED_VALUE"""),3.0)</f>
        <v>3</v>
      </c>
      <c r="H76">
        <f>IFERROR(__xludf.DUMMYFUNCTION("""COMPUTED_VALUE"""),1.0)</f>
        <v>1</v>
      </c>
      <c r="J76">
        <f t="shared" si="1"/>
        <v>179</v>
      </c>
      <c r="K76">
        <f t="shared" si="2"/>
        <v>-128</v>
      </c>
    </row>
    <row r="77">
      <c r="A77" s="1" t="s">
        <v>74</v>
      </c>
      <c r="C77" t="str">
        <f>IFERROR(__xludf.DUMMYFUNCTION("SPLIT(A77,""&lt;&gt; ,"")"),"position=")</f>
        <v>position=</v>
      </c>
      <c r="D77">
        <f>IFERROR(__xludf.DUMMYFUNCTION("""COMPUTED_VALUE"""),42038.0)</f>
        <v>42038</v>
      </c>
      <c r="E77">
        <f>IFERROR(__xludf.DUMMYFUNCTION("""COMPUTED_VALUE"""),52393.0)</f>
        <v>52393</v>
      </c>
      <c r="F77" t="str">
        <f>IFERROR(__xludf.DUMMYFUNCTION("""COMPUTED_VALUE"""),"velocity=")</f>
        <v>velocity=</v>
      </c>
      <c r="G77">
        <f>IFERROR(__xludf.DUMMYFUNCTION("""COMPUTED_VALUE"""),-4.0)</f>
        <v>-4</v>
      </c>
      <c r="H77">
        <f>IFERROR(__xludf.DUMMYFUNCTION("""COMPUTED_VALUE"""),-5.0)</f>
        <v>-5</v>
      </c>
      <c r="J77">
        <f t="shared" si="1"/>
        <v>222</v>
      </c>
      <c r="K77">
        <f t="shared" si="2"/>
        <v>-123</v>
      </c>
    </row>
    <row r="78">
      <c r="A78" s="1" t="s">
        <v>75</v>
      </c>
      <c r="C78" t="str">
        <f>IFERROR(__xludf.DUMMYFUNCTION("SPLIT(A78,""&lt;&gt; ,"")"),"position=")</f>
        <v>position=</v>
      </c>
      <c r="D78">
        <f>IFERROR(__xludf.DUMMYFUNCTION("""COMPUTED_VALUE"""),-31176.0)</f>
        <v>-31176</v>
      </c>
      <c r="E78">
        <f>IFERROR(__xludf.DUMMYFUNCTION("""COMPUTED_VALUE"""),31486.0)</f>
        <v>31486</v>
      </c>
      <c r="F78" t="str">
        <f>IFERROR(__xludf.DUMMYFUNCTION("""COMPUTED_VALUE"""),"velocity=")</f>
        <v>velocity=</v>
      </c>
      <c r="G78">
        <f>IFERROR(__xludf.DUMMYFUNCTION("""COMPUTED_VALUE"""),3.0)</f>
        <v>3</v>
      </c>
      <c r="H78">
        <f>IFERROR(__xludf.DUMMYFUNCTION("""COMPUTED_VALUE"""),-3.0)</f>
        <v>-3</v>
      </c>
      <c r="J78">
        <f t="shared" si="1"/>
        <v>186</v>
      </c>
      <c r="K78">
        <f t="shared" si="2"/>
        <v>-124</v>
      </c>
    </row>
    <row r="79">
      <c r="A79" s="1" t="s">
        <v>76</v>
      </c>
      <c r="C79" t="str">
        <f>IFERROR(__xludf.DUMMYFUNCTION("SPLIT(A79,""&lt;&gt; ,"")"),"position=")</f>
        <v>position=</v>
      </c>
      <c r="D79">
        <f>IFERROR(__xludf.DUMMYFUNCTION("""COMPUTED_VALUE"""),-10276.0)</f>
        <v>-10276</v>
      </c>
      <c r="E79">
        <f>IFERROR(__xludf.DUMMYFUNCTION("""COMPUTED_VALUE"""),10581.0)</f>
        <v>10581</v>
      </c>
      <c r="F79" t="str">
        <f>IFERROR(__xludf.DUMMYFUNCTION("""COMPUTED_VALUE"""),"velocity=")</f>
        <v>velocity=</v>
      </c>
      <c r="G79">
        <f>IFERROR(__xludf.DUMMYFUNCTION("""COMPUTED_VALUE"""),1.0)</f>
        <v>1</v>
      </c>
      <c r="H79">
        <f>IFERROR(__xludf.DUMMYFUNCTION("""COMPUTED_VALUE"""),-1.0)</f>
        <v>-1</v>
      </c>
      <c r="J79">
        <f t="shared" si="1"/>
        <v>178</v>
      </c>
      <c r="K79">
        <f t="shared" si="2"/>
        <v>-127</v>
      </c>
    </row>
    <row r="80">
      <c r="A80" s="1" t="s">
        <v>77</v>
      </c>
      <c r="C80" t="str">
        <f>IFERROR(__xludf.DUMMYFUNCTION("SPLIT(A80,""&lt;&gt; ,"")"),"position=")</f>
        <v>position=</v>
      </c>
      <c r="D80">
        <f>IFERROR(__xludf.DUMMYFUNCTION("""COMPUTED_VALUE"""),-31168.0)</f>
        <v>-31168</v>
      </c>
      <c r="E80">
        <f>IFERROR(__xludf.DUMMYFUNCTION("""COMPUTED_VALUE"""),-31236.0)</f>
        <v>-31236</v>
      </c>
      <c r="F80" t="str">
        <f>IFERROR(__xludf.DUMMYFUNCTION("""COMPUTED_VALUE"""),"velocity=")</f>
        <v>velocity=</v>
      </c>
      <c r="G80">
        <f>IFERROR(__xludf.DUMMYFUNCTION("""COMPUTED_VALUE"""),3.0)</f>
        <v>3</v>
      </c>
      <c r="H80">
        <f>IFERROR(__xludf.DUMMYFUNCTION("""COMPUTED_VALUE"""),3.0)</f>
        <v>3</v>
      </c>
      <c r="J80">
        <f t="shared" si="1"/>
        <v>194</v>
      </c>
      <c r="K80">
        <f t="shared" si="2"/>
        <v>-126</v>
      </c>
    </row>
    <row r="81">
      <c r="A81" s="1" t="s">
        <v>78</v>
      </c>
      <c r="C81" t="str">
        <f>IFERROR(__xludf.DUMMYFUNCTION("SPLIT(A81,""&lt;&gt; ,"")"),"position=")</f>
        <v>position=</v>
      </c>
      <c r="D81">
        <f>IFERROR(__xludf.DUMMYFUNCTION("""COMPUTED_VALUE"""),41986.0)</f>
        <v>41986</v>
      </c>
      <c r="E81">
        <f>IFERROR(__xludf.DUMMYFUNCTION("""COMPUTED_VALUE"""),-52151.0)</f>
        <v>-52151</v>
      </c>
      <c r="F81" t="str">
        <f>IFERROR(__xludf.DUMMYFUNCTION("""COMPUTED_VALUE"""),"velocity=")</f>
        <v>velocity=</v>
      </c>
      <c r="G81">
        <f>IFERROR(__xludf.DUMMYFUNCTION("""COMPUTED_VALUE"""),-4.0)</f>
        <v>-4</v>
      </c>
      <c r="H81">
        <f>IFERROR(__xludf.DUMMYFUNCTION("""COMPUTED_VALUE"""),5.0)</f>
        <v>5</v>
      </c>
      <c r="J81">
        <f t="shared" si="1"/>
        <v>170</v>
      </c>
      <c r="K81">
        <f t="shared" si="2"/>
        <v>-119</v>
      </c>
    </row>
    <row r="82">
      <c r="A82" s="1" t="s">
        <v>79</v>
      </c>
      <c r="C82" t="str">
        <f>IFERROR(__xludf.DUMMYFUNCTION("SPLIT(A82,""&lt;&gt; ,"")"),"position=")</f>
        <v>position=</v>
      </c>
      <c r="D82">
        <f>IFERROR(__xludf.DUMMYFUNCTION("""COMPUTED_VALUE"""),10656.0)</f>
        <v>10656</v>
      </c>
      <c r="E82">
        <f>IFERROR(__xludf.DUMMYFUNCTION("""COMPUTED_VALUE"""),52398.0)</f>
        <v>52398</v>
      </c>
      <c r="F82" t="str">
        <f>IFERROR(__xludf.DUMMYFUNCTION("""COMPUTED_VALUE"""),"velocity=")</f>
        <v>velocity=</v>
      </c>
      <c r="G82">
        <f>IFERROR(__xludf.DUMMYFUNCTION("""COMPUTED_VALUE"""),-1.0)</f>
        <v>-1</v>
      </c>
      <c r="H82">
        <f>IFERROR(__xludf.DUMMYFUNCTION("""COMPUTED_VALUE"""),-5.0)</f>
        <v>-5</v>
      </c>
      <c r="J82">
        <f t="shared" si="1"/>
        <v>202</v>
      </c>
      <c r="K82">
        <f t="shared" si="2"/>
        <v>-128</v>
      </c>
    </row>
    <row r="83">
      <c r="A83" s="1" t="s">
        <v>80</v>
      </c>
      <c r="C83" t="str">
        <f>IFERROR(__xludf.DUMMYFUNCTION("SPLIT(A83,""&lt;&gt; ,"")"),"position=")</f>
        <v>position=</v>
      </c>
      <c r="D83">
        <f>IFERROR(__xludf.DUMMYFUNCTION("""COMPUTED_VALUE"""),42046.0)</f>
        <v>42046</v>
      </c>
      <c r="E83">
        <f>IFERROR(__xludf.DUMMYFUNCTION("""COMPUTED_VALUE"""),52393.0)</f>
        <v>52393</v>
      </c>
      <c r="F83" t="str">
        <f>IFERROR(__xludf.DUMMYFUNCTION("""COMPUTED_VALUE"""),"velocity=")</f>
        <v>velocity=</v>
      </c>
      <c r="G83">
        <f>IFERROR(__xludf.DUMMYFUNCTION("""COMPUTED_VALUE"""),-4.0)</f>
        <v>-4</v>
      </c>
      <c r="H83">
        <f>IFERROR(__xludf.DUMMYFUNCTION("""COMPUTED_VALUE"""),-5.0)</f>
        <v>-5</v>
      </c>
      <c r="J83">
        <f t="shared" si="1"/>
        <v>230</v>
      </c>
      <c r="K83">
        <f t="shared" si="2"/>
        <v>-123</v>
      </c>
    </row>
    <row r="84">
      <c r="A84" s="1" t="s">
        <v>81</v>
      </c>
      <c r="C84" t="str">
        <f>IFERROR(__xludf.DUMMYFUNCTION("SPLIT(A84,""&lt;&gt; ,"")"),"position=")</f>
        <v>position=</v>
      </c>
      <c r="D84">
        <f>IFERROR(__xludf.DUMMYFUNCTION("""COMPUTED_VALUE"""),-31139.0)</f>
        <v>-31139</v>
      </c>
      <c r="E84">
        <f>IFERROR(__xludf.DUMMYFUNCTION("""COMPUTED_VALUE"""),41936.0)</f>
        <v>41936</v>
      </c>
      <c r="F84" t="str">
        <f>IFERROR(__xludf.DUMMYFUNCTION("""COMPUTED_VALUE"""),"velocity=")</f>
        <v>velocity=</v>
      </c>
      <c r="G84">
        <f>IFERROR(__xludf.DUMMYFUNCTION("""COMPUTED_VALUE"""),3.0)</f>
        <v>3</v>
      </c>
      <c r="H84">
        <f>IFERROR(__xludf.DUMMYFUNCTION("""COMPUTED_VALUE"""),-4.0)</f>
        <v>-4</v>
      </c>
      <c r="J84">
        <f t="shared" si="1"/>
        <v>223</v>
      </c>
      <c r="K84">
        <f t="shared" si="2"/>
        <v>-120</v>
      </c>
    </row>
    <row r="85">
      <c r="A85" s="1" t="s">
        <v>82</v>
      </c>
      <c r="C85" t="str">
        <f>IFERROR(__xludf.DUMMYFUNCTION("SPLIT(A85,""&lt;&gt; ,"")"),"position=")</f>
        <v>position=</v>
      </c>
      <c r="D85">
        <f>IFERROR(__xludf.DUMMYFUNCTION("""COMPUTED_VALUE"""),41991.0)</f>
        <v>41991</v>
      </c>
      <c r="E85">
        <f>IFERROR(__xludf.DUMMYFUNCTION("""COMPUTED_VALUE"""),-20786.0)</f>
        <v>-20786</v>
      </c>
      <c r="F85" t="str">
        <f>IFERROR(__xludf.DUMMYFUNCTION("""COMPUTED_VALUE"""),"velocity=")</f>
        <v>velocity=</v>
      </c>
      <c r="G85">
        <f>IFERROR(__xludf.DUMMYFUNCTION("""COMPUTED_VALUE"""),-4.0)</f>
        <v>-4</v>
      </c>
      <c r="H85">
        <f>IFERROR(__xludf.DUMMYFUNCTION("""COMPUTED_VALUE"""),2.0)</f>
        <v>2</v>
      </c>
      <c r="J85">
        <f t="shared" si="1"/>
        <v>175</v>
      </c>
      <c r="K85">
        <f t="shared" si="2"/>
        <v>-122</v>
      </c>
    </row>
    <row r="86">
      <c r="A86" s="1" t="s">
        <v>83</v>
      </c>
      <c r="C86" t="str">
        <f>IFERROR(__xludf.DUMMYFUNCTION("SPLIT(A86,""&lt;&gt; ,"")"),"position=")</f>
        <v>position=</v>
      </c>
      <c r="D86">
        <f>IFERROR(__xludf.DUMMYFUNCTION("""COMPUTED_VALUE"""),-10243.0)</f>
        <v>-10243</v>
      </c>
      <c r="E86">
        <f>IFERROR(__xludf.DUMMYFUNCTION("""COMPUTED_VALUE"""),21033.0)</f>
        <v>21033</v>
      </c>
      <c r="F86" t="str">
        <f>IFERROR(__xludf.DUMMYFUNCTION("""COMPUTED_VALUE"""),"velocity=")</f>
        <v>velocity=</v>
      </c>
      <c r="G86">
        <f>IFERROR(__xludf.DUMMYFUNCTION("""COMPUTED_VALUE"""),1.0)</f>
        <v>1</v>
      </c>
      <c r="H86">
        <f>IFERROR(__xludf.DUMMYFUNCTION("""COMPUTED_VALUE"""),-2.0)</f>
        <v>-2</v>
      </c>
      <c r="J86">
        <f t="shared" si="1"/>
        <v>211</v>
      </c>
      <c r="K86">
        <f t="shared" si="2"/>
        <v>-125</v>
      </c>
    </row>
    <row r="87">
      <c r="A87" s="1" t="s">
        <v>84</v>
      </c>
      <c r="C87" t="str">
        <f>IFERROR(__xludf.DUMMYFUNCTION("SPLIT(A87,""&lt;&gt; ,"")"),"position=")</f>
        <v>position=</v>
      </c>
      <c r="D87">
        <f>IFERROR(__xludf.DUMMYFUNCTION("""COMPUTED_VALUE"""),-41641.0)</f>
        <v>-41641</v>
      </c>
      <c r="E87">
        <f>IFERROR(__xludf.DUMMYFUNCTION("""COMPUTED_VALUE"""),31488.0)</f>
        <v>31488</v>
      </c>
      <c r="F87" t="str">
        <f>IFERROR(__xludf.DUMMYFUNCTION("""COMPUTED_VALUE"""),"velocity=")</f>
        <v>velocity=</v>
      </c>
      <c r="G87">
        <f>IFERROR(__xludf.DUMMYFUNCTION("""COMPUTED_VALUE"""),4.0)</f>
        <v>4</v>
      </c>
      <c r="H87">
        <f>IFERROR(__xludf.DUMMYFUNCTION("""COMPUTED_VALUE"""),-3.0)</f>
        <v>-3</v>
      </c>
      <c r="J87">
        <f t="shared" si="1"/>
        <v>175</v>
      </c>
      <c r="K87">
        <f t="shared" si="2"/>
        <v>-126</v>
      </c>
    </row>
    <row r="88">
      <c r="A88" s="1" t="s">
        <v>85</v>
      </c>
      <c r="C88" t="str">
        <f>IFERROR(__xludf.DUMMYFUNCTION("SPLIT(A88,""&lt;&gt; ,"")"),"position=")</f>
        <v>position=</v>
      </c>
      <c r="D88">
        <f>IFERROR(__xludf.DUMMYFUNCTION("""COMPUTED_VALUE"""),-52095.0)</f>
        <v>-52095</v>
      </c>
      <c r="E88">
        <f>IFERROR(__xludf.DUMMYFUNCTION("""COMPUTED_VALUE"""),21032.0)</f>
        <v>21032</v>
      </c>
      <c r="F88" t="str">
        <f>IFERROR(__xludf.DUMMYFUNCTION("""COMPUTED_VALUE"""),"velocity=")</f>
        <v>velocity=</v>
      </c>
      <c r="G88">
        <f>IFERROR(__xludf.DUMMYFUNCTION("""COMPUTED_VALUE"""),5.0)</f>
        <v>5</v>
      </c>
      <c r="H88">
        <f>IFERROR(__xludf.DUMMYFUNCTION("""COMPUTED_VALUE"""),-2.0)</f>
        <v>-2</v>
      </c>
      <c r="J88">
        <f t="shared" si="1"/>
        <v>175</v>
      </c>
      <c r="K88">
        <f t="shared" si="2"/>
        <v>-124</v>
      </c>
    </row>
    <row r="89">
      <c r="A89" s="1" t="s">
        <v>86</v>
      </c>
      <c r="C89" t="str">
        <f>IFERROR(__xludf.DUMMYFUNCTION("SPLIT(A89,""&lt;&gt; ,"")"),"position=")</f>
        <v>position=</v>
      </c>
      <c r="D89">
        <f>IFERROR(__xludf.DUMMYFUNCTION("""COMPUTED_VALUE"""),-20728.0)</f>
        <v>-20728</v>
      </c>
      <c r="E89">
        <f>IFERROR(__xludf.DUMMYFUNCTION("""COMPUTED_VALUE"""),31490.0)</f>
        <v>31490</v>
      </c>
      <c r="F89" t="str">
        <f>IFERROR(__xludf.DUMMYFUNCTION("""COMPUTED_VALUE"""),"velocity=")</f>
        <v>velocity=</v>
      </c>
      <c r="G89">
        <f>IFERROR(__xludf.DUMMYFUNCTION("""COMPUTED_VALUE"""),2.0)</f>
        <v>2</v>
      </c>
      <c r="H89">
        <f>IFERROR(__xludf.DUMMYFUNCTION("""COMPUTED_VALUE"""),-3.0)</f>
        <v>-3</v>
      </c>
      <c r="J89">
        <f t="shared" si="1"/>
        <v>180</v>
      </c>
      <c r="K89">
        <f t="shared" si="2"/>
        <v>-128</v>
      </c>
    </row>
    <row r="90">
      <c r="A90" s="1" t="s">
        <v>87</v>
      </c>
      <c r="C90" t="str">
        <f>IFERROR(__xludf.DUMMYFUNCTION("SPLIT(A90,""&lt;&gt; ,"")"),"position=")</f>
        <v>position=</v>
      </c>
      <c r="D90">
        <f>IFERROR(__xludf.DUMMYFUNCTION("""COMPUTED_VALUE"""),-31163.0)</f>
        <v>-31163</v>
      </c>
      <c r="E90">
        <f>IFERROR(__xludf.DUMMYFUNCTION("""COMPUTED_VALUE"""),-31237.0)</f>
        <v>-31237</v>
      </c>
      <c r="F90" t="str">
        <f>IFERROR(__xludf.DUMMYFUNCTION("""COMPUTED_VALUE"""),"velocity=")</f>
        <v>velocity=</v>
      </c>
      <c r="G90">
        <f>IFERROR(__xludf.DUMMYFUNCTION("""COMPUTED_VALUE"""),3.0)</f>
        <v>3</v>
      </c>
      <c r="H90">
        <f>IFERROR(__xludf.DUMMYFUNCTION("""COMPUTED_VALUE"""),3.0)</f>
        <v>3</v>
      </c>
      <c r="J90">
        <f t="shared" si="1"/>
        <v>199</v>
      </c>
      <c r="K90">
        <f t="shared" si="2"/>
        <v>-125</v>
      </c>
    </row>
    <row r="91">
      <c r="A91" s="1" t="s">
        <v>88</v>
      </c>
      <c r="C91" t="str">
        <f>IFERROR(__xludf.DUMMYFUNCTION("SPLIT(A91,""&lt;&gt; ,"")"),"position=")</f>
        <v>position=</v>
      </c>
      <c r="D91">
        <f>IFERROR(__xludf.DUMMYFUNCTION("""COMPUTED_VALUE"""),41999.0)</f>
        <v>41999</v>
      </c>
      <c r="E91">
        <f>IFERROR(__xludf.DUMMYFUNCTION("""COMPUTED_VALUE"""),52392.0)</f>
        <v>52392</v>
      </c>
      <c r="F91" t="str">
        <f>IFERROR(__xludf.DUMMYFUNCTION("""COMPUTED_VALUE"""),"velocity=")</f>
        <v>velocity=</v>
      </c>
      <c r="G91">
        <f>IFERROR(__xludf.DUMMYFUNCTION("""COMPUTED_VALUE"""),-4.0)</f>
        <v>-4</v>
      </c>
      <c r="H91">
        <f>IFERROR(__xludf.DUMMYFUNCTION("""COMPUTED_VALUE"""),-5.0)</f>
        <v>-5</v>
      </c>
      <c r="J91">
        <f t="shared" si="1"/>
        <v>183</v>
      </c>
      <c r="K91">
        <f t="shared" si="2"/>
        <v>-122</v>
      </c>
    </row>
    <row r="92">
      <c r="A92" s="1" t="s">
        <v>89</v>
      </c>
      <c r="C92" t="str">
        <f>IFERROR(__xludf.DUMMYFUNCTION("SPLIT(A92,""&lt;&gt; ,"")"),"position=")</f>
        <v>position=</v>
      </c>
      <c r="D92">
        <f>IFERROR(__xludf.DUMMYFUNCTION("""COMPUTED_VALUE"""),-10279.0)</f>
        <v>-10279</v>
      </c>
      <c r="E92">
        <f>IFERROR(__xludf.DUMMYFUNCTION("""COMPUTED_VALUE"""),31485.0)</f>
        <v>31485</v>
      </c>
      <c r="F92" t="str">
        <f>IFERROR(__xludf.DUMMYFUNCTION("""COMPUTED_VALUE"""),"velocity=")</f>
        <v>velocity=</v>
      </c>
      <c r="G92">
        <f>IFERROR(__xludf.DUMMYFUNCTION("""COMPUTED_VALUE"""),1.0)</f>
        <v>1</v>
      </c>
      <c r="H92">
        <f>IFERROR(__xludf.DUMMYFUNCTION("""COMPUTED_VALUE"""),-3.0)</f>
        <v>-3</v>
      </c>
      <c r="J92">
        <f t="shared" si="1"/>
        <v>175</v>
      </c>
      <c r="K92">
        <f t="shared" si="2"/>
        <v>-123</v>
      </c>
    </row>
    <row r="93">
      <c r="A93" s="1" t="s">
        <v>90</v>
      </c>
      <c r="C93" t="str">
        <f>IFERROR(__xludf.DUMMYFUNCTION("SPLIT(A93,""&lt;&gt; ,"")"),"position=")</f>
        <v>position=</v>
      </c>
      <c r="D93">
        <f>IFERROR(__xludf.DUMMYFUNCTION("""COMPUTED_VALUE"""),-10275.0)</f>
        <v>-10275</v>
      </c>
      <c r="E93">
        <f>IFERROR(__xludf.DUMMYFUNCTION("""COMPUTED_VALUE"""),31481.0)</f>
        <v>31481</v>
      </c>
      <c r="F93" t="str">
        <f>IFERROR(__xludf.DUMMYFUNCTION("""COMPUTED_VALUE"""),"velocity=")</f>
        <v>velocity=</v>
      </c>
      <c r="G93">
        <f>IFERROR(__xludf.DUMMYFUNCTION("""COMPUTED_VALUE"""),1.0)</f>
        <v>1</v>
      </c>
      <c r="H93">
        <f>IFERROR(__xludf.DUMMYFUNCTION("""COMPUTED_VALUE"""),-3.0)</f>
        <v>-3</v>
      </c>
      <c r="J93">
        <f t="shared" si="1"/>
        <v>179</v>
      </c>
      <c r="K93">
        <f t="shared" si="2"/>
        <v>-119</v>
      </c>
    </row>
    <row r="94">
      <c r="A94" s="1" t="s">
        <v>91</v>
      </c>
      <c r="C94" t="str">
        <f>IFERROR(__xludf.DUMMYFUNCTION("SPLIT(A94,""&lt;&gt; ,"")"),"position=")</f>
        <v>position=</v>
      </c>
      <c r="D94">
        <f>IFERROR(__xludf.DUMMYFUNCTION("""COMPUTED_VALUE"""),52484.0)</f>
        <v>52484</v>
      </c>
      <c r="E94">
        <f>IFERROR(__xludf.DUMMYFUNCTION("""COMPUTED_VALUE"""),21030.0)</f>
        <v>21030</v>
      </c>
      <c r="F94" t="str">
        <f>IFERROR(__xludf.DUMMYFUNCTION("""COMPUTED_VALUE"""),"velocity=")</f>
        <v>velocity=</v>
      </c>
      <c r="G94">
        <f>IFERROR(__xludf.DUMMYFUNCTION("""COMPUTED_VALUE"""),-5.0)</f>
        <v>-5</v>
      </c>
      <c r="H94">
        <f>IFERROR(__xludf.DUMMYFUNCTION("""COMPUTED_VALUE"""),-2.0)</f>
        <v>-2</v>
      </c>
      <c r="J94">
        <f t="shared" si="1"/>
        <v>214</v>
      </c>
      <c r="K94">
        <f t="shared" si="2"/>
        <v>-122</v>
      </c>
    </row>
    <row r="95">
      <c r="A95" s="1" t="s">
        <v>92</v>
      </c>
      <c r="C95" t="str">
        <f>IFERROR(__xludf.DUMMYFUNCTION("SPLIT(A95,""&lt;&gt; ,"")"),"position=")</f>
        <v>position=</v>
      </c>
      <c r="D95">
        <f>IFERROR(__xludf.DUMMYFUNCTION("""COMPUTED_VALUE"""),31537.0)</f>
        <v>31537</v>
      </c>
      <c r="E95">
        <f>IFERROR(__xludf.DUMMYFUNCTION("""COMPUTED_VALUE"""),-20785.0)</f>
        <v>-20785</v>
      </c>
      <c r="F95" t="str">
        <f>IFERROR(__xludf.DUMMYFUNCTION("""COMPUTED_VALUE"""),"velocity=")</f>
        <v>velocity=</v>
      </c>
      <c r="G95">
        <f>IFERROR(__xludf.DUMMYFUNCTION("""COMPUTED_VALUE"""),-3.0)</f>
        <v>-3</v>
      </c>
      <c r="H95">
        <f>IFERROR(__xludf.DUMMYFUNCTION("""COMPUTED_VALUE"""),2.0)</f>
        <v>2</v>
      </c>
      <c r="J95">
        <f t="shared" si="1"/>
        <v>175</v>
      </c>
      <c r="K95">
        <f t="shared" si="2"/>
        <v>-123</v>
      </c>
    </row>
    <row r="96">
      <c r="A96" s="1" t="s">
        <v>93</v>
      </c>
      <c r="C96" t="str">
        <f>IFERROR(__xludf.DUMMYFUNCTION("SPLIT(A96,""&lt;&gt; ,"")"),"position=")</f>
        <v>position=</v>
      </c>
      <c r="D96">
        <f>IFERROR(__xludf.DUMMYFUNCTION("""COMPUTED_VALUE"""),52493.0)</f>
        <v>52493</v>
      </c>
      <c r="E96">
        <f>IFERROR(__xludf.DUMMYFUNCTION("""COMPUTED_VALUE"""),-52148.0)</f>
        <v>-52148</v>
      </c>
      <c r="F96" t="str">
        <f>IFERROR(__xludf.DUMMYFUNCTION("""COMPUTED_VALUE"""),"velocity=")</f>
        <v>velocity=</v>
      </c>
      <c r="G96">
        <f>IFERROR(__xludf.DUMMYFUNCTION("""COMPUTED_VALUE"""),-5.0)</f>
        <v>-5</v>
      </c>
      <c r="H96">
        <f>IFERROR(__xludf.DUMMYFUNCTION("""COMPUTED_VALUE"""),5.0)</f>
        <v>5</v>
      </c>
      <c r="J96">
        <f t="shared" si="1"/>
        <v>223</v>
      </c>
      <c r="K96">
        <f t="shared" si="2"/>
        <v>-122</v>
      </c>
    </row>
    <row r="97">
      <c r="A97" s="1" t="s">
        <v>94</v>
      </c>
      <c r="C97" t="str">
        <f>IFERROR(__xludf.DUMMYFUNCTION("SPLIT(A97,""&lt;&gt; ,"")"),"position=")</f>
        <v>position=</v>
      </c>
      <c r="D97">
        <f>IFERROR(__xludf.DUMMYFUNCTION("""COMPUTED_VALUE"""),21129.0)</f>
        <v>21129</v>
      </c>
      <c r="E97">
        <f>IFERROR(__xludf.DUMMYFUNCTION("""COMPUTED_VALUE"""),-52147.0)</f>
        <v>-52147</v>
      </c>
      <c r="F97" t="str">
        <f>IFERROR(__xludf.DUMMYFUNCTION("""COMPUTED_VALUE"""),"velocity=")</f>
        <v>velocity=</v>
      </c>
      <c r="G97">
        <f>IFERROR(__xludf.DUMMYFUNCTION("""COMPUTED_VALUE"""),-2.0)</f>
        <v>-2</v>
      </c>
      <c r="H97">
        <f>IFERROR(__xludf.DUMMYFUNCTION("""COMPUTED_VALUE"""),5.0)</f>
        <v>5</v>
      </c>
      <c r="J97">
        <f t="shared" si="1"/>
        <v>221</v>
      </c>
      <c r="K97">
        <f t="shared" si="2"/>
        <v>-123</v>
      </c>
    </row>
    <row r="98">
      <c r="A98" s="1" t="s">
        <v>95</v>
      </c>
      <c r="C98" t="str">
        <f>IFERROR(__xludf.DUMMYFUNCTION("SPLIT(A98,""&lt;&gt; ,"")"),"position=")</f>
        <v>position=</v>
      </c>
      <c r="D98">
        <f>IFERROR(__xludf.DUMMYFUNCTION("""COMPUTED_VALUE"""),-10241.0)</f>
        <v>-10241</v>
      </c>
      <c r="E98">
        <f>IFERROR(__xludf.DUMMYFUNCTION("""COMPUTED_VALUE"""),52398.0)</f>
        <v>52398</v>
      </c>
      <c r="F98" t="str">
        <f>IFERROR(__xludf.DUMMYFUNCTION("""COMPUTED_VALUE"""),"velocity=")</f>
        <v>velocity=</v>
      </c>
      <c r="G98">
        <f>IFERROR(__xludf.DUMMYFUNCTION("""COMPUTED_VALUE"""),1.0)</f>
        <v>1</v>
      </c>
      <c r="H98">
        <f>IFERROR(__xludf.DUMMYFUNCTION("""COMPUTED_VALUE"""),-5.0)</f>
        <v>-5</v>
      </c>
      <c r="J98">
        <f t="shared" si="1"/>
        <v>213</v>
      </c>
      <c r="K98">
        <f t="shared" si="2"/>
        <v>-128</v>
      </c>
    </row>
    <row r="99">
      <c r="A99" s="1" t="s">
        <v>96</v>
      </c>
      <c r="C99" t="str">
        <f>IFERROR(__xludf.DUMMYFUNCTION("SPLIT(A99,""&lt;&gt; ,"")"),"position=")</f>
        <v>position=</v>
      </c>
      <c r="D99">
        <f>IFERROR(__xludf.DUMMYFUNCTION("""COMPUTED_VALUE"""),-10279.0)</f>
        <v>-10279</v>
      </c>
      <c r="E99">
        <f>IFERROR(__xludf.DUMMYFUNCTION("""COMPUTED_VALUE"""),31489.0)</f>
        <v>31489</v>
      </c>
      <c r="F99" t="str">
        <f>IFERROR(__xludf.DUMMYFUNCTION("""COMPUTED_VALUE"""),"velocity=")</f>
        <v>velocity=</v>
      </c>
      <c r="G99">
        <f>IFERROR(__xludf.DUMMYFUNCTION("""COMPUTED_VALUE"""),1.0)</f>
        <v>1</v>
      </c>
      <c r="H99">
        <f>IFERROR(__xludf.DUMMYFUNCTION("""COMPUTED_VALUE"""),-3.0)</f>
        <v>-3</v>
      </c>
      <c r="J99">
        <f t="shared" si="1"/>
        <v>175</v>
      </c>
      <c r="K99">
        <f t="shared" si="2"/>
        <v>-127</v>
      </c>
    </row>
    <row r="100">
      <c r="A100" s="1" t="s">
        <v>97</v>
      </c>
      <c r="C100" t="str">
        <f>IFERROR(__xludf.DUMMYFUNCTION("SPLIT(A100,""&lt;&gt; ,"")"),"position=")</f>
        <v>position=</v>
      </c>
      <c r="D100">
        <f>IFERROR(__xludf.DUMMYFUNCTION("""COMPUTED_VALUE"""),52496.0)</f>
        <v>52496</v>
      </c>
      <c r="E100">
        <f>IFERROR(__xludf.DUMMYFUNCTION("""COMPUTED_VALUE"""),-10330.0)</f>
        <v>-10330</v>
      </c>
      <c r="F100" t="str">
        <f>IFERROR(__xludf.DUMMYFUNCTION("""COMPUTED_VALUE"""),"velocity=")</f>
        <v>velocity=</v>
      </c>
      <c r="G100">
        <f>IFERROR(__xludf.DUMMYFUNCTION("""COMPUTED_VALUE"""),-5.0)</f>
        <v>-5</v>
      </c>
      <c r="H100">
        <f>IFERROR(__xludf.DUMMYFUNCTION("""COMPUTED_VALUE"""),1.0)</f>
        <v>1</v>
      </c>
      <c r="J100">
        <f t="shared" si="1"/>
        <v>226</v>
      </c>
      <c r="K100">
        <f t="shared" si="2"/>
        <v>-124</v>
      </c>
    </row>
    <row r="101">
      <c r="A101" s="1" t="s">
        <v>98</v>
      </c>
      <c r="C101" t="str">
        <f>IFERROR(__xludf.DUMMYFUNCTION("SPLIT(A101,""&lt;&gt; ,"")"),"position=")</f>
        <v>position=</v>
      </c>
      <c r="D101">
        <f>IFERROR(__xludf.DUMMYFUNCTION("""COMPUTED_VALUE"""),10651.0)</f>
        <v>10651</v>
      </c>
      <c r="E101">
        <f>IFERROR(__xludf.DUMMYFUNCTION("""COMPUTED_VALUE"""),-41692.0)</f>
        <v>-41692</v>
      </c>
      <c r="F101" t="str">
        <f>IFERROR(__xludf.DUMMYFUNCTION("""COMPUTED_VALUE"""),"velocity=")</f>
        <v>velocity=</v>
      </c>
      <c r="G101">
        <f>IFERROR(__xludf.DUMMYFUNCTION("""COMPUTED_VALUE"""),-1.0)</f>
        <v>-1</v>
      </c>
      <c r="H101">
        <f>IFERROR(__xludf.DUMMYFUNCTION("""COMPUTED_VALUE"""),4.0)</f>
        <v>4</v>
      </c>
      <c r="J101">
        <f t="shared" si="1"/>
        <v>197</v>
      </c>
      <c r="K101">
        <f t="shared" si="2"/>
        <v>-124</v>
      </c>
    </row>
    <row r="102">
      <c r="A102" s="1" t="s">
        <v>99</v>
      </c>
      <c r="C102" t="str">
        <f>IFERROR(__xludf.DUMMYFUNCTION("SPLIT(A102,""&lt;&gt; ,"")"),"position=")</f>
        <v>position=</v>
      </c>
      <c r="D102">
        <f>IFERROR(__xludf.DUMMYFUNCTION("""COMPUTED_VALUE"""),52480.0)</f>
        <v>52480</v>
      </c>
      <c r="E102">
        <f>IFERROR(__xludf.DUMMYFUNCTION("""COMPUTED_VALUE"""),-10326.0)</f>
        <v>-10326</v>
      </c>
      <c r="F102" t="str">
        <f>IFERROR(__xludf.DUMMYFUNCTION("""COMPUTED_VALUE"""),"velocity=")</f>
        <v>velocity=</v>
      </c>
      <c r="G102">
        <f>IFERROR(__xludf.DUMMYFUNCTION("""COMPUTED_VALUE"""),-5.0)</f>
        <v>-5</v>
      </c>
      <c r="H102">
        <f>IFERROR(__xludf.DUMMYFUNCTION("""COMPUTED_VALUE"""),1.0)</f>
        <v>1</v>
      </c>
      <c r="J102">
        <f t="shared" si="1"/>
        <v>210</v>
      </c>
      <c r="K102">
        <f t="shared" si="2"/>
        <v>-128</v>
      </c>
    </row>
    <row r="103">
      <c r="A103" s="1" t="s">
        <v>100</v>
      </c>
      <c r="C103" t="str">
        <f>IFERROR(__xludf.DUMMYFUNCTION("SPLIT(A103,""&lt;&gt; ,"")"),"position=")</f>
        <v>position=</v>
      </c>
      <c r="D103">
        <f>IFERROR(__xludf.DUMMYFUNCTION("""COMPUTED_VALUE"""),-41596.0)</f>
        <v>-41596</v>
      </c>
      <c r="E103">
        <f>IFERROR(__xludf.DUMMYFUNCTION("""COMPUTED_VALUE"""),41939.0)</f>
        <v>41939</v>
      </c>
      <c r="F103" t="str">
        <f>IFERROR(__xludf.DUMMYFUNCTION("""COMPUTED_VALUE"""),"velocity=")</f>
        <v>velocity=</v>
      </c>
      <c r="G103">
        <f>IFERROR(__xludf.DUMMYFUNCTION("""COMPUTED_VALUE"""),4.0)</f>
        <v>4</v>
      </c>
      <c r="H103">
        <f>IFERROR(__xludf.DUMMYFUNCTION("""COMPUTED_VALUE"""),-4.0)</f>
        <v>-4</v>
      </c>
      <c r="J103">
        <f t="shared" si="1"/>
        <v>220</v>
      </c>
      <c r="K103">
        <f t="shared" si="2"/>
        <v>-123</v>
      </c>
    </row>
    <row r="104">
      <c r="A104" s="1" t="s">
        <v>101</v>
      </c>
      <c r="C104" t="str">
        <f>IFERROR(__xludf.DUMMYFUNCTION("SPLIT(A104,""&lt;&gt; ,"")"),"position=")</f>
        <v>position=</v>
      </c>
      <c r="D104">
        <f>IFERROR(__xludf.DUMMYFUNCTION("""COMPUTED_VALUE"""),-31174.0)</f>
        <v>-31174</v>
      </c>
      <c r="E104">
        <f>IFERROR(__xludf.DUMMYFUNCTION("""COMPUTED_VALUE"""),-52151.0)</f>
        <v>-52151</v>
      </c>
      <c r="F104" t="str">
        <f>IFERROR(__xludf.DUMMYFUNCTION("""COMPUTED_VALUE"""),"velocity=")</f>
        <v>velocity=</v>
      </c>
      <c r="G104">
        <f>IFERROR(__xludf.DUMMYFUNCTION("""COMPUTED_VALUE"""),3.0)</f>
        <v>3</v>
      </c>
      <c r="H104">
        <f>IFERROR(__xludf.DUMMYFUNCTION("""COMPUTED_VALUE"""),5.0)</f>
        <v>5</v>
      </c>
      <c r="J104">
        <f t="shared" si="1"/>
        <v>188</v>
      </c>
      <c r="K104">
        <f t="shared" si="2"/>
        <v>-119</v>
      </c>
    </row>
    <row r="105">
      <c r="A105" s="1" t="s">
        <v>102</v>
      </c>
      <c r="C105" t="str">
        <f>IFERROR(__xludf.DUMMYFUNCTION("SPLIT(A105,""&lt;&gt; ,"")"),"position=")</f>
        <v>position=</v>
      </c>
      <c r="D105">
        <f>IFERROR(__xludf.DUMMYFUNCTION("""COMPUTED_VALUE"""),42014.0)</f>
        <v>42014</v>
      </c>
      <c r="E105">
        <f>IFERROR(__xludf.DUMMYFUNCTION("""COMPUTED_VALUE"""),-41692.0)</f>
        <v>-41692</v>
      </c>
      <c r="F105" t="str">
        <f>IFERROR(__xludf.DUMMYFUNCTION("""COMPUTED_VALUE"""),"velocity=")</f>
        <v>velocity=</v>
      </c>
      <c r="G105">
        <f>IFERROR(__xludf.DUMMYFUNCTION("""COMPUTED_VALUE"""),-4.0)</f>
        <v>-4</v>
      </c>
      <c r="H105">
        <f>IFERROR(__xludf.DUMMYFUNCTION("""COMPUTED_VALUE"""),4.0)</f>
        <v>4</v>
      </c>
      <c r="J105">
        <f t="shared" si="1"/>
        <v>198</v>
      </c>
      <c r="K105">
        <f t="shared" si="2"/>
        <v>-124</v>
      </c>
    </row>
    <row r="106">
      <c r="A106" s="1" t="s">
        <v>103</v>
      </c>
      <c r="C106" t="str">
        <f>IFERROR(__xludf.DUMMYFUNCTION("SPLIT(A106,""&lt;&gt; ,"")"),"position=")</f>
        <v>position=</v>
      </c>
      <c r="D106">
        <f>IFERROR(__xludf.DUMMYFUNCTION("""COMPUTED_VALUE"""),41986.0)</f>
        <v>41986</v>
      </c>
      <c r="E106">
        <f>IFERROR(__xludf.DUMMYFUNCTION("""COMPUTED_VALUE"""),-10334.0)</f>
        <v>-10334</v>
      </c>
      <c r="F106" t="str">
        <f>IFERROR(__xludf.DUMMYFUNCTION("""COMPUTED_VALUE"""),"velocity=")</f>
        <v>velocity=</v>
      </c>
      <c r="G106">
        <f>IFERROR(__xludf.DUMMYFUNCTION("""COMPUTED_VALUE"""),-4.0)</f>
        <v>-4</v>
      </c>
      <c r="H106">
        <f>IFERROR(__xludf.DUMMYFUNCTION("""COMPUTED_VALUE"""),1.0)</f>
        <v>1</v>
      </c>
      <c r="J106">
        <f t="shared" si="1"/>
        <v>170</v>
      </c>
      <c r="K106">
        <f t="shared" si="2"/>
        <v>-120</v>
      </c>
    </row>
    <row r="107">
      <c r="A107" s="1" t="s">
        <v>104</v>
      </c>
      <c r="C107" t="str">
        <f>IFERROR(__xludf.DUMMYFUNCTION("SPLIT(A107,""&lt;&gt; ,"")"),"position=")</f>
        <v>position=</v>
      </c>
      <c r="D107">
        <f>IFERROR(__xludf.DUMMYFUNCTION("""COMPUTED_VALUE"""),10656.0)</f>
        <v>10656</v>
      </c>
      <c r="E107">
        <f>IFERROR(__xludf.DUMMYFUNCTION("""COMPUTED_VALUE"""),-20781.0)</f>
        <v>-20781</v>
      </c>
      <c r="F107" t="str">
        <f>IFERROR(__xludf.DUMMYFUNCTION("""COMPUTED_VALUE"""),"velocity=")</f>
        <v>velocity=</v>
      </c>
      <c r="G107">
        <f>IFERROR(__xludf.DUMMYFUNCTION("""COMPUTED_VALUE"""),-1.0)</f>
        <v>-1</v>
      </c>
      <c r="H107">
        <f>IFERROR(__xludf.DUMMYFUNCTION("""COMPUTED_VALUE"""),2.0)</f>
        <v>2</v>
      </c>
      <c r="J107">
        <f t="shared" si="1"/>
        <v>202</v>
      </c>
      <c r="K107">
        <f t="shared" si="2"/>
        <v>-127</v>
      </c>
    </row>
    <row r="108">
      <c r="A108" s="1" t="s">
        <v>105</v>
      </c>
      <c r="C108" t="str">
        <f>IFERROR(__xludf.DUMMYFUNCTION("SPLIT(A108,""&lt;&gt; ,"")"),"position=")</f>
        <v>position=</v>
      </c>
      <c r="D108">
        <f>IFERROR(__xludf.DUMMYFUNCTION("""COMPUTED_VALUE"""),31564.0)</f>
        <v>31564</v>
      </c>
      <c r="E108">
        <f>IFERROR(__xludf.DUMMYFUNCTION("""COMPUTED_VALUE"""),41935.0)</f>
        <v>41935</v>
      </c>
      <c r="F108" t="str">
        <f>IFERROR(__xludf.DUMMYFUNCTION("""COMPUTED_VALUE"""),"velocity=")</f>
        <v>velocity=</v>
      </c>
      <c r="G108">
        <f>IFERROR(__xludf.DUMMYFUNCTION("""COMPUTED_VALUE"""),-3.0)</f>
        <v>-3</v>
      </c>
      <c r="H108">
        <f>IFERROR(__xludf.DUMMYFUNCTION("""COMPUTED_VALUE"""),-4.0)</f>
        <v>-4</v>
      </c>
      <c r="J108">
        <f t="shared" si="1"/>
        <v>202</v>
      </c>
      <c r="K108">
        <f t="shared" si="2"/>
        <v>-119</v>
      </c>
    </row>
    <row r="109">
      <c r="A109" s="1" t="s">
        <v>106</v>
      </c>
      <c r="C109" t="str">
        <f>IFERROR(__xludf.DUMMYFUNCTION("SPLIT(A109,""&lt;&gt; ,"")"),"position=")</f>
        <v>position=</v>
      </c>
      <c r="D109">
        <f>IFERROR(__xludf.DUMMYFUNCTION("""COMPUTED_VALUE"""),-20717.0)</f>
        <v>-20717</v>
      </c>
      <c r="E109">
        <f>IFERROR(__xludf.DUMMYFUNCTION("""COMPUTED_VALUE"""),-20787.0)</f>
        <v>-20787</v>
      </c>
      <c r="F109" t="str">
        <f>IFERROR(__xludf.DUMMYFUNCTION("""COMPUTED_VALUE"""),"velocity=")</f>
        <v>velocity=</v>
      </c>
      <c r="G109">
        <f>IFERROR(__xludf.DUMMYFUNCTION("""COMPUTED_VALUE"""),2.0)</f>
        <v>2</v>
      </c>
      <c r="H109">
        <f>IFERROR(__xludf.DUMMYFUNCTION("""COMPUTED_VALUE"""),2.0)</f>
        <v>2</v>
      </c>
      <c r="J109">
        <f t="shared" si="1"/>
        <v>191</v>
      </c>
      <c r="K109">
        <f t="shared" si="2"/>
        <v>-121</v>
      </c>
    </row>
    <row r="110">
      <c r="A110" s="1" t="s">
        <v>107</v>
      </c>
      <c r="C110" t="str">
        <f>IFERROR(__xludf.DUMMYFUNCTION("SPLIT(A110,""&lt;&gt; ,"")"),"position=")</f>
        <v>position=</v>
      </c>
      <c r="D110">
        <f>IFERROR(__xludf.DUMMYFUNCTION("""COMPUTED_VALUE"""),31540.0)</f>
        <v>31540</v>
      </c>
      <c r="E110">
        <f>IFERROR(__xludf.DUMMYFUNCTION("""COMPUTED_VALUE"""),-20789.0)</f>
        <v>-20789</v>
      </c>
      <c r="F110" t="str">
        <f>IFERROR(__xludf.DUMMYFUNCTION("""COMPUTED_VALUE"""),"velocity=")</f>
        <v>velocity=</v>
      </c>
      <c r="G110">
        <f>IFERROR(__xludf.DUMMYFUNCTION("""COMPUTED_VALUE"""),-3.0)</f>
        <v>-3</v>
      </c>
      <c r="H110">
        <f>IFERROR(__xludf.DUMMYFUNCTION("""COMPUTED_VALUE"""),2.0)</f>
        <v>2</v>
      </c>
      <c r="J110">
        <f t="shared" si="1"/>
        <v>178</v>
      </c>
      <c r="K110">
        <f t="shared" si="2"/>
        <v>-119</v>
      </c>
    </row>
    <row r="111">
      <c r="A111" s="1" t="s">
        <v>108</v>
      </c>
      <c r="C111" t="str">
        <f>IFERROR(__xludf.DUMMYFUNCTION("SPLIT(A111,""&lt;&gt; ,"")"),"position=")</f>
        <v>position=</v>
      </c>
      <c r="D111">
        <f>IFERROR(__xludf.DUMMYFUNCTION("""COMPUTED_VALUE"""),-10265.0)</f>
        <v>-10265</v>
      </c>
      <c r="E111">
        <f>IFERROR(__xludf.DUMMYFUNCTION("""COMPUTED_VALUE"""),-41692.0)</f>
        <v>-41692</v>
      </c>
      <c r="F111" t="str">
        <f>IFERROR(__xludf.DUMMYFUNCTION("""COMPUTED_VALUE"""),"velocity=")</f>
        <v>velocity=</v>
      </c>
      <c r="G111">
        <f>IFERROR(__xludf.DUMMYFUNCTION("""COMPUTED_VALUE"""),1.0)</f>
        <v>1</v>
      </c>
      <c r="H111">
        <f>IFERROR(__xludf.DUMMYFUNCTION("""COMPUTED_VALUE"""),4.0)</f>
        <v>4</v>
      </c>
      <c r="J111">
        <f t="shared" si="1"/>
        <v>189</v>
      </c>
      <c r="K111">
        <f t="shared" si="2"/>
        <v>-124</v>
      </c>
    </row>
    <row r="112">
      <c r="A112" s="1" t="s">
        <v>109</v>
      </c>
      <c r="C112" t="str">
        <f>IFERROR(__xludf.DUMMYFUNCTION("SPLIT(A112,""&lt;&gt; ,"")"),"position=")</f>
        <v>position=</v>
      </c>
      <c r="D112">
        <f>IFERROR(__xludf.DUMMYFUNCTION("""COMPUTED_VALUE"""),-10260.0)</f>
        <v>-10260</v>
      </c>
      <c r="E112">
        <f>IFERROR(__xludf.DUMMYFUNCTION("""COMPUTED_VALUE"""),41940.0)</f>
        <v>41940</v>
      </c>
      <c r="F112" t="str">
        <f>IFERROR(__xludf.DUMMYFUNCTION("""COMPUTED_VALUE"""),"velocity=")</f>
        <v>velocity=</v>
      </c>
      <c r="G112">
        <f>IFERROR(__xludf.DUMMYFUNCTION("""COMPUTED_VALUE"""),1.0)</f>
        <v>1</v>
      </c>
      <c r="H112">
        <f>IFERROR(__xludf.DUMMYFUNCTION("""COMPUTED_VALUE"""),-4.0)</f>
        <v>-4</v>
      </c>
      <c r="J112">
        <f t="shared" si="1"/>
        <v>194</v>
      </c>
      <c r="K112">
        <f t="shared" si="2"/>
        <v>-124</v>
      </c>
    </row>
    <row r="113">
      <c r="A113" s="1" t="s">
        <v>110</v>
      </c>
      <c r="C113" t="str">
        <f>IFERROR(__xludf.DUMMYFUNCTION("SPLIT(A113,""&lt;&gt; ,"")"),"position=")</f>
        <v>position=</v>
      </c>
      <c r="D113">
        <f>IFERROR(__xludf.DUMMYFUNCTION("""COMPUTED_VALUE"""),-10247.0)</f>
        <v>-10247</v>
      </c>
      <c r="E113">
        <f>IFERROR(__xludf.DUMMYFUNCTION("""COMPUTED_VALUE"""),-10326.0)</f>
        <v>-10326</v>
      </c>
      <c r="F113" t="str">
        <f>IFERROR(__xludf.DUMMYFUNCTION("""COMPUTED_VALUE"""),"velocity=")</f>
        <v>velocity=</v>
      </c>
      <c r="G113">
        <f>IFERROR(__xludf.DUMMYFUNCTION("""COMPUTED_VALUE"""),1.0)</f>
        <v>1</v>
      </c>
      <c r="H113">
        <f>IFERROR(__xludf.DUMMYFUNCTION("""COMPUTED_VALUE"""),1.0)</f>
        <v>1</v>
      </c>
      <c r="J113">
        <f t="shared" si="1"/>
        <v>207</v>
      </c>
      <c r="K113">
        <f t="shared" si="2"/>
        <v>-128</v>
      </c>
    </row>
    <row r="114">
      <c r="A114" s="1" t="s">
        <v>111</v>
      </c>
      <c r="C114" t="str">
        <f>IFERROR(__xludf.DUMMYFUNCTION("SPLIT(A114,""&lt;&gt; ,"")"),"position=")</f>
        <v>position=</v>
      </c>
      <c r="D114">
        <f>IFERROR(__xludf.DUMMYFUNCTION("""COMPUTED_VALUE"""),21094.0)</f>
        <v>21094</v>
      </c>
      <c r="E114">
        <f>IFERROR(__xludf.DUMMYFUNCTION("""COMPUTED_VALUE"""),-10328.0)</f>
        <v>-10328</v>
      </c>
      <c r="F114" t="str">
        <f>IFERROR(__xludf.DUMMYFUNCTION("""COMPUTED_VALUE"""),"velocity=")</f>
        <v>velocity=</v>
      </c>
      <c r="G114">
        <f>IFERROR(__xludf.DUMMYFUNCTION("""COMPUTED_VALUE"""),-2.0)</f>
        <v>-2</v>
      </c>
      <c r="H114">
        <f>IFERROR(__xludf.DUMMYFUNCTION("""COMPUTED_VALUE"""),1.0)</f>
        <v>1</v>
      </c>
      <c r="J114">
        <f t="shared" si="1"/>
        <v>186</v>
      </c>
      <c r="K114">
        <f t="shared" si="2"/>
        <v>-126</v>
      </c>
    </row>
    <row r="115">
      <c r="A115" s="1" t="s">
        <v>112</v>
      </c>
      <c r="C115" t="str">
        <f>IFERROR(__xludf.DUMMYFUNCTION("SPLIT(A115,""&lt;&gt; ,"")"),"position=")</f>
        <v>position=</v>
      </c>
      <c r="D115">
        <f>IFERROR(__xludf.DUMMYFUNCTION("""COMPUTED_VALUE"""),-41646.0)</f>
        <v>-41646</v>
      </c>
      <c r="E115">
        <f>IFERROR(__xludf.DUMMYFUNCTION("""COMPUTED_VALUE"""),-52142.0)</f>
        <v>-52142</v>
      </c>
      <c r="F115" t="str">
        <f>IFERROR(__xludf.DUMMYFUNCTION("""COMPUTED_VALUE"""),"velocity=")</f>
        <v>velocity=</v>
      </c>
      <c r="G115">
        <f>IFERROR(__xludf.DUMMYFUNCTION("""COMPUTED_VALUE"""),4.0)</f>
        <v>4</v>
      </c>
      <c r="H115">
        <f>IFERROR(__xludf.DUMMYFUNCTION("""COMPUTED_VALUE"""),5.0)</f>
        <v>5</v>
      </c>
      <c r="J115">
        <f t="shared" si="1"/>
        <v>170</v>
      </c>
      <c r="K115">
        <f t="shared" si="2"/>
        <v>-128</v>
      </c>
    </row>
    <row r="116">
      <c r="A116" s="1" t="s">
        <v>113</v>
      </c>
      <c r="C116" t="str">
        <f>IFERROR(__xludf.DUMMYFUNCTION("SPLIT(A116,""&lt;&gt; ,"")"),"position=")</f>
        <v>position=</v>
      </c>
      <c r="D116">
        <f>IFERROR(__xludf.DUMMYFUNCTION("""COMPUTED_VALUE"""),-10284.0)</f>
        <v>-10284</v>
      </c>
      <c r="E116">
        <f>IFERROR(__xludf.DUMMYFUNCTION("""COMPUTED_VALUE"""),52395.0)</f>
        <v>52395</v>
      </c>
      <c r="F116" t="str">
        <f>IFERROR(__xludf.DUMMYFUNCTION("""COMPUTED_VALUE"""),"velocity=")</f>
        <v>velocity=</v>
      </c>
      <c r="G116">
        <f>IFERROR(__xludf.DUMMYFUNCTION("""COMPUTED_VALUE"""),1.0)</f>
        <v>1</v>
      </c>
      <c r="H116">
        <f>IFERROR(__xludf.DUMMYFUNCTION("""COMPUTED_VALUE"""),-5.0)</f>
        <v>-5</v>
      </c>
      <c r="J116">
        <f t="shared" si="1"/>
        <v>170</v>
      </c>
      <c r="K116">
        <f t="shared" si="2"/>
        <v>-125</v>
      </c>
    </row>
    <row r="117">
      <c r="A117" s="1" t="s">
        <v>114</v>
      </c>
      <c r="C117" t="str">
        <f>IFERROR(__xludf.DUMMYFUNCTION("SPLIT(A117,""&lt;&gt; ,"")"),"position=")</f>
        <v>position=</v>
      </c>
      <c r="D117">
        <f>IFERROR(__xludf.DUMMYFUNCTION("""COMPUTED_VALUE"""),21086.0)</f>
        <v>21086</v>
      </c>
      <c r="E117">
        <f>IFERROR(__xludf.DUMMYFUNCTION("""COMPUTED_VALUE"""),52394.0)</f>
        <v>52394</v>
      </c>
      <c r="F117" t="str">
        <f>IFERROR(__xludf.DUMMYFUNCTION("""COMPUTED_VALUE"""),"velocity=")</f>
        <v>velocity=</v>
      </c>
      <c r="G117">
        <f>IFERROR(__xludf.DUMMYFUNCTION("""COMPUTED_VALUE"""),-2.0)</f>
        <v>-2</v>
      </c>
      <c r="H117">
        <f>IFERROR(__xludf.DUMMYFUNCTION("""COMPUTED_VALUE"""),-5.0)</f>
        <v>-5</v>
      </c>
      <c r="J117">
        <f t="shared" si="1"/>
        <v>178</v>
      </c>
      <c r="K117">
        <f t="shared" si="2"/>
        <v>-124</v>
      </c>
    </row>
    <row r="118">
      <c r="A118" s="1" t="s">
        <v>115</v>
      </c>
      <c r="C118" t="str">
        <f>IFERROR(__xludf.DUMMYFUNCTION("SPLIT(A118,""&lt;&gt; ,"")"),"position=")</f>
        <v>position=</v>
      </c>
      <c r="D118">
        <f>IFERROR(__xludf.DUMMYFUNCTION("""COMPUTED_VALUE"""),52500.0)</f>
        <v>52500</v>
      </c>
      <c r="E118">
        <f>IFERROR(__xludf.DUMMYFUNCTION("""COMPUTED_VALUE"""),-31239.0)</f>
        <v>-31239</v>
      </c>
      <c r="F118" t="str">
        <f>IFERROR(__xludf.DUMMYFUNCTION("""COMPUTED_VALUE"""),"velocity=")</f>
        <v>velocity=</v>
      </c>
      <c r="G118">
        <f>IFERROR(__xludf.DUMMYFUNCTION("""COMPUTED_VALUE"""),-5.0)</f>
        <v>-5</v>
      </c>
      <c r="H118">
        <f>IFERROR(__xludf.DUMMYFUNCTION("""COMPUTED_VALUE"""),3.0)</f>
        <v>3</v>
      </c>
      <c r="J118">
        <f t="shared" si="1"/>
        <v>230</v>
      </c>
      <c r="K118">
        <f t="shared" si="2"/>
        <v>-123</v>
      </c>
    </row>
    <row r="119">
      <c r="A119" s="1" t="s">
        <v>116</v>
      </c>
      <c r="C119" t="str">
        <f>IFERROR(__xludf.DUMMYFUNCTION("SPLIT(A119,""&lt;&gt; ,"")"),"position=")</f>
        <v>position=</v>
      </c>
      <c r="D119">
        <f>IFERROR(__xludf.DUMMYFUNCTION("""COMPUTED_VALUE"""),-20689.0)</f>
        <v>-20689</v>
      </c>
      <c r="E119">
        <f>IFERROR(__xludf.DUMMYFUNCTION("""COMPUTED_VALUE"""),-41697.0)</f>
        <v>-41697</v>
      </c>
      <c r="F119" t="str">
        <f>IFERROR(__xludf.DUMMYFUNCTION("""COMPUTED_VALUE"""),"velocity=")</f>
        <v>velocity=</v>
      </c>
      <c r="G119">
        <f>IFERROR(__xludf.DUMMYFUNCTION("""COMPUTED_VALUE"""),2.0)</f>
        <v>2</v>
      </c>
      <c r="H119">
        <f>IFERROR(__xludf.DUMMYFUNCTION("""COMPUTED_VALUE"""),4.0)</f>
        <v>4</v>
      </c>
      <c r="J119">
        <f t="shared" si="1"/>
        <v>219</v>
      </c>
      <c r="K119">
        <f t="shared" si="2"/>
        <v>-119</v>
      </c>
    </row>
    <row r="120">
      <c r="A120" s="1" t="s">
        <v>117</v>
      </c>
      <c r="C120" t="str">
        <f>IFERROR(__xludf.DUMMYFUNCTION("SPLIT(A120,""&lt;&gt; ,"")"),"position=")</f>
        <v>position=</v>
      </c>
      <c r="D120">
        <f>IFERROR(__xludf.DUMMYFUNCTION("""COMPUTED_VALUE"""),-41636.0)</f>
        <v>-41636</v>
      </c>
      <c r="E120">
        <f>IFERROR(__xludf.DUMMYFUNCTION("""COMPUTED_VALUE"""),52389.0)</f>
        <v>52389</v>
      </c>
      <c r="F120" t="str">
        <f>IFERROR(__xludf.DUMMYFUNCTION("""COMPUTED_VALUE"""),"velocity=")</f>
        <v>velocity=</v>
      </c>
      <c r="G120">
        <f>IFERROR(__xludf.DUMMYFUNCTION("""COMPUTED_VALUE"""),4.0)</f>
        <v>4</v>
      </c>
      <c r="H120">
        <f>IFERROR(__xludf.DUMMYFUNCTION("""COMPUTED_VALUE"""),-5.0)</f>
        <v>-5</v>
      </c>
      <c r="J120">
        <f t="shared" si="1"/>
        <v>180</v>
      </c>
      <c r="K120">
        <f t="shared" si="2"/>
        <v>-119</v>
      </c>
    </row>
    <row r="121">
      <c r="A121" s="1" t="s">
        <v>118</v>
      </c>
      <c r="C121" t="str">
        <f>IFERROR(__xludf.DUMMYFUNCTION("SPLIT(A121,""&lt;&gt; ,"")"),"position=")</f>
        <v>position=</v>
      </c>
      <c r="D121">
        <f>IFERROR(__xludf.DUMMYFUNCTION("""COMPUTED_VALUE"""),42026.0)</f>
        <v>42026</v>
      </c>
      <c r="E121">
        <f>IFERROR(__xludf.DUMMYFUNCTION("""COMPUTED_VALUE"""),41943.0)</f>
        <v>41943</v>
      </c>
      <c r="F121" t="str">
        <f>IFERROR(__xludf.DUMMYFUNCTION("""COMPUTED_VALUE"""),"velocity=")</f>
        <v>velocity=</v>
      </c>
      <c r="G121">
        <f>IFERROR(__xludf.DUMMYFUNCTION("""COMPUTED_VALUE"""),-4.0)</f>
        <v>-4</v>
      </c>
      <c r="H121">
        <f>IFERROR(__xludf.DUMMYFUNCTION("""COMPUTED_VALUE"""),-4.0)</f>
        <v>-4</v>
      </c>
      <c r="J121">
        <f t="shared" si="1"/>
        <v>210</v>
      </c>
      <c r="K121">
        <f t="shared" si="2"/>
        <v>-127</v>
      </c>
    </row>
    <row r="122">
      <c r="A122" s="1" t="s">
        <v>119</v>
      </c>
      <c r="C122" t="str">
        <f>IFERROR(__xludf.DUMMYFUNCTION("SPLIT(A122,""&lt;&gt; ,"")"),"position=")</f>
        <v>position=</v>
      </c>
      <c r="D122">
        <f>IFERROR(__xludf.DUMMYFUNCTION("""COMPUTED_VALUE"""),31549.0)</f>
        <v>31549</v>
      </c>
      <c r="E122">
        <f>IFERROR(__xludf.DUMMYFUNCTION("""COMPUTED_VALUE"""),-31239.0)</f>
        <v>-31239</v>
      </c>
      <c r="F122" t="str">
        <f>IFERROR(__xludf.DUMMYFUNCTION("""COMPUTED_VALUE"""),"velocity=")</f>
        <v>velocity=</v>
      </c>
      <c r="G122">
        <f>IFERROR(__xludf.DUMMYFUNCTION("""COMPUTED_VALUE"""),-3.0)</f>
        <v>-3</v>
      </c>
      <c r="H122">
        <f>IFERROR(__xludf.DUMMYFUNCTION("""COMPUTED_VALUE"""),3.0)</f>
        <v>3</v>
      </c>
      <c r="J122">
        <f t="shared" si="1"/>
        <v>187</v>
      </c>
      <c r="K122">
        <f t="shared" si="2"/>
        <v>-123</v>
      </c>
    </row>
    <row r="123">
      <c r="A123" s="1" t="s">
        <v>120</v>
      </c>
      <c r="C123" t="str">
        <f>IFERROR(__xludf.DUMMYFUNCTION("SPLIT(A123,""&lt;&gt; ,"")"),"position=")</f>
        <v>position=</v>
      </c>
      <c r="D123">
        <f>IFERROR(__xludf.DUMMYFUNCTION("""COMPUTED_VALUE"""),52488.0)</f>
        <v>52488</v>
      </c>
      <c r="E123">
        <f>IFERROR(__xludf.DUMMYFUNCTION("""COMPUTED_VALUE"""),52398.0)</f>
        <v>52398</v>
      </c>
      <c r="F123" t="str">
        <f>IFERROR(__xludf.DUMMYFUNCTION("""COMPUTED_VALUE"""),"velocity=")</f>
        <v>velocity=</v>
      </c>
      <c r="G123">
        <f>IFERROR(__xludf.DUMMYFUNCTION("""COMPUTED_VALUE"""),-5.0)</f>
        <v>-5</v>
      </c>
      <c r="H123">
        <f>IFERROR(__xludf.DUMMYFUNCTION("""COMPUTED_VALUE"""),-5.0)</f>
        <v>-5</v>
      </c>
      <c r="J123">
        <f t="shared" si="1"/>
        <v>218</v>
      </c>
      <c r="K123">
        <f t="shared" si="2"/>
        <v>-128</v>
      </c>
    </row>
    <row r="124">
      <c r="A124" s="1" t="s">
        <v>121</v>
      </c>
      <c r="C124" t="str">
        <f>IFERROR(__xludf.DUMMYFUNCTION("SPLIT(A124,""&lt;&gt; ,"")"),"position=")</f>
        <v>position=</v>
      </c>
      <c r="D124">
        <f>IFERROR(__xludf.DUMMYFUNCTION("""COMPUTED_VALUE"""),21086.0)</f>
        <v>21086</v>
      </c>
      <c r="E124">
        <f>IFERROR(__xludf.DUMMYFUNCTION("""COMPUTED_VALUE"""),-52145.0)</f>
        <v>-52145</v>
      </c>
      <c r="F124" t="str">
        <f>IFERROR(__xludf.DUMMYFUNCTION("""COMPUTED_VALUE"""),"velocity=")</f>
        <v>velocity=</v>
      </c>
      <c r="G124">
        <f>IFERROR(__xludf.DUMMYFUNCTION("""COMPUTED_VALUE"""),-2.0)</f>
        <v>-2</v>
      </c>
      <c r="H124">
        <f>IFERROR(__xludf.DUMMYFUNCTION("""COMPUTED_VALUE"""),5.0)</f>
        <v>5</v>
      </c>
      <c r="J124">
        <f t="shared" si="1"/>
        <v>178</v>
      </c>
      <c r="K124">
        <f t="shared" si="2"/>
        <v>-125</v>
      </c>
    </row>
    <row r="125">
      <c r="A125" s="1" t="s">
        <v>122</v>
      </c>
      <c r="C125" t="str">
        <f>IFERROR(__xludf.DUMMYFUNCTION("SPLIT(A125,""&lt;&gt; ,"")"),"position=")</f>
        <v>position=</v>
      </c>
      <c r="D125">
        <f>IFERROR(__xludf.DUMMYFUNCTION("""COMPUTED_VALUE"""),31573.0)</f>
        <v>31573</v>
      </c>
      <c r="E125">
        <f>IFERROR(__xludf.DUMMYFUNCTION("""COMPUTED_VALUE"""),-31237.0)</f>
        <v>-31237</v>
      </c>
      <c r="F125" t="str">
        <f>IFERROR(__xludf.DUMMYFUNCTION("""COMPUTED_VALUE"""),"velocity=")</f>
        <v>velocity=</v>
      </c>
      <c r="G125">
        <f>IFERROR(__xludf.DUMMYFUNCTION("""COMPUTED_VALUE"""),-3.0)</f>
        <v>-3</v>
      </c>
      <c r="H125">
        <f>IFERROR(__xludf.DUMMYFUNCTION("""COMPUTED_VALUE"""),3.0)</f>
        <v>3</v>
      </c>
      <c r="J125">
        <f t="shared" si="1"/>
        <v>211</v>
      </c>
      <c r="K125">
        <f t="shared" si="2"/>
        <v>-125</v>
      </c>
    </row>
    <row r="126">
      <c r="A126" s="1" t="s">
        <v>123</v>
      </c>
      <c r="C126" t="str">
        <f>IFERROR(__xludf.DUMMYFUNCTION("SPLIT(A126,""&lt;&gt; ,"")"),"position=")</f>
        <v>position=</v>
      </c>
      <c r="D126">
        <f>IFERROR(__xludf.DUMMYFUNCTION("""COMPUTED_VALUE"""),21139.0)</f>
        <v>21139</v>
      </c>
      <c r="E126">
        <f>IFERROR(__xludf.DUMMYFUNCTION("""COMPUTED_VALUE"""),10573.0)</f>
        <v>10573</v>
      </c>
      <c r="F126" t="str">
        <f>IFERROR(__xludf.DUMMYFUNCTION("""COMPUTED_VALUE"""),"velocity=")</f>
        <v>velocity=</v>
      </c>
      <c r="G126">
        <f>IFERROR(__xludf.DUMMYFUNCTION("""COMPUTED_VALUE"""),-2.0)</f>
        <v>-2</v>
      </c>
      <c r="H126">
        <f>IFERROR(__xludf.DUMMYFUNCTION("""COMPUTED_VALUE"""),-1.0)</f>
        <v>-1</v>
      </c>
      <c r="J126">
        <f t="shared" si="1"/>
        <v>231</v>
      </c>
      <c r="K126">
        <f t="shared" si="2"/>
        <v>-119</v>
      </c>
    </row>
    <row r="127">
      <c r="A127" s="1" t="s">
        <v>124</v>
      </c>
      <c r="C127" t="str">
        <f>IFERROR(__xludf.DUMMYFUNCTION("SPLIT(A127,""&lt;&gt; ,"")"),"position=")</f>
        <v>position=</v>
      </c>
      <c r="D127">
        <f>IFERROR(__xludf.DUMMYFUNCTION("""COMPUTED_VALUE"""),-31188.0)</f>
        <v>-31188</v>
      </c>
      <c r="E127">
        <f>IFERROR(__xludf.DUMMYFUNCTION("""COMPUTED_VALUE"""),-20781.0)</f>
        <v>-20781</v>
      </c>
      <c r="F127" t="str">
        <f>IFERROR(__xludf.DUMMYFUNCTION("""COMPUTED_VALUE"""),"velocity=")</f>
        <v>velocity=</v>
      </c>
      <c r="G127">
        <f>IFERROR(__xludf.DUMMYFUNCTION("""COMPUTED_VALUE"""),3.0)</f>
        <v>3</v>
      </c>
      <c r="H127">
        <f>IFERROR(__xludf.DUMMYFUNCTION("""COMPUTED_VALUE"""),2.0)</f>
        <v>2</v>
      </c>
      <c r="J127">
        <f t="shared" si="1"/>
        <v>174</v>
      </c>
      <c r="K127">
        <f t="shared" si="2"/>
        <v>-127</v>
      </c>
    </row>
    <row r="128">
      <c r="A128" s="1" t="s">
        <v>125</v>
      </c>
      <c r="C128" t="str">
        <f>IFERROR(__xludf.DUMMYFUNCTION("SPLIT(A128,""&lt;&gt; ,"")"),"position=")</f>
        <v>position=</v>
      </c>
      <c r="D128">
        <f>IFERROR(__xludf.DUMMYFUNCTION("""COMPUTED_VALUE"""),52488.0)</f>
        <v>52488</v>
      </c>
      <c r="E128">
        <f>IFERROR(__xludf.DUMMYFUNCTION("""COMPUTED_VALUE"""),21035.0)</f>
        <v>21035</v>
      </c>
      <c r="F128" t="str">
        <f>IFERROR(__xludf.DUMMYFUNCTION("""COMPUTED_VALUE"""),"velocity=")</f>
        <v>velocity=</v>
      </c>
      <c r="G128">
        <f>IFERROR(__xludf.DUMMYFUNCTION("""COMPUTED_VALUE"""),-5.0)</f>
        <v>-5</v>
      </c>
      <c r="H128">
        <f>IFERROR(__xludf.DUMMYFUNCTION("""COMPUTED_VALUE"""),-2.0)</f>
        <v>-2</v>
      </c>
      <c r="J128">
        <f t="shared" si="1"/>
        <v>218</v>
      </c>
      <c r="K128">
        <f t="shared" si="2"/>
        <v>-127</v>
      </c>
    </row>
    <row r="129">
      <c r="A129" s="1" t="s">
        <v>126</v>
      </c>
      <c r="C129" t="str">
        <f>IFERROR(__xludf.DUMMYFUNCTION("SPLIT(A129,""&lt;&gt; ,"")"),"position=")</f>
        <v>position=</v>
      </c>
      <c r="D129">
        <f>IFERROR(__xludf.DUMMYFUNCTION("""COMPUTED_VALUE"""),-10273.0)</f>
        <v>-10273</v>
      </c>
      <c r="E129">
        <f>IFERROR(__xludf.DUMMYFUNCTION("""COMPUTED_VALUE"""),52398.0)</f>
        <v>52398</v>
      </c>
      <c r="F129" t="str">
        <f>IFERROR(__xludf.DUMMYFUNCTION("""COMPUTED_VALUE"""),"velocity=")</f>
        <v>velocity=</v>
      </c>
      <c r="G129">
        <f>IFERROR(__xludf.DUMMYFUNCTION("""COMPUTED_VALUE"""),1.0)</f>
        <v>1</v>
      </c>
      <c r="H129">
        <f>IFERROR(__xludf.DUMMYFUNCTION("""COMPUTED_VALUE"""),-5.0)</f>
        <v>-5</v>
      </c>
      <c r="J129">
        <f t="shared" si="1"/>
        <v>181</v>
      </c>
      <c r="K129">
        <f t="shared" si="2"/>
        <v>-128</v>
      </c>
    </row>
    <row r="130">
      <c r="A130" s="1" t="s">
        <v>127</v>
      </c>
      <c r="C130" t="str">
        <f>IFERROR(__xludf.DUMMYFUNCTION("SPLIT(A130,""&lt;&gt; ,"")"),"position=")</f>
        <v>position=</v>
      </c>
      <c r="D130">
        <f>IFERROR(__xludf.DUMMYFUNCTION("""COMPUTED_VALUE"""),-41642.0)</f>
        <v>-41642</v>
      </c>
      <c r="E130">
        <f>IFERROR(__xludf.DUMMYFUNCTION("""COMPUTED_VALUE"""),10581.0)</f>
        <v>10581</v>
      </c>
      <c r="F130" t="str">
        <f>IFERROR(__xludf.DUMMYFUNCTION("""COMPUTED_VALUE"""),"velocity=")</f>
        <v>velocity=</v>
      </c>
      <c r="G130">
        <f>IFERROR(__xludf.DUMMYFUNCTION("""COMPUTED_VALUE"""),4.0)</f>
        <v>4</v>
      </c>
      <c r="H130">
        <f>IFERROR(__xludf.DUMMYFUNCTION("""COMPUTED_VALUE"""),-1.0)</f>
        <v>-1</v>
      </c>
      <c r="J130">
        <f t="shared" si="1"/>
        <v>174</v>
      </c>
      <c r="K130">
        <f t="shared" si="2"/>
        <v>-127</v>
      </c>
    </row>
    <row r="131">
      <c r="A131" s="1" t="s">
        <v>128</v>
      </c>
      <c r="C131" t="str">
        <f>IFERROR(__xludf.DUMMYFUNCTION("SPLIT(A131,""&lt;&gt; ,"")"),"position=")</f>
        <v>position=</v>
      </c>
      <c r="D131">
        <f>IFERROR(__xludf.DUMMYFUNCTION("""COMPUTED_VALUE"""),42034.0)</f>
        <v>42034</v>
      </c>
      <c r="E131">
        <f>IFERROR(__xludf.DUMMYFUNCTION("""COMPUTED_VALUE"""),-10328.0)</f>
        <v>-10328</v>
      </c>
      <c r="F131" t="str">
        <f>IFERROR(__xludf.DUMMYFUNCTION("""COMPUTED_VALUE"""),"velocity=")</f>
        <v>velocity=</v>
      </c>
      <c r="G131">
        <f>IFERROR(__xludf.DUMMYFUNCTION("""COMPUTED_VALUE"""),-4.0)</f>
        <v>-4</v>
      </c>
      <c r="H131">
        <f>IFERROR(__xludf.DUMMYFUNCTION("""COMPUTED_VALUE"""),1.0)</f>
        <v>1</v>
      </c>
      <c r="J131">
        <f t="shared" si="1"/>
        <v>218</v>
      </c>
      <c r="K131">
        <f t="shared" si="2"/>
        <v>-126</v>
      </c>
    </row>
    <row r="132">
      <c r="A132" s="1" t="s">
        <v>129</v>
      </c>
      <c r="C132" t="str">
        <f>IFERROR(__xludf.DUMMYFUNCTION("SPLIT(A132,""&lt;&gt; ,"")"),"position=")</f>
        <v>position=</v>
      </c>
      <c r="D132">
        <f>IFERROR(__xludf.DUMMYFUNCTION("""COMPUTED_VALUE"""),-31187.0)</f>
        <v>-31187</v>
      </c>
      <c r="E132">
        <f>IFERROR(__xludf.DUMMYFUNCTION("""COMPUTED_VALUE"""),31489.0)</f>
        <v>31489</v>
      </c>
      <c r="F132" t="str">
        <f>IFERROR(__xludf.DUMMYFUNCTION("""COMPUTED_VALUE"""),"velocity=")</f>
        <v>velocity=</v>
      </c>
      <c r="G132">
        <f>IFERROR(__xludf.DUMMYFUNCTION("""COMPUTED_VALUE"""),3.0)</f>
        <v>3</v>
      </c>
      <c r="H132">
        <f>IFERROR(__xludf.DUMMYFUNCTION("""COMPUTED_VALUE"""),-3.0)</f>
        <v>-3</v>
      </c>
      <c r="J132">
        <f t="shared" si="1"/>
        <v>175</v>
      </c>
      <c r="K132">
        <f t="shared" si="2"/>
        <v>-127</v>
      </c>
    </row>
    <row r="133">
      <c r="A133" s="1" t="s">
        <v>130</v>
      </c>
      <c r="C133" t="str">
        <f>IFERROR(__xludf.DUMMYFUNCTION("SPLIT(A133,""&lt;&gt; ,"")"),"position=")</f>
        <v>position=</v>
      </c>
      <c r="D133">
        <f>IFERROR(__xludf.DUMMYFUNCTION("""COMPUTED_VALUE"""),41994.0)</f>
        <v>41994</v>
      </c>
      <c r="E133">
        <f>IFERROR(__xludf.DUMMYFUNCTION("""COMPUTED_VALUE"""),-10328.0)</f>
        <v>-10328</v>
      </c>
      <c r="F133" t="str">
        <f>IFERROR(__xludf.DUMMYFUNCTION("""COMPUTED_VALUE"""),"velocity=")</f>
        <v>velocity=</v>
      </c>
      <c r="G133">
        <f>IFERROR(__xludf.DUMMYFUNCTION("""COMPUTED_VALUE"""),-4.0)</f>
        <v>-4</v>
      </c>
      <c r="H133">
        <f>IFERROR(__xludf.DUMMYFUNCTION("""COMPUTED_VALUE"""),1.0)</f>
        <v>1</v>
      </c>
      <c r="J133">
        <f t="shared" si="1"/>
        <v>178</v>
      </c>
      <c r="K133">
        <f t="shared" si="2"/>
        <v>-126</v>
      </c>
    </row>
    <row r="134">
      <c r="A134" s="1" t="s">
        <v>131</v>
      </c>
      <c r="C134" t="str">
        <f>IFERROR(__xludf.DUMMYFUNCTION("SPLIT(A134,""&lt;&gt; ,"")"),"position=")</f>
        <v>position=</v>
      </c>
      <c r="D134">
        <f>IFERROR(__xludf.DUMMYFUNCTION("""COMPUTED_VALUE"""),21110.0)</f>
        <v>21110</v>
      </c>
      <c r="E134">
        <f>IFERROR(__xludf.DUMMYFUNCTION("""COMPUTED_VALUE"""),-41692.0)</f>
        <v>-41692</v>
      </c>
      <c r="F134" t="str">
        <f>IFERROR(__xludf.DUMMYFUNCTION("""COMPUTED_VALUE"""),"velocity=")</f>
        <v>velocity=</v>
      </c>
      <c r="G134">
        <f>IFERROR(__xludf.DUMMYFUNCTION("""COMPUTED_VALUE"""),-2.0)</f>
        <v>-2</v>
      </c>
      <c r="H134">
        <f>IFERROR(__xludf.DUMMYFUNCTION("""COMPUTED_VALUE"""),4.0)</f>
        <v>4</v>
      </c>
      <c r="J134">
        <f t="shared" si="1"/>
        <v>202</v>
      </c>
      <c r="K134">
        <f t="shared" si="2"/>
        <v>-124</v>
      </c>
    </row>
    <row r="135">
      <c r="A135" s="1" t="s">
        <v>132</v>
      </c>
      <c r="C135" t="str">
        <f>IFERROR(__xludf.DUMMYFUNCTION("SPLIT(A135,""&lt;&gt; ,"")"),"position=")</f>
        <v>position=</v>
      </c>
      <c r="D135">
        <f>IFERROR(__xludf.DUMMYFUNCTION("""COMPUTED_VALUE"""),41994.0)</f>
        <v>41994</v>
      </c>
      <c r="E135">
        <f>IFERROR(__xludf.DUMMYFUNCTION("""COMPUTED_VALUE"""),-31236.0)</f>
        <v>-31236</v>
      </c>
      <c r="F135" t="str">
        <f>IFERROR(__xludf.DUMMYFUNCTION("""COMPUTED_VALUE"""),"velocity=")</f>
        <v>velocity=</v>
      </c>
      <c r="G135">
        <f>IFERROR(__xludf.DUMMYFUNCTION("""COMPUTED_VALUE"""),-4.0)</f>
        <v>-4</v>
      </c>
      <c r="H135">
        <f>IFERROR(__xludf.DUMMYFUNCTION("""COMPUTED_VALUE"""),3.0)</f>
        <v>3</v>
      </c>
      <c r="J135">
        <f t="shared" si="1"/>
        <v>178</v>
      </c>
      <c r="K135">
        <f t="shared" si="2"/>
        <v>-126</v>
      </c>
    </row>
    <row r="136">
      <c r="A136" s="1" t="s">
        <v>133</v>
      </c>
      <c r="C136" t="str">
        <f>IFERROR(__xludf.DUMMYFUNCTION("SPLIT(A136,""&lt;&gt; ,"")"),"position=")</f>
        <v>position=</v>
      </c>
      <c r="D136">
        <f>IFERROR(__xludf.DUMMYFUNCTION("""COMPUTED_VALUE"""),31532.0)</f>
        <v>31532</v>
      </c>
      <c r="E136">
        <f>IFERROR(__xludf.DUMMYFUNCTION("""COMPUTED_VALUE"""),-41692.0)</f>
        <v>-41692</v>
      </c>
      <c r="F136" t="str">
        <f>IFERROR(__xludf.DUMMYFUNCTION("""COMPUTED_VALUE"""),"velocity=")</f>
        <v>velocity=</v>
      </c>
      <c r="G136">
        <f>IFERROR(__xludf.DUMMYFUNCTION("""COMPUTED_VALUE"""),-3.0)</f>
        <v>-3</v>
      </c>
      <c r="H136">
        <f>IFERROR(__xludf.DUMMYFUNCTION("""COMPUTED_VALUE"""),4.0)</f>
        <v>4</v>
      </c>
      <c r="J136">
        <f t="shared" si="1"/>
        <v>170</v>
      </c>
      <c r="K136">
        <f t="shared" si="2"/>
        <v>-124</v>
      </c>
    </row>
    <row r="137">
      <c r="A137" s="1" t="s">
        <v>134</v>
      </c>
      <c r="C137" t="str">
        <f>IFERROR(__xludf.DUMMYFUNCTION("SPLIT(A137,""&lt;&gt; ,"")"),"position=")</f>
        <v>position=</v>
      </c>
      <c r="D137">
        <f>IFERROR(__xludf.DUMMYFUNCTION("""COMPUTED_VALUE"""),-41645.0)</f>
        <v>-41645</v>
      </c>
      <c r="E137">
        <f>IFERROR(__xludf.DUMMYFUNCTION("""COMPUTED_VALUE"""),-41696.0)</f>
        <v>-41696</v>
      </c>
      <c r="F137" t="str">
        <f>IFERROR(__xludf.DUMMYFUNCTION("""COMPUTED_VALUE"""),"velocity=")</f>
        <v>velocity=</v>
      </c>
      <c r="G137">
        <f>IFERROR(__xludf.DUMMYFUNCTION("""COMPUTED_VALUE"""),4.0)</f>
        <v>4</v>
      </c>
      <c r="H137">
        <f>IFERROR(__xludf.DUMMYFUNCTION("""COMPUTED_VALUE"""),4.0)</f>
        <v>4</v>
      </c>
      <c r="J137">
        <f t="shared" si="1"/>
        <v>171</v>
      </c>
      <c r="K137">
        <f t="shared" si="2"/>
        <v>-120</v>
      </c>
    </row>
    <row r="138">
      <c r="A138" s="1" t="s">
        <v>135</v>
      </c>
      <c r="C138" t="str">
        <f>IFERROR(__xludf.DUMMYFUNCTION("SPLIT(A138,""&lt;&gt; ,"")"),"position=")</f>
        <v>position=</v>
      </c>
      <c r="D138">
        <f>IFERROR(__xludf.DUMMYFUNCTION("""COMPUTED_VALUE"""),-41617.0)</f>
        <v>-41617</v>
      </c>
      <c r="E138">
        <f>IFERROR(__xludf.DUMMYFUNCTION("""COMPUTED_VALUE"""),-52148.0)</f>
        <v>-52148</v>
      </c>
      <c r="F138" t="str">
        <f>IFERROR(__xludf.DUMMYFUNCTION("""COMPUTED_VALUE"""),"velocity=")</f>
        <v>velocity=</v>
      </c>
      <c r="G138">
        <f>IFERROR(__xludf.DUMMYFUNCTION("""COMPUTED_VALUE"""),4.0)</f>
        <v>4</v>
      </c>
      <c r="H138">
        <f>IFERROR(__xludf.DUMMYFUNCTION("""COMPUTED_VALUE"""),5.0)</f>
        <v>5</v>
      </c>
      <c r="J138">
        <f t="shared" si="1"/>
        <v>199</v>
      </c>
      <c r="K138">
        <f t="shared" si="2"/>
        <v>-122</v>
      </c>
    </row>
    <row r="139">
      <c r="A139" s="1" t="s">
        <v>136</v>
      </c>
      <c r="C139" t="str">
        <f>IFERROR(__xludf.DUMMYFUNCTION("SPLIT(A139,""&lt;&gt; ,"")"),"position=")</f>
        <v>position=</v>
      </c>
      <c r="D139">
        <f>IFERROR(__xludf.DUMMYFUNCTION("""COMPUTED_VALUE"""),42027.0)</f>
        <v>42027</v>
      </c>
      <c r="E139">
        <f>IFERROR(__xludf.DUMMYFUNCTION("""COMPUTED_VALUE"""),21036.0)</f>
        <v>21036</v>
      </c>
      <c r="F139" t="str">
        <f>IFERROR(__xludf.DUMMYFUNCTION("""COMPUTED_VALUE"""),"velocity=")</f>
        <v>velocity=</v>
      </c>
      <c r="G139">
        <f>IFERROR(__xludf.DUMMYFUNCTION("""COMPUTED_VALUE"""),-4.0)</f>
        <v>-4</v>
      </c>
      <c r="H139">
        <f>IFERROR(__xludf.DUMMYFUNCTION("""COMPUTED_VALUE"""),-2.0)</f>
        <v>-2</v>
      </c>
      <c r="J139">
        <f t="shared" si="1"/>
        <v>211</v>
      </c>
      <c r="K139">
        <f t="shared" si="2"/>
        <v>-128</v>
      </c>
    </row>
    <row r="140">
      <c r="A140" s="1" t="s">
        <v>137</v>
      </c>
      <c r="C140" t="str">
        <f>IFERROR(__xludf.DUMMYFUNCTION("SPLIT(A140,""&lt;&gt; ,"")"),"position=")</f>
        <v>position=</v>
      </c>
      <c r="D140">
        <f>IFERROR(__xludf.DUMMYFUNCTION("""COMPUTED_VALUE"""),-10268.0)</f>
        <v>-10268</v>
      </c>
      <c r="E140">
        <f>IFERROR(__xludf.DUMMYFUNCTION("""COMPUTED_VALUE"""),21029.0)</f>
        <v>21029</v>
      </c>
      <c r="F140" t="str">
        <f>IFERROR(__xludf.DUMMYFUNCTION("""COMPUTED_VALUE"""),"velocity=")</f>
        <v>velocity=</v>
      </c>
      <c r="G140">
        <f>IFERROR(__xludf.DUMMYFUNCTION("""COMPUTED_VALUE"""),1.0)</f>
        <v>1</v>
      </c>
      <c r="H140">
        <f>IFERROR(__xludf.DUMMYFUNCTION("""COMPUTED_VALUE"""),-2.0)</f>
        <v>-2</v>
      </c>
      <c r="J140">
        <f t="shared" si="1"/>
        <v>186</v>
      </c>
      <c r="K140">
        <f t="shared" si="2"/>
        <v>-121</v>
      </c>
    </row>
    <row r="141">
      <c r="A141" s="1" t="s">
        <v>138</v>
      </c>
      <c r="C141" t="str">
        <f>IFERROR(__xludf.DUMMYFUNCTION("SPLIT(A141,""&lt;&gt; ,"")"),"position=")</f>
        <v>position=</v>
      </c>
      <c r="D141">
        <f>IFERROR(__xludf.DUMMYFUNCTION("""COMPUTED_VALUE"""),-41614.0)</f>
        <v>-41614</v>
      </c>
      <c r="E141">
        <f>IFERROR(__xludf.DUMMYFUNCTION("""COMPUTED_VALUE"""),-20785.0)</f>
        <v>-20785</v>
      </c>
      <c r="F141" t="str">
        <f>IFERROR(__xludf.DUMMYFUNCTION("""COMPUTED_VALUE"""),"velocity=")</f>
        <v>velocity=</v>
      </c>
      <c r="G141">
        <f>IFERROR(__xludf.DUMMYFUNCTION("""COMPUTED_VALUE"""),4.0)</f>
        <v>4</v>
      </c>
      <c r="H141">
        <f>IFERROR(__xludf.DUMMYFUNCTION("""COMPUTED_VALUE"""),2.0)</f>
        <v>2</v>
      </c>
      <c r="J141">
        <f t="shared" si="1"/>
        <v>202</v>
      </c>
      <c r="K141">
        <f t="shared" si="2"/>
        <v>-123</v>
      </c>
    </row>
    <row r="142">
      <c r="A142" s="1" t="s">
        <v>139</v>
      </c>
      <c r="C142" t="str">
        <f>IFERROR(__xludf.DUMMYFUNCTION("SPLIT(A142,""&lt;&gt; ,"")"),"position=")</f>
        <v>position=</v>
      </c>
      <c r="D142">
        <f>IFERROR(__xludf.DUMMYFUNCTION("""COMPUTED_VALUE"""),21097.0)</f>
        <v>21097</v>
      </c>
      <c r="E142">
        <f>IFERROR(__xludf.DUMMYFUNCTION("""COMPUTED_VALUE"""),-31238.0)</f>
        <v>-31238</v>
      </c>
      <c r="F142" t="str">
        <f>IFERROR(__xludf.DUMMYFUNCTION("""COMPUTED_VALUE"""),"velocity=")</f>
        <v>velocity=</v>
      </c>
      <c r="G142">
        <f>IFERROR(__xludf.DUMMYFUNCTION("""COMPUTED_VALUE"""),-2.0)</f>
        <v>-2</v>
      </c>
      <c r="H142">
        <f>IFERROR(__xludf.DUMMYFUNCTION("""COMPUTED_VALUE"""),3.0)</f>
        <v>3</v>
      </c>
      <c r="J142">
        <f t="shared" si="1"/>
        <v>189</v>
      </c>
      <c r="K142">
        <f t="shared" si="2"/>
        <v>-124</v>
      </c>
    </row>
    <row r="143">
      <c r="A143" s="1" t="s">
        <v>140</v>
      </c>
      <c r="C143" t="str">
        <f>IFERROR(__xludf.DUMMYFUNCTION("SPLIT(A143,""&lt;&gt; ,"")"),"position=")</f>
        <v>position=</v>
      </c>
      <c r="D143">
        <f>IFERROR(__xludf.DUMMYFUNCTION("""COMPUTED_VALUE"""),10645.0)</f>
        <v>10645</v>
      </c>
      <c r="E143">
        <f>IFERROR(__xludf.DUMMYFUNCTION("""COMPUTED_VALUE"""),10575.0)</f>
        <v>10575</v>
      </c>
      <c r="F143" t="str">
        <f>IFERROR(__xludf.DUMMYFUNCTION("""COMPUTED_VALUE"""),"velocity=")</f>
        <v>velocity=</v>
      </c>
      <c r="G143">
        <f>IFERROR(__xludf.DUMMYFUNCTION("""COMPUTED_VALUE"""),-1.0)</f>
        <v>-1</v>
      </c>
      <c r="H143">
        <f>IFERROR(__xludf.DUMMYFUNCTION("""COMPUTED_VALUE"""),-1.0)</f>
        <v>-1</v>
      </c>
      <c r="J143">
        <f t="shared" si="1"/>
        <v>191</v>
      </c>
      <c r="K143">
        <f t="shared" si="2"/>
        <v>-121</v>
      </c>
    </row>
    <row r="144">
      <c r="A144" s="1" t="s">
        <v>141</v>
      </c>
      <c r="C144" t="str">
        <f>IFERROR(__xludf.DUMMYFUNCTION("SPLIT(A144,""&lt;&gt; ,"")"),"position=")</f>
        <v>position=</v>
      </c>
      <c r="D144">
        <f>IFERROR(__xludf.DUMMYFUNCTION("""COMPUTED_VALUE"""),-10243.0)</f>
        <v>-10243</v>
      </c>
      <c r="E144">
        <f>IFERROR(__xludf.DUMMYFUNCTION("""COMPUTED_VALUE"""),41944.0)</f>
        <v>41944</v>
      </c>
      <c r="F144" t="str">
        <f>IFERROR(__xludf.DUMMYFUNCTION("""COMPUTED_VALUE"""),"velocity=")</f>
        <v>velocity=</v>
      </c>
      <c r="G144">
        <f>IFERROR(__xludf.DUMMYFUNCTION("""COMPUTED_VALUE"""),1.0)</f>
        <v>1</v>
      </c>
      <c r="H144">
        <f>IFERROR(__xludf.DUMMYFUNCTION("""COMPUTED_VALUE"""),-4.0)</f>
        <v>-4</v>
      </c>
      <c r="J144">
        <f t="shared" si="1"/>
        <v>211</v>
      </c>
      <c r="K144">
        <f t="shared" si="2"/>
        <v>-128</v>
      </c>
    </row>
    <row r="145">
      <c r="A145" s="1" t="s">
        <v>142</v>
      </c>
      <c r="C145" t="str">
        <f>IFERROR(__xludf.DUMMYFUNCTION("SPLIT(A145,""&lt;&gt; ,"")"),"position=")</f>
        <v>position=</v>
      </c>
      <c r="D145">
        <f>IFERROR(__xludf.DUMMYFUNCTION("""COMPUTED_VALUE"""),21118.0)</f>
        <v>21118</v>
      </c>
      <c r="E145">
        <f>IFERROR(__xludf.DUMMYFUNCTION("""COMPUTED_VALUE"""),21034.0)</f>
        <v>21034</v>
      </c>
      <c r="F145" t="str">
        <f>IFERROR(__xludf.DUMMYFUNCTION("""COMPUTED_VALUE"""),"velocity=")</f>
        <v>velocity=</v>
      </c>
      <c r="G145">
        <f>IFERROR(__xludf.DUMMYFUNCTION("""COMPUTED_VALUE"""),-2.0)</f>
        <v>-2</v>
      </c>
      <c r="H145">
        <f>IFERROR(__xludf.DUMMYFUNCTION("""COMPUTED_VALUE"""),-2.0)</f>
        <v>-2</v>
      </c>
      <c r="J145">
        <f t="shared" si="1"/>
        <v>210</v>
      </c>
      <c r="K145">
        <f t="shared" si="2"/>
        <v>-126</v>
      </c>
    </row>
    <row r="146">
      <c r="A146" s="1" t="s">
        <v>143</v>
      </c>
      <c r="C146" t="str">
        <f>IFERROR(__xludf.DUMMYFUNCTION("SPLIT(A146,""&lt;&gt; ,"")"),"position=")</f>
        <v>position=</v>
      </c>
      <c r="D146">
        <f>IFERROR(__xludf.DUMMYFUNCTION("""COMPUTED_VALUE"""),41994.0)</f>
        <v>41994</v>
      </c>
      <c r="E146">
        <f>IFERROR(__xludf.DUMMYFUNCTION("""COMPUTED_VALUE"""),-41691.0)</f>
        <v>-41691</v>
      </c>
      <c r="F146" t="str">
        <f>IFERROR(__xludf.DUMMYFUNCTION("""COMPUTED_VALUE"""),"velocity=")</f>
        <v>velocity=</v>
      </c>
      <c r="G146">
        <f>IFERROR(__xludf.DUMMYFUNCTION("""COMPUTED_VALUE"""),-4.0)</f>
        <v>-4</v>
      </c>
      <c r="H146">
        <f>IFERROR(__xludf.DUMMYFUNCTION("""COMPUTED_VALUE"""),4.0)</f>
        <v>4</v>
      </c>
      <c r="J146">
        <f t="shared" si="1"/>
        <v>178</v>
      </c>
      <c r="K146">
        <f t="shared" si="2"/>
        <v>-125</v>
      </c>
    </row>
    <row r="147">
      <c r="A147" s="1" t="s">
        <v>144</v>
      </c>
      <c r="C147" t="str">
        <f>IFERROR(__xludf.DUMMYFUNCTION("SPLIT(A147,""&lt;&gt; ,"")"),"position=")</f>
        <v>position=</v>
      </c>
      <c r="D147">
        <f>IFERROR(__xludf.DUMMYFUNCTION("""COMPUTED_VALUE"""),21083.0)</f>
        <v>21083</v>
      </c>
      <c r="E147">
        <f>IFERROR(__xludf.DUMMYFUNCTION("""COMPUTED_VALUE"""),-31240.0)</f>
        <v>-31240</v>
      </c>
      <c r="F147" t="str">
        <f>IFERROR(__xludf.DUMMYFUNCTION("""COMPUTED_VALUE"""),"velocity=")</f>
        <v>velocity=</v>
      </c>
      <c r="G147">
        <f>IFERROR(__xludf.DUMMYFUNCTION("""COMPUTED_VALUE"""),-2.0)</f>
        <v>-2</v>
      </c>
      <c r="H147">
        <f>IFERROR(__xludf.DUMMYFUNCTION("""COMPUTED_VALUE"""),3.0)</f>
        <v>3</v>
      </c>
      <c r="J147">
        <f t="shared" si="1"/>
        <v>175</v>
      </c>
      <c r="K147">
        <f t="shared" si="2"/>
        <v>-122</v>
      </c>
    </row>
    <row r="148">
      <c r="A148" s="1" t="s">
        <v>145</v>
      </c>
      <c r="C148" t="str">
        <f>IFERROR(__xludf.DUMMYFUNCTION("SPLIT(A148,""&lt;&gt; ,"")"),"position=")</f>
        <v>position=</v>
      </c>
      <c r="D148">
        <f>IFERROR(__xludf.DUMMYFUNCTION("""COMPUTED_VALUE"""),-41596.0)</f>
        <v>-41596</v>
      </c>
      <c r="E148">
        <f>IFERROR(__xludf.DUMMYFUNCTION("""COMPUTED_VALUE"""),52389.0)</f>
        <v>52389</v>
      </c>
      <c r="F148" t="str">
        <f>IFERROR(__xludf.DUMMYFUNCTION("""COMPUTED_VALUE"""),"velocity=")</f>
        <v>velocity=</v>
      </c>
      <c r="G148">
        <f>IFERROR(__xludf.DUMMYFUNCTION("""COMPUTED_VALUE"""),4.0)</f>
        <v>4</v>
      </c>
      <c r="H148">
        <f>IFERROR(__xludf.DUMMYFUNCTION("""COMPUTED_VALUE"""),-5.0)</f>
        <v>-5</v>
      </c>
      <c r="J148">
        <f t="shared" si="1"/>
        <v>220</v>
      </c>
      <c r="K148">
        <f t="shared" si="2"/>
        <v>-119</v>
      </c>
    </row>
    <row r="149">
      <c r="A149" s="1" t="s">
        <v>146</v>
      </c>
      <c r="C149" t="str">
        <f>IFERROR(__xludf.DUMMYFUNCTION("SPLIT(A149,""&lt;&gt; ,"")"),"position=")</f>
        <v>position=</v>
      </c>
      <c r="D149">
        <f>IFERROR(__xludf.DUMMYFUNCTION("""COMPUTED_VALUE"""),-31172.0)</f>
        <v>-31172</v>
      </c>
      <c r="E149">
        <f>IFERROR(__xludf.DUMMYFUNCTION("""COMPUTED_VALUE"""),-10328.0)</f>
        <v>-10328</v>
      </c>
      <c r="F149" t="str">
        <f>IFERROR(__xludf.DUMMYFUNCTION("""COMPUTED_VALUE"""),"velocity=")</f>
        <v>velocity=</v>
      </c>
      <c r="G149">
        <f>IFERROR(__xludf.DUMMYFUNCTION("""COMPUTED_VALUE"""),3.0)</f>
        <v>3</v>
      </c>
      <c r="H149">
        <f>IFERROR(__xludf.DUMMYFUNCTION("""COMPUTED_VALUE"""),1.0)</f>
        <v>1</v>
      </c>
      <c r="J149">
        <f t="shared" si="1"/>
        <v>190</v>
      </c>
      <c r="K149">
        <f t="shared" si="2"/>
        <v>-126</v>
      </c>
    </row>
    <row r="150">
      <c r="A150" s="1" t="s">
        <v>147</v>
      </c>
      <c r="C150" t="str">
        <f>IFERROR(__xludf.DUMMYFUNCTION("SPLIT(A150,""&lt;&gt; ,"")"),"position=")</f>
        <v>position=</v>
      </c>
      <c r="D150">
        <f>IFERROR(__xludf.DUMMYFUNCTION("""COMPUTED_VALUE"""),52464.0)</f>
        <v>52464</v>
      </c>
      <c r="E150">
        <f>IFERROR(__xludf.DUMMYFUNCTION("""COMPUTED_VALUE"""),41944.0)</f>
        <v>41944</v>
      </c>
      <c r="F150" t="str">
        <f>IFERROR(__xludf.DUMMYFUNCTION("""COMPUTED_VALUE"""),"velocity=")</f>
        <v>velocity=</v>
      </c>
      <c r="G150">
        <f>IFERROR(__xludf.DUMMYFUNCTION("""COMPUTED_VALUE"""),-5.0)</f>
        <v>-5</v>
      </c>
      <c r="H150">
        <f>IFERROR(__xludf.DUMMYFUNCTION("""COMPUTED_VALUE"""),-4.0)</f>
        <v>-4</v>
      </c>
      <c r="J150">
        <f t="shared" si="1"/>
        <v>194</v>
      </c>
      <c r="K150">
        <f t="shared" si="2"/>
        <v>-128</v>
      </c>
    </row>
    <row r="151">
      <c r="A151" s="1" t="s">
        <v>148</v>
      </c>
      <c r="C151" t="str">
        <f>IFERROR(__xludf.DUMMYFUNCTION("SPLIT(A151,""&lt;&gt; ,"")"),"position=")</f>
        <v>position=</v>
      </c>
      <c r="D151">
        <f>IFERROR(__xludf.DUMMYFUNCTION("""COMPUTED_VALUE"""),-31176.0)</f>
        <v>-31176</v>
      </c>
      <c r="E151">
        <f>IFERROR(__xludf.DUMMYFUNCTION("""COMPUTED_VALUE"""),52398.0)</f>
        <v>52398</v>
      </c>
      <c r="F151" t="str">
        <f>IFERROR(__xludf.DUMMYFUNCTION("""COMPUTED_VALUE"""),"velocity=")</f>
        <v>velocity=</v>
      </c>
      <c r="G151">
        <f>IFERROR(__xludf.DUMMYFUNCTION("""COMPUTED_VALUE"""),3.0)</f>
        <v>3</v>
      </c>
      <c r="H151">
        <f>IFERROR(__xludf.DUMMYFUNCTION("""COMPUTED_VALUE"""),-5.0)</f>
        <v>-5</v>
      </c>
      <c r="J151">
        <f t="shared" si="1"/>
        <v>186</v>
      </c>
      <c r="K151">
        <f t="shared" si="2"/>
        <v>-128</v>
      </c>
    </row>
    <row r="152">
      <c r="A152" s="1" t="s">
        <v>149</v>
      </c>
      <c r="C152" t="str">
        <f>IFERROR(__xludf.DUMMYFUNCTION("SPLIT(A152,""&lt;&gt; ,"")"),"position=")</f>
        <v>position=</v>
      </c>
      <c r="D152">
        <f>IFERROR(__xludf.DUMMYFUNCTION("""COMPUTED_VALUE"""),10669.0)</f>
        <v>10669</v>
      </c>
      <c r="E152">
        <f>IFERROR(__xludf.DUMMYFUNCTION("""COMPUTED_VALUE"""),-10326.0)</f>
        <v>-10326</v>
      </c>
      <c r="F152" t="str">
        <f>IFERROR(__xludf.DUMMYFUNCTION("""COMPUTED_VALUE"""),"velocity=")</f>
        <v>velocity=</v>
      </c>
      <c r="G152">
        <f>IFERROR(__xludf.DUMMYFUNCTION("""COMPUTED_VALUE"""),-1.0)</f>
        <v>-1</v>
      </c>
      <c r="H152">
        <f>IFERROR(__xludf.DUMMYFUNCTION("""COMPUTED_VALUE"""),1.0)</f>
        <v>1</v>
      </c>
      <c r="J152">
        <f t="shared" si="1"/>
        <v>215</v>
      </c>
      <c r="K152">
        <f t="shared" si="2"/>
        <v>-128</v>
      </c>
    </row>
    <row r="153">
      <c r="A153" s="1" t="s">
        <v>146</v>
      </c>
      <c r="C153" t="str">
        <f>IFERROR(__xludf.DUMMYFUNCTION("SPLIT(A153,""&lt;&gt; ,"")"),"position=")</f>
        <v>position=</v>
      </c>
      <c r="D153">
        <f>IFERROR(__xludf.DUMMYFUNCTION("""COMPUTED_VALUE"""),-31172.0)</f>
        <v>-31172</v>
      </c>
      <c r="E153">
        <f>IFERROR(__xludf.DUMMYFUNCTION("""COMPUTED_VALUE"""),-10328.0)</f>
        <v>-10328</v>
      </c>
      <c r="F153" t="str">
        <f>IFERROR(__xludf.DUMMYFUNCTION("""COMPUTED_VALUE"""),"velocity=")</f>
        <v>velocity=</v>
      </c>
      <c r="G153">
        <f>IFERROR(__xludf.DUMMYFUNCTION("""COMPUTED_VALUE"""),3.0)</f>
        <v>3</v>
      </c>
      <c r="H153">
        <f>IFERROR(__xludf.DUMMYFUNCTION("""COMPUTED_VALUE"""),1.0)</f>
        <v>1</v>
      </c>
      <c r="J153">
        <f t="shared" si="1"/>
        <v>190</v>
      </c>
      <c r="K153">
        <f t="shared" si="2"/>
        <v>-126</v>
      </c>
    </row>
    <row r="154">
      <c r="A154" s="1" t="s">
        <v>150</v>
      </c>
      <c r="C154" t="str">
        <f>IFERROR(__xludf.DUMMYFUNCTION("SPLIT(A154,""&lt;&gt; ,"")"),"position=")</f>
        <v>position=</v>
      </c>
      <c r="D154">
        <f>IFERROR(__xludf.DUMMYFUNCTION("""COMPUTED_VALUE"""),10653.0)</f>
        <v>10653</v>
      </c>
      <c r="E154">
        <f>IFERROR(__xludf.DUMMYFUNCTION("""COMPUTED_VALUE"""),41940.0)</f>
        <v>41940</v>
      </c>
      <c r="F154" t="str">
        <f>IFERROR(__xludf.DUMMYFUNCTION("""COMPUTED_VALUE"""),"velocity=")</f>
        <v>velocity=</v>
      </c>
      <c r="G154">
        <f>IFERROR(__xludf.DUMMYFUNCTION("""COMPUTED_VALUE"""),-1.0)</f>
        <v>-1</v>
      </c>
      <c r="H154">
        <f>IFERROR(__xludf.DUMMYFUNCTION("""COMPUTED_VALUE"""),-4.0)</f>
        <v>-4</v>
      </c>
      <c r="J154">
        <f t="shared" si="1"/>
        <v>199</v>
      </c>
      <c r="K154">
        <f t="shared" si="2"/>
        <v>-124</v>
      </c>
    </row>
    <row r="155">
      <c r="A155" s="1" t="s">
        <v>151</v>
      </c>
      <c r="C155" t="str">
        <f>IFERROR(__xludf.DUMMYFUNCTION("SPLIT(A155,""&lt;&gt; ,"")"),"position=")</f>
        <v>position=</v>
      </c>
      <c r="D155">
        <f>IFERROR(__xludf.DUMMYFUNCTION("""COMPUTED_VALUE"""),-10242.0)</f>
        <v>-10242</v>
      </c>
      <c r="E155">
        <f>IFERROR(__xludf.DUMMYFUNCTION("""COMPUTED_VALUE"""),-20784.0)</f>
        <v>-20784</v>
      </c>
      <c r="F155" t="str">
        <f>IFERROR(__xludf.DUMMYFUNCTION("""COMPUTED_VALUE"""),"velocity=")</f>
        <v>velocity=</v>
      </c>
      <c r="G155">
        <f>IFERROR(__xludf.DUMMYFUNCTION("""COMPUTED_VALUE"""),1.0)</f>
        <v>1</v>
      </c>
      <c r="H155">
        <f>IFERROR(__xludf.DUMMYFUNCTION("""COMPUTED_VALUE"""),2.0)</f>
        <v>2</v>
      </c>
      <c r="J155">
        <f t="shared" si="1"/>
        <v>212</v>
      </c>
      <c r="K155">
        <f t="shared" si="2"/>
        <v>-124</v>
      </c>
    </row>
    <row r="156">
      <c r="A156" s="1" t="s">
        <v>152</v>
      </c>
      <c r="C156" t="str">
        <f>IFERROR(__xludf.DUMMYFUNCTION("SPLIT(A156,""&lt;&gt; ,"")"),"position=")</f>
        <v>position=</v>
      </c>
      <c r="D156">
        <f>IFERROR(__xludf.DUMMYFUNCTION("""COMPUTED_VALUE"""),-10279.0)</f>
        <v>-10279</v>
      </c>
      <c r="E156">
        <f>IFERROR(__xludf.DUMMYFUNCTION("""COMPUTED_VALUE"""),-31234.0)</f>
        <v>-31234</v>
      </c>
      <c r="F156" t="str">
        <f>IFERROR(__xludf.DUMMYFUNCTION("""COMPUTED_VALUE"""),"velocity=")</f>
        <v>velocity=</v>
      </c>
      <c r="G156">
        <f>IFERROR(__xludf.DUMMYFUNCTION("""COMPUTED_VALUE"""),1.0)</f>
        <v>1</v>
      </c>
      <c r="H156">
        <f>IFERROR(__xludf.DUMMYFUNCTION("""COMPUTED_VALUE"""),3.0)</f>
        <v>3</v>
      </c>
      <c r="J156">
        <f t="shared" si="1"/>
        <v>175</v>
      </c>
      <c r="K156">
        <f t="shared" si="2"/>
        <v>-128</v>
      </c>
    </row>
    <row r="157">
      <c r="A157" s="1" t="s">
        <v>153</v>
      </c>
      <c r="C157" t="str">
        <f>IFERROR(__xludf.DUMMYFUNCTION("SPLIT(A157,""&lt;&gt; ,"")"),"position=")</f>
        <v>position=</v>
      </c>
      <c r="D157">
        <f>IFERROR(__xludf.DUMMYFUNCTION("""COMPUTED_VALUE"""),21134.0)</f>
        <v>21134</v>
      </c>
      <c r="E157">
        <f>IFERROR(__xludf.DUMMYFUNCTION("""COMPUTED_VALUE"""),10573.0)</f>
        <v>10573</v>
      </c>
      <c r="F157" t="str">
        <f>IFERROR(__xludf.DUMMYFUNCTION("""COMPUTED_VALUE"""),"velocity=")</f>
        <v>velocity=</v>
      </c>
      <c r="G157">
        <f>IFERROR(__xludf.DUMMYFUNCTION("""COMPUTED_VALUE"""),-2.0)</f>
        <v>-2</v>
      </c>
      <c r="H157">
        <f>IFERROR(__xludf.DUMMYFUNCTION("""COMPUTED_VALUE"""),-1.0)</f>
        <v>-1</v>
      </c>
      <c r="J157">
        <f t="shared" si="1"/>
        <v>226</v>
      </c>
      <c r="K157">
        <f t="shared" si="2"/>
        <v>-119</v>
      </c>
    </row>
    <row r="158">
      <c r="A158" s="1" t="s">
        <v>154</v>
      </c>
      <c r="C158" t="str">
        <f>IFERROR(__xludf.DUMMYFUNCTION("SPLIT(A158,""&lt;&gt; ,"")"),"position=")</f>
        <v>position=</v>
      </c>
      <c r="D158">
        <f>IFERROR(__xludf.DUMMYFUNCTION("""COMPUTED_VALUE"""),-31160.0)</f>
        <v>-31160</v>
      </c>
      <c r="E158">
        <f>IFERROR(__xludf.DUMMYFUNCTION("""COMPUTED_VALUE"""),-31239.0)</f>
        <v>-31239</v>
      </c>
      <c r="F158" t="str">
        <f>IFERROR(__xludf.DUMMYFUNCTION("""COMPUTED_VALUE"""),"velocity=")</f>
        <v>velocity=</v>
      </c>
      <c r="G158">
        <f>IFERROR(__xludf.DUMMYFUNCTION("""COMPUTED_VALUE"""),3.0)</f>
        <v>3</v>
      </c>
      <c r="H158">
        <f>IFERROR(__xludf.DUMMYFUNCTION("""COMPUTED_VALUE"""),3.0)</f>
        <v>3</v>
      </c>
      <c r="J158">
        <f t="shared" si="1"/>
        <v>202</v>
      </c>
      <c r="K158">
        <f t="shared" si="2"/>
        <v>-123</v>
      </c>
    </row>
    <row r="159">
      <c r="A159" s="1" t="s">
        <v>155</v>
      </c>
      <c r="C159" t="str">
        <f>IFERROR(__xludf.DUMMYFUNCTION("SPLIT(A159,""&lt;&gt; ,"")"),"position=")</f>
        <v>position=</v>
      </c>
      <c r="D159">
        <f>IFERROR(__xludf.DUMMYFUNCTION("""COMPUTED_VALUE"""),21126.0)</f>
        <v>21126</v>
      </c>
      <c r="E159">
        <f>IFERROR(__xludf.DUMMYFUNCTION("""COMPUTED_VALUE"""),41935.0)</f>
        <v>41935</v>
      </c>
      <c r="F159" t="str">
        <f>IFERROR(__xludf.DUMMYFUNCTION("""COMPUTED_VALUE"""),"velocity=")</f>
        <v>velocity=</v>
      </c>
      <c r="G159">
        <f>IFERROR(__xludf.DUMMYFUNCTION("""COMPUTED_VALUE"""),-2.0)</f>
        <v>-2</v>
      </c>
      <c r="H159">
        <f>IFERROR(__xludf.DUMMYFUNCTION("""COMPUTED_VALUE"""),-4.0)</f>
        <v>-4</v>
      </c>
      <c r="J159">
        <f t="shared" si="1"/>
        <v>218</v>
      </c>
      <c r="K159">
        <f t="shared" si="2"/>
        <v>-119</v>
      </c>
    </row>
    <row r="160">
      <c r="A160" s="1" t="s">
        <v>156</v>
      </c>
      <c r="C160" t="str">
        <f>IFERROR(__xludf.DUMMYFUNCTION("SPLIT(A160,""&lt;&gt; ,"")"),"position=")</f>
        <v>position=</v>
      </c>
      <c r="D160">
        <f>IFERROR(__xludf.DUMMYFUNCTION("""COMPUTED_VALUE"""),-41617.0)</f>
        <v>-41617</v>
      </c>
      <c r="E160">
        <f>IFERROR(__xludf.DUMMYFUNCTION("""COMPUTED_VALUE"""),31485.0)</f>
        <v>31485</v>
      </c>
      <c r="F160" t="str">
        <f>IFERROR(__xludf.DUMMYFUNCTION("""COMPUTED_VALUE"""),"velocity=")</f>
        <v>velocity=</v>
      </c>
      <c r="G160">
        <f>IFERROR(__xludf.DUMMYFUNCTION("""COMPUTED_VALUE"""),4.0)</f>
        <v>4</v>
      </c>
      <c r="H160">
        <f>IFERROR(__xludf.DUMMYFUNCTION("""COMPUTED_VALUE"""),-3.0)</f>
        <v>-3</v>
      </c>
      <c r="J160">
        <f t="shared" si="1"/>
        <v>199</v>
      </c>
      <c r="K160">
        <f t="shared" si="2"/>
        <v>-123</v>
      </c>
    </row>
    <row r="161">
      <c r="A161" s="1" t="s">
        <v>157</v>
      </c>
      <c r="C161" t="str">
        <f>IFERROR(__xludf.DUMMYFUNCTION("SPLIT(A161,""&lt;&gt; ,"")"),"position=")</f>
        <v>position=</v>
      </c>
      <c r="D161">
        <f>IFERROR(__xludf.DUMMYFUNCTION("""COMPUTED_VALUE"""),-10279.0)</f>
        <v>-10279</v>
      </c>
      <c r="E161">
        <f>IFERROR(__xludf.DUMMYFUNCTION("""COMPUTED_VALUE"""),10574.0)</f>
        <v>10574</v>
      </c>
      <c r="F161" t="str">
        <f>IFERROR(__xludf.DUMMYFUNCTION("""COMPUTED_VALUE"""),"velocity=")</f>
        <v>velocity=</v>
      </c>
      <c r="G161">
        <f>IFERROR(__xludf.DUMMYFUNCTION("""COMPUTED_VALUE"""),1.0)</f>
        <v>1</v>
      </c>
      <c r="H161">
        <f>IFERROR(__xludf.DUMMYFUNCTION("""COMPUTED_VALUE"""),-1.0)</f>
        <v>-1</v>
      </c>
      <c r="J161">
        <f t="shared" si="1"/>
        <v>175</v>
      </c>
      <c r="K161">
        <f t="shared" si="2"/>
        <v>-120</v>
      </c>
    </row>
    <row r="162">
      <c r="A162" s="1" t="s">
        <v>158</v>
      </c>
      <c r="C162" t="str">
        <f>IFERROR(__xludf.DUMMYFUNCTION("SPLIT(A162,""&lt;&gt; ,"")"),"position=")</f>
        <v>position=</v>
      </c>
      <c r="D162">
        <f>IFERROR(__xludf.DUMMYFUNCTION("""COMPUTED_VALUE"""),10672.0)</f>
        <v>10672</v>
      </c>
      <c r="E162">
        <f>IFERROR(__xludf.DUMMYFUNCTION("""COMPUTED_VALUE"""),21027.0)</f>
        <v>21027</v>
      </c>
      <c r="F162" t="str">
        <f>IFERROR(__xludf.DUMMYFUNCTION("""COMPUTED_VALUE"""),"velocity=")</f>
        <v>velocity=</v>
      </c>
      <c r="G162">
        <f>IFERROR(__xludf.DUMMYFUNCTION("""COMPUTED_VALUE"""),-1.0)</f>
        <v>-1</v>
      </c>
      <c r="H162">
        <f>IFERROR(__xludf.DUMMYFUNCTION("""COMPUTED_VALUE"""),-2.0)</f>
        <v>-2</v>
      </c>
      <c r="J162">
        <f t="shared" si="1"/>
        <v>218</v>
      </c>
      <c r="K162">
        <f t="shared" si="2"/>
        <v>-119</v>
      </c>
    </row>
    <row r="163">
      <c r="A163" s="1" t="s">
        <v>159</v>
      </c>
      <c r="C163" t="str">
        <f>IFERROR(__xludf.DUMMYFUNCTION("SPLIT(A163,""&lt;&gt; ,"")"),"position=")</f>
        <v>position=</v>
      </c>
      <c r="D163">
        <f>IFERROR(__xludf.DUMMYFUNCTION("""COMPUTED_VALUE"""),42022.0)</f>
        <v>42022</v>
      </c>
      <c r="E163">
        <f>IFERROR(__xludf.DUMMYFUNCTION("""COMPUTED_VALUE"""),-20780.0)</f>
        <v>-20780</v>
      </c>
      <c r="F163" t="str">
        <f>IFERROR(__xludf.DUMMYFUNCTION("""COMPUTED_VALUE"""),"velocity=")</f>
        <v>velocity=</v>
      </c>
      <c r="G163">
        <f>IFERROR(__xludf.DUMMYFUNCTION("""COMPUTED_VALUE"""),-4.0)</f>
        <v>-4</v>
      </c>
      <c r="H163">
        <f>IFERROR(__xludf.DUMMYFUNCTION("""COMPUTED_VALUE"""),2.0)</f>
        <v>2</v>
      </c>
      <c r="J163">
        <f t="shared" si="1"/>
        <v>206</v>
      </c>
      <c r="K163">
        <f t="shared" si="2"/>
        <v>-128</v>
      </c>
    </row>
    <row r="164">
      <c r="A164" s="1" t="s">
        <v>160</v>
      </c>
      <c r="C164" t="str">
        <f>IFERROR(__xludf.DUMMYFUNCTION("SPLIT(A164,""&lt;&gt; ,"")"),"position=")</f>
        <v>position=</v>
      </c>
      <c r="D164">
        <f>IFERROR(__xludf.DUMMYFUNCTION("""COMPUTED_VALUE"""),-52100.0)</f>
        <v>-52100</v>
      </c>
      <c r="E164">
        <f>IFERROR(__xludf.DUMMYFUNCTION("""COMPUTED_VALUE"""),10573.0)</f>
        <v>10573</v>
      </c>
      <c r="F164" t="str">
        <f>IFERROR(__xludf.DUMMYFUNCTION("""COMPUTED_VALUE"""),"velocity=")</f>
        <v>velocity=</v>
      </c>
      <c r="G164">
        <f>IFERROR(__xludf.DUMMYFUNCTION("""COMPUTED_VALUE"""),5.0)</f>
        <v>5</v>
      </c>
      <c r="H164">
        <f>IFERROR(__xludf.DUMMYFUNCTION("""COMPUTED_VALUE"""),-1.0)</f>
        <v>-1</v>
      </c>
      <c r="J164">
        <f t="shared" si="1"/>
        <v>170</v>
      </c>
      <c r="K164">
        <f t="shared" si="2"/>
        <v>-119</v>
      </c>
    </row>
    <row r="165">
      <c r="A165" s="1" t="s">
        <v>161</v>
      </c>
      <c r="C165" t="str">
        <f>IFERROR(__xludf.DUMMYFUNCTION("SPLIT(A165,""&lt;&gt; ,"")"),"position=")</f>
        <v>position=</v>
      </c>
      <c r="D165">
        <f>IFERROR(__xludf.DUMMYFUNCTION("""COMPUTED_VALUE"""),-52052.0)</f>
        <v>-52052</v>
      </c>
      <c r="E165">
        <f>IFERROR(__xludf.DUMMYFUNCTION("""COMPUTED_VALUE"""),-20788.0)</f>
        <v>-20788</v>
      </c>
      <c r="F165" t="str">
        <f>IFERROR(__xludf.DUMMYFUNCTION("""COMPUTED_VALUE"""),"velocity=")</f>
        <v>velocity=</v>
      </c>
      <c r="G165">
        <f>IFERROR(__xludf.DUMMYFUNCTION("""COMPUTED_VALUE"""),5.0)</f>
        <v>5</v>
      </c>
      <c r="H165">
        <f>IFERROR(__xludf.DUMMYFUNCTION("""COMPUTED_VALUE"""),2.0)</f>
        <v>2</v>
      </c>
      <c r="J165">
        <f t="shared" si="1"/>
        <v>218</v>
      </c>
      <c r="K165">
        <f t="shared" si="2"/>
        <v>-120</v>
      </c>
    </row>
    <row r="166">
      <c r="A166" s="1" t="s">
        <v>162</v>
      </c>
      <c r="C166" t="str">
        <f>IFERROR(__xludf.DUMMYFUNCTION("SPLIT(A166,""&lt;&gt; ,"")"),"position=")</f>
        <v>position=</v>
      </c>
      <c r="D166">
        <f>IFERROR(__xludf.DUMMYFUNCTION("""COMPUTED_VALUE"""),52461.0)</f>
        <v>52461</v>
      </c>
      <c r="E166">
        <f>IFERROR(__xludf.DUMMYFUNCTION("""COMPUTED_VALUE"""),31489.0)</f>
        <v>31489</v>
      </c>
      <c r="F166" t="str">
        <f>IFERROR(__xludf.DUMMYFUNCTION("""COMPUTED_VALUE"""),"velocity=")</f>
        <v>velocity=</v>
      </c>
      <c r="G166">
        <f>IFERROR(__xludf.DUMMYFUNCTION("""COMPUTED_VALUE"""),-5.0)</f>
        <v>-5</v>
      </c>
      <c r="H166">
        <f>IFERROR(__xludf.DUMMYFUNCTION("""COMPUTED_VALUE"""),-3.0)</f>
        <v>-3</v>
      </c>
      <c r="J166">
        <f t="shared" si="1"/>
        <v>191</v>
      </c>
      <c r="K166">
        <f t="shared" si="2"/>
        <v>-127</v>
      </c>
    </row>
    <row r="167">
      <c r="A167" s="1" t="s">
        <v>163</v>
      </c>
      <c r="C167" t="str">
        <f>IFERROR(__xludf.DUMMYFUNCTION("SPLIT(A167,""&lt;&gt; ,"")"),"position=")</f>
        <v>position=</v>
      </c>
      <c r="D167">
        <f>IFERROR(__xludf.DUMMYFUNCTION("""COMPUTED_VALUE"""),10672.0)</f>
        <v>10672</v>
      </c>
      <c r="E167">
        <f>IFERROR(__xludf.DUMMYFUNCTION("""COMPUTED_VALUE"""),10577.0)</f>
        <v>10577</v>
      </c>
      <c r="F167" t="str">
        <f>IFERROR(__xludf.DUMMYFUNCTION("""COMPUTED_VALUE"""),"velocity=")</f>
        <v>velocity=</v>
      </c>
      <c r="G167">
        <f>IFERROR(__xludf.DUMMYFUNCTION("""COMPUTED_VALUE"""),-1.0)</f>
        <v>-1</v>
      </c>
      <c r="H167">
        <f>IFERROR(__xludf.DUMMYFUNCTION("""COMPUTED_VALUE"""),-1.0)</f>
        <v>-1</v>
      </c>
      <c r="J167">
        <f t="shared" si="1"/>
        <v>218</v>
      </c>
      <c r="K167">
        <f t="shared" si="2"/>
        <v>-123</v>
      </c>
    </row>
    <row r="168">
      <c r="A168" s="1" t="s">
        <v>164</v>
      </c>
      <c r="C168" t="str">
        <f>IFERROR(__xludf.DUMMYFUNCTION("SPLIT(A168,""&lt;&gt; ,"")"),"position=")</f>
        <v>position=</v>
      </c>
      <c r="D168">
        <f>IFERROR(__xludf.DUMMYFUNCTION("""COMPUTED_VALUE"""),21094.0)</f>
        <v>21094</v>
      </c>
      <c r="E168">
        <f>IFERROR(__xludf.DUMMYFUNCTION("""COMPUTED_VALUE"""),-10334.0)</f>
        <v>-10334</v>
      </c>
      <c r="F168" t="str">
        <f>IFERROR(__xludf.DUMMYFUNCTION("""COMPUTED_VALUE"""),"velocity=")</f>
        <v>velocity=</v>
      </c>
      <c r="G168">
        <f>IFERROR(__xludf.DUMMYFUNCTION("""COMPUTED_VALUE"""),-2.0)</f>
        <v>-2</v>
      </c>
      <c r="H168">
        <f>IFERROR(__xludf.DUMMYFUNCTION("""COMPUTED_VALUE"""),1.0)</f>
        <v>1</v>
      </c>
      <c r="J168">
        <f t="shared" si="1"/>
        <v>186</v>
      </c>
      <c r="K168">
        <f t="shared" si="2"/>
        <v>-120</v>
      </c>
    </row>
    <row r="169">
      <c r="A169" s="1" t="s">
        <v>165</v>
      </c>
      <c r="C169" t="str">
        <f>IFERROR(__xludf.DUMMYFUNCTION("SPLIT(A169,""&lt;&gt; ,"")"),"position=")</f>
        <v>position=</v>
      </c>
      <c r="D169">
        <f>IFERROR(__xludf.DUMMYFUNCTION("""COMPUTED_VALUE"""),-52074.0)</f>
        <v>-52074</v>
      </c>
      <c r="E169">
        <f>IFERROR(__xludf.DUMMYFUNCTION("""COMPUTED_VALUE"""),-31238.0)</f>
        <v>-31238</v>
      </c>
      <c r="F169" t="str">
        <f>IFERROR(__xludf.DUMMYFUNCTION("""COMPUTED_VALUE"""),"velocity=")</f>
        <v>velocity=</v>
      </c>
      <c r="G169">
        <f>IFERROR(__xludf.DUMMYFUNCTION("""COMPUTED_VALUE"""),5.0)</f>
        <v>5</v>
      </c>
      <c r="H169">
        <f>IFERROR(__xludf.DUMMYFUNCTION("""COMPUTED_VALUE"""),3.0)</f>
        <v>3</v>
      </c>
      <c r="J169">
        <f t="shared" si="1"/>
        <v>196</v>
      </c>
      <c r="K169">
        <f t="shared" si="2"/>
        <v>-124</v>
      </c>
    </row>
    <row r="170">
      <c r="A170" s="1" t="s">
        <v>166</v>
      </c>
      <c r="C170" t="str">
        <f>IFERROR(__xludf.DUMMYFUNCTION("SPLIT(A170,""&lt;&gt; ,"")"),"position=")</f>
        <v>position=</v>
      </c>
      <c r="D170">
        <f>IFERROR(__xludf.DUMMYFUNCTION("""COMPUTED_VALUE"""),-10249.0)</f>
        <v>-10249</v>
      </c>
      <c r="E170">
        <f>IFERROR(__xludf.DUMMYFUNCTION("""COMPUTED_VALUE"""),10582.0)</f>
        <v>10582</v>
      </c>
      <c r="F170" t="str">
        <f>IFERROR(__xludf.DUMMYFUNCTION("""COMPUTED_VALUE"""),"velocity=")</f>
        <v>velocity=</v>
      </c>
      <c r="G170">
        <f>IFERROR(__xludf.DUMMYFUNCTION("""COMPUTED_VALUE"""),1.0)</f>
        <v>1</v>
      </c>
      <c r="H170">
        <f>IFERROR(__xludf.DUMMYFUNCTION("""COMPUTED_VALUE"""),-1.0)</f>
        <v>-1</v>
      </c>
      <c r="J170">
        <f t="shared" si="1"/>
        <v>205</v>
      </c>
      <c r="K170">
        <f t="shared" si="2"/>
        <v>-128</v>
      </c>
    </row>
    <row r="171">
      <c r="A171" s="1" t="s">
        <v>167</v>
      </c>
      <c r="C171" t="str">
        <f>IFERROR(__xludf.DUMMYFUNCTION("SPLIT(A171,""&lt;&gt; ,"")"),"position=")</f>
        <v>position=</v>
      </c>
      <c r="D171">
        <f>IFERROR(__xludf.DUMMYFUNCTION("""COMPUTED_VALUE"""),52480.0)</f>
        <v>52480</v>
      </c>
      <c r="E171">
        <f>IFERROR(__xludf.DUMMYFUNCTION("""COMPUTED_VALUE"""),-31235.0)</f>
        <v>-31235</v>
      </c>
      <c r="F171" t="str">
        <f>IFERROR(__xludf.DUMMYFUNCTION("""COMPUTED_VALUE"""),"velocity=")</f>
        <v>velocity=</v>
      </c>
      <c r="G171">
        <f>IFERROR(__xludf.DUMMYFUNCTION("""COMPUTED_VALUE"""),-5.0)</f>
        <v>-5</v>
      </c>
      <c r="H171">
        <f>IFERROR(__xludf.DUMMYFUNCTION("""COMPUTED_VALUE"""),3.0)</f>
        <v>3</v>
      </c>
      <c r="J171">
        <f t="shared" si="1"/>
        <v>210</v>
      </c>
      <c r="K171">
        <f t="shared" si="2"/>
        <v>-127</v>
      </c>
    </row>
    <row r="172">
      <c r="A172" s="1" t="s">
        <v>168</v>
      </c>
      <c r="C172" t="str">
        <f>IFERROR(__xludf.DUMMYFUNCTION("SPLIT(A172,""&lt;&gt; ,"")"),"position=")</f>
        <v>position=</v>
      </c>
      <c r="D172">
        <f>IFERROR(__xludf.DUMMYFUNCTION("""COMPUTED_VALUE"""),42042.0)</f>
        <v>42042</v>
      </c>
      <c r="E172">
        <f>IFERROR(__xludf.DUMMYFUNCTION("""COMPUTED_VALUE"""),10582.0)</f>
        <v>10582</v>
      </c>
      <c r="F172" t="str">
        <f>IFERROR(__xludf.DUMMYFUNCTION("""COMPUTED_VALUE"""),"velocity=")</f>
        <v>velocity=</v>
      </c>
      <c r="G172">
        <f>IFERROR(__xludf.DUMMYFUNCTION("""COMPUTED_VALUE"""),-4.0)</f>
        <v>-4</v>
      </c>
      <c r="H172">
        <f>IFERROR(__xludf.DUMMYFUNCTION("""COMPUTED_VALUE"""),-1.0)</f>
        <v>-1</v>
      </c>
      <c r="J172">
        <f t="shared" si="1"/>
        <v>226</v>
      </c>
      <c r="K172">
        <f t="shared" si="2"/>
        <v>-128</v>
      </c>
    </row>
    <row r="173">
      <c r="A173" s="1" t="s">
        <v>169</v>
      </c>
      <c r="C173" t="str">
        <f>IFERROR(__xludf.DUMMYFUNCTION("SPLIT(A173,""&lt;&gt; ,"")"),"position=")</f>
        <v>position=</v>
      </c>
      <c r="D173">
        <f>IFERROR(__xludf.DUMMYFUNCTION("""COMPUTED_VALUE"""),52496.0)</f>
        <v>52496</v>
      </c>
      <c r="E173">
        <f>IFERROR(__xludf.DUMMYFUNCTION("""COMPUTED_VALUE"""),31481.0)</f>
        <v>31481</v>
      </c>
      <c r="F173" t="str">
        <f>IFERROR(__xludf.DUMMYFUNCTION("""COMPUTED_VALUE"""),"velocity=")</f>
        <v>velocity=</v>
      </c>
      <c r="G173">
        <f>IFERROR(__xludf.DUMMYFUNCTION("""COMPUTED_VALUE"""),-5.0)</f>
        <v>-5</v>
      </c>
      <c r="H173">
        <f>IFERROR(__xludf.DUMMYFUNCTION("""COMPUTED_VALUE"""),-3.0)</f>
        <v>-3</v>
      </c>
      <c r="J173">
        <f t="shared" si="1"/>
        <v>226</v>
      </c>
      <c r="K173">
        <f t="shared" si="2"/>
        <v>-119</v>
      </c>
    </row>
    <row r="174">
      <c r="A174" s="1" t="s">
        <v>170</v>
      </c>
      <c r="C174" t="str">
        <f>IFERROR(__xludf.DUMMYFUNCTION("SPLIT(A174,""&lt;&gt; ,"")"),"position=")</f>
        <v>position=</v>
      </c>
      <c r="D174">
        <f>IFERROR(__xludf.DUMMYFUNCTION("""COMPUTED_VALUE"""),-31136.0)</f>
        <v>-31136</v>
      </c>
      <c r="E174">
        <f>IFERROR(__xludf.DUMMYFUNCTION("""COMPUTED_VALUE"""),10578.0)</f>
        <v>10578</v>
      </c>
      <c r="F174" t="str">
        <f>IFERROR(__xludf.DUMMYFUNCTION("""COMPUTED_VALUE"""),"velocity=")</f>
        <v>velocity=</v>
      </c>
      <c r="G174">
        <f>IFERROR(__xludf.DUMMYFUNCTION("""COMPUTED_VALUE"""),3.0)</f>
        <v>3</v>
      </c>
      <c r="H174">
        <f>IFERROR(__xludf.DUMMYFUNCTION("""COMPUTED_VALUE"""),-1.0)</f>
        <v>-1</v>
      </c>
      <c r="J174">
        <f t="shared" si="1"/>
        <v>226</v>
      </c>
      <c r="K174">
        <f t="shared" si="2"/>
        <v>-124</v>
      </c>
    </row>
    <row r="175">
      <c r="A175" s="1" t="s">
        <v>171</v>
      </c>
      <c r="C175" t="str">
        <f>IFERROR(__xludf.DUMMYFUNCTION("SPLIT(A175,""&lt;&gt; ,"")"),"position=")</f>
        <v>position=</v>
      </c>
      <c r="D175">
        <f>IFERROR(__xludf.DUMMYFUNCTION("""COMPUTED_VALUE"""),-52095.0)</f>
        <v>-52095</v>
      </c>
      <c r="E175">
        <f>IFERROR(__xludf.DUMMYFUNCTION("""COMPUTED_VALUE"""),-41695.0)</f>
        <v>-41695</v>
      </c>
      <c r="F175" t="str">
        <f>IFERROR(__xludf.DUMMYFUNCTION("""COMPUTED_VALUE"""),"velocity=")</f>
        <v>velocity=</v>
      </c>
      <c r="G175">
        <f>IFERROR(__xludf.DUMMYFUNCTION("""COMPUTED_VALUE"""),5.0)</f>
        <v>5</v>
      </c>
      <c r="H175">
        <f>IFERROR(__xludf.DUMMYFUNCTION("""COMPUTED_VALUE"""),4.0)</f>
        <v>4</v>
      </c>
      <c r="J175">
        <f t="shared" si="1"/>
        <v>175</v>
      </c>
      <c r="K175">
        <f t="shared" si="2"/>
        <v>-121</v>
      </c>
    </row>
    <row r="176">
      <c r="A176" s="1" t="s">
        <v>172</v>
      </c>
      <c r="C176" t="str">
        <f>IFERROR(__xludf.DUMMYFUNCTION("SPLIT(A176,""&lt;&gt; ,"")"),"position=")</f>
        <v>position=</v>
      </c>
      <c r="D176">
        <f>IFERROR(__xludf.DUMMYFUNCTION("""COMPUTED_VALUE"""),52460.0)</f>
        <v>52460</v>
      </c>
      <c r="E176">
        <f>IFERROR(__xludf.DUMMYFUNCTION("""COMPUTED_VALUE"""),21027.0)</f>
        <v>21027</v>
      </c>
      <c r="F176" t="str">
        <f>IFERROR(__xludf.DUMMYFUNCTION("""COMPUTED_VALUE"""),"velocity=")</f>
        <v>velocity=</v>
      </c>
      <c r="G176">
        <f>IFERROR(__xludf.DUMMYFUNCTION("""COMPUTED_VALUE"""),-5.0)</f>
        <v>-5</v>
      </c>
      <c r="H176">
        <f>IFERROR(__xludf.DUMMYFUNCTION("""COMPUTED_VALUE"""),-2.0)</f>
        <v>-2</v>
      </c>
      <c r="J176">
        <f t="shared" si="1"/>
        <v>190</v>
      </c>
      <c r="K176">
        <f t="shared" si="2"/>
        <v>-119</v>
      </c>
    </row>
    <row r="177">
      <c r="A177" s="1" t="s">
        <v>173</v>
      </c>
      <c r="C177" t="str">
        <f>IFERROR(__xludf.DUMMYFUNCTION("SPLIT(A177,""&lt;&gt; ,"")"),"position=")</f>
        <v>position=</v>
      </c>
      <c r="D177">
        <f>IFERROR(__xludf.DUMMYFUNCTION("""COMPUTED_VALUE"""),21107.0)</f>
        <v>21107</v>
      </c>
      <c r="E177">
        <f>IFERROR(__xludf.DUMMYFUNCTION("""COMPUTED_VALUE"""),-41695.0)</f>
        <v>-41695</v>
      </c>
      <c r="F177" t="str">
        <f>IFERROR(__xludf.DUMMYFUNCTION("""COMPUTED_VALUE"""),"velocity=")</f>
        <v>velocity=</v>
      </c>
      <c r="G177">
        <f>IFERROR(__xludf.DUMMYFUNCTION("""COMPUTED_VALUE"""),-2.0)</f>
        <v>-2</v>
      </c>
      <c r="H177">
        <f>IFERROR(__xludf.DUMMYFUNCTION("""COMPUTED_VALUE"""),4.0)</f>
        <v>4</v>
      </c>
      <c r="J177">
        <f t="shared" si="1"/>
        <v>199</v>
      </c>
      <c r="K177">
        <f t="shared" si="2"/>
        <v>-121</v>
      </c>
    </row>
    <row r="178">
      <c r="A178" s="1" t="s">
        <v>174</v>
      </c>
      <c r="C178" t="str">
        <f>IFERROR(__xludf.DUMMYFUNCTION("SPLIT(A178,""&lt;&gt; ,"")"),"position=")</f>
        <v>position=</v>
      </c>
      <c r="D178">
        <f>IFERROR(__xludf.DUMMYFUNCTION("""COMPUTED_VALUE"""),-52051.0)</f>
        <v>-52051</v>
      </c>
      <c r="E178">
        <f>IFERROR(__xludf.DUMMYFUNCTION("""COMPUTED_VALUE"""),-52147.0)</f>
        <v>-52147</v>
      </c>
      <c r="F178" t="str">
        <f>IFERROR(__xludf.DUMMYFUNCTION("""COMPUTED_VALUE"""),"velocity=")</f>
        <v>velocity=</v>
      </c>
      <c r="G178">
        <f>IFERROR(__xludf.DUMMYFUNCTION("""COMPUTED_VALUE"""),5.0)</f>
        <v>5</v>
      </c>
      <c r="H178">
        <f>IFERROR(__xludf.DUMMYFUNCTION("""COMPUTED_VALUE"""),5.0)</f>
        <v>5</v>
      </c>
      <c r="J178">
        <f t="shared" si="1"/>
        <v>219</v>
      </c>
      <c r="K178">
        <f t="shared" si="2"/>
        <v>-123</v>
      </c>
    </row>
    <row r="179">
      <c r="A179" s="1" t="s">
        <v>175</v>
      </c>
      <c r="C179" t="str">
        <f>IFERROR(__xludf.DUMMYFUNCTION("SPLIT(A179,""&lt;&gt; ,"")"),"position=")</f>
        <v>position=</v>
      </c>
      <c r="D179">
        <f>IFERROR(__xludf.DUMMYFUNCTION("""COMPUTED_VALUE"""),31564.0)</f>
        <v>31564</v>
      </c>
      <c r="E179">
        <f>IFERROR(__xludf.DUMMYFUNCTION("""COMPUTED_VALUE"""),31487.0)</f>
        <v>31487</v>
      </c>
      <c r="F179" t="str">
        <f>IFERROR(__xludf.DUMMYFUNCTION("""COMPUTED_VALUE"""),"velocity=")</f>
        <v>velocity=</v>
      </c>
      <c r="G179">
        <f>IFERROR(__xludf.DUMMYFUNCTION("""COMPUTED_VALUE"""),-3.0)</f>
        <v>-3</v>
      </c>
      <c r="H179">
        <f>IFERROR(__xludf.DUMMYFUNCTION("""COMPUTED_VALUE"""),-3.0)</f>
        <v>-3</v>
      </c>
      <c r="J179">
        <f t="shared" si="1"/>
        <v>202</v>
      </c>
      <c r="K179">
        <f t="shared" si="2"/>
        <v>-125</v>
      </c>
    </row>
    <row r="180">
      <c r="A180" s="1" t="s">
        <v>176</v>
      </c>
      <c r="C180" t="str">
        <f>IFERROR(__xludf.DUMMYFUNCTION("SPLIT(A180,""&lt;&gt; ,"")"),"position=")</f>
        <v>position=</v>
      </c>
      <c r="D180">
        <f>IFERROR(__xludf.DUMMYFUNCTION("""COMPUTED_VALUE"""),52481.0)</f>
        <v>52481</v>
      </c>
      <c r="E180">
        <f>IFERROR(__xludf.DUMMYFUNCTION("""COMPUTED_VALUE"""),-31237.0)</f>
        <v>-31237</v>
      </c>
      <c r="F180" t="str">
        <f>IFERROR(__xludf.DUMMYFUNCTION("""COMPUTED_VALUE"""),"velocity=")</f>
        <v>velocity=</v>
      </c>
      <c r="G180">
        <f>IFERROR(__xludf.DUMMYFUNCTION("""COMPUTED_VALUE"""),-5.0)</f>
        <v>-5</v>
      </c>
      <c r="H180">
        <f>IFERROR(__xludf.DUMMYFUNCTION("""COMPUTED_VALUE"""),3.0)</f>
        <v>3</v>
      </c>
      <c r="J180">
        <f t="shared" si="1"/>
        <v>211</v>
      </c>
      <c r="K180">
        <f t="shared" si="2"/>
        <v>-125</v>
      </c>
    </row>
    <row r="181">
      <c r="A181" s="1" t="s">
        <v>177</v>
      </c>
      <c r="C181" t="str">
        <f>IFERROR(__xludf.DUMMYFUNCTION("SPLIT(A181,""&lt;&gt; ,"")"),"position=")</f>
        <v>position=</v>
      </c>
      <c r="D181">
        <f>IFERROR(__xludf.DUMMYFUNCTION("""COMPUTED_VALUE"""),-20722.0)</f>
        <v>-20722</v>
      </c>
      <c r="E181">
        <f>IFERROR(__xludf.DUMMYFUNCTION("""COMPUTED_VALUE"""),-31241.0)</f>
        <v>-31241</v>
      </c>
      <c r="F181" t="str">
        <f>IFERROR(__xludf.DUMMYFUNCTION("""COMPUTED_VALUE"""),"velocity=")</f>
        <v>velocity=</v>
      </c>
      <c r="G181">
        <f>IFERROR(__xludf.DUMMYFUNCTION("""COMPUTED_VALUE"""),2.0)</f>
        <v>2</v>
      </c>
      <c r="H181">
        <f>IFERROR(__xludf.DUMMYFUNCTION("""COMPUTED_VALUE"""),3.0)</f>
        <v>3</v>
      </c>
      <c r="J181">
        <f t="shared" si="1"/>
        <v>186</v>
      </c>
      <c r="K181">
        <f t="shared" si="2"/>
        <v>-121</v>
      </c>
    </row>
    <row r="182">
      <c r="A182" s="1" t="s">
        <v>178</v>
      </c>
      <c r="C182" t="str">
        <f>IFERROR(__xludf.DUMMYFUNCTION("SPLIT(A182,""&lt;&gt; ,"")"),"position=")</f>
        <v>position=</v>
      </c>
      <c r="D182">
        <f>IFERROR(__xludf.DUMMYFUNCTION("""COMPUTED_VALUE"""),-20735.0)</f>
        <v>-20735</v>
      </c>
      <c r="E182">
        <f>IFERROR(__xludf.DUMMYFUNCTION("""COMPUTED_VALUE"""),-41692.0)</f>
        <v>-41692</v>
      </c>
      <c r="F182" t="str">
        <f>IFERROR(__xludf.DUMMYFUNCTION("""COMPUTED_VALUE"""),"velocity=")</f>
        <v>velocity=</v>
      </c>
      <c r="G182">
        <f>IFERROR(__xludf.DUMMYFUNCTION("""COMPUTED_VALUE"""),2.0)</f>
        <v>2</v>
      </c>
      <c r="H182">
        <f>IFERROR(__xludf.DUMMYFUNCTION("""COMPUTED_VALUE"""),4.0)</f>
        <v>4</v>
      </c>
      <c r="J182">
        <f t="shared" si="1"/>
        <v>173</v>
      </c>
      <c r="K182">
        <f t="shared" si="2"/>
        <v>-124</v>
      </c>
    </row>
    <row r="183">
      <c r="A183" s="1" t="s">
        <v>179</v>
      </c>
      <c r="C183" t="str">
        <f>IFERROR(__xludf.DUMMYFUNCTION("SPLIT(A183,""&lt;&gt; ,"")"),"position=")</f>
        <v>position=</v>
      </c>
      <c r="D183">
        <f>IFERROR(__xludf.DUMMYFUNCTION("""COMPUTED_VALUE"""),-52079.0)</f>
        <v>-52079</v>
      </c>
      <c r="E183">
        <f>IFERROR(__xludf.DUMMYFUNCTION("""COMPUTED_VALUE"""),52390.0)</f>
        <v>52390</v>
      </c>
      <c r="F183" t="str">
        <f>IFERROR(__xludf.DUMMYFUNCTION("""COMPUTED_VALUE"""),"velocity=")</f>
        <v>velocity=</v>
      </c>
      <c r="G183">
        <f>IFERROR(__xludf.DUMMYFUNCTION("""COMPUTED_VALUE"""),5.0)</f>
        <v>5</v>
      </c>
      <c r="H183">
        <f>IFERROR(__xludf.DUMMYFUNCTION("""COMPUTED_VALUE"""),-5.0)</f>
        <v>-5</v>
      </c>
      <c r="J183">
        <f t="shared" si="1"/>
        <v>191</v>
      </c>
      <c r="K183">
        <f t="shared" si="2"/>
        <v>-120</v>
      </c>
    </row>
    <row r="184">
      <c r="A184" s="1" t="s">
        <v>180</v>
      </c>
      <c r="C184" t="str">
        <f>IFERROR(__xludf.DUMMYFUNCTION("SPLIT(A184,""&lt;&gt; ,"")"),"position=")</f>
        <v>position=</v>
      </c>
      <c r="D184">
        <f>IFERROR(__xludf.DUMMYFUNCTION("""COMPUTED_VALUE"""),41994.0)</f>
        <v>41994</v>
      </c>
      <c r="E184">
        <f>IFERROR(__xludf.DUMMYFUNCTION("""COMPUTED_VALUE"""),-52142.0)</f>
        <v>-52142</v>
      </c>
      <c r="F184" t="str">
        <f>IFERROR(__xludf.DUMMYFUNCTION("""COMPUTED_VALUE"""),"velocity=")</f>
        <v>velocity=</v>
      </c>
      <c r="G184">
        <f>IFERROR(__xludf.DUMMYFUNCTION("""COMPUTED_VALUE"""),-4.0)</f>
        <v>-4</v>
      </c>
      <c r="H184">
        <f>IFERROR(__xludf.DUMMYFUNCTION("""COMPUTED_VALUE"""),5.0)</f>
        <v>5</v>
      </c>
      <c r="J184">
        <f t="shared" si="1"/>
        <v>178</v>
      </c>
      <c r="K184">
        <f t="shared" si="2"/>
        <v>-128</v>
      </c>
    </row>
    <row r="185">
      <c r="A185" s="1" t="s">
        <v>181</v>
      </c>
      <c r="C185" t="str">
        <f>IFERROR(__xludf.DUMMYFUNCTION("SPLIT(A185,""&lt;&gt; ,"")"),"position=")</f>
        <v>position=</v>
      </c>
      <c r="D185">
        <f>IFERROR(__xludf.DUMMYFUNCTION("""COMPUTED_VALUE"""),52497.0)</f>
        <v>52497</v>
      </c>
      <c r="E185">
        <f>IFERROR(__xludf.DUMMYFUNCTION("""COMPUTED_VALUE"""),-20785.0)</f>
        <v>-20785</v>
      </c>
      <c r="F185" t="str">
        <f>IFERROR(__xludf.DUMMYFUNCTION("""COMPUTED_VALUE"""),"velocity=")</f>
        <v>velocity=</v>
      </c>
      <c r="G185">
        <f>IFERROR(__xludf.DUMMYFUNCTION("""COMPUTED_VALUE"""),-5.0)</f>
        <v>-5</v>
      </c>
      <c r="H185">
        <f>IFERROR(__xludf.DUMMYFUNCTION("""COMPUTED_VALUE"""),2.0)</f>
        <v>2</v>
      </c>
      <c r="J185">
        <f t="shared" si="1"/>
        <v>227</v>
      </c>
      <c r="K185">
        <f t="shared" si="2"/>
        <v>-123</v>
      </c>
    </row>
    <row r="186">
      <c r="A186" s="1" t="s">
        <v>182</v>
      </c>
      <c r="C186" t="str">
        <f>IFERROR(__xludf.DUMMYFUNCTION("SPLIT(A186,""&lt;&gt; ,"")"),"position=")</f>
        <v>position=</v>
      </c>
      <c r="D186">
        <f>IFERROR(__xludf.DUMMYFUNCTION("""COMPUTED_VALUE"""),-41638.0)</f>
        <v>-41638</v>
      </c>
      <c r="E186">
        <f>IFERROR(__xludf.DUMMYFUNCTION("""COMPUTED_VALUE"""),10577.0)</f>
        <v>10577</v>
      </c>
      <c r="F186" t="str">
        <f>IFERROR(__xludf.DUMMYFUNCTION("""COMPUTED_VALUE"""),"velocity=")</f>
        <v>velocity=</v>
      </c>
      <c r="G186">
        <f>IFERROR(__xludf.DUMMYFUNCTION("""COMPUTED_VALUE"""),4.0)</f>
        <v>4</v>
      </c>
      <c r="H186">
        <f>IFERROR(__xludf.DUMMYFUNCTION("""COMPUTED_VALUE"""),-1.0)</f>
        <v>-1</v>
      </c>
      <c r="J186">
        <f t="shared" si="1"/>
        <v>178</v>
      </c>
      <c r="K186">
        <f t="shared" si="2"/>
        <v>-123</v>
      </c>
    </row>
    <row r="187">
      <c r="A187" s="1" t="s">
        <v>183</v>
      </c>
      <c r="C187" t="str">
        <f>IFERROR(__xludf.DUMMYFUNCTION("SPLIT(A187,""&lt;&gt; ,"")"),"position=")</f>
        <v>position=</v>
      </c>
      <c r="D187">
        <f>IFERROR(__xludf.DUMMYFUNCTION("""COMPUTED_VALUE"""),-31175.0)</f>
        <v>-31175</v>
      </c>
      <c r="E187">
        <f>IFERROR(__xludf.DUMMYFUNCTION("""COMPUTED_VALUE"""),-20789.0)</f>
        <v>-20789</v>
      </c>
      <c r="F187" t="str">
        <f>IFERROR(__xludf.DUMMYFUNCTION("""COMPUTED_VALUE"""),"velocity=")</f>
        <v>velocity=</v>
      </c>
      <c r="G187">
        <f>IFERROR(__xludf.DUMMYFUNCTION("""COMPUTED_VALUE"""),3.0)</f>
        <v>3</v>
      </c>
      <c r="H187">
        <f>IFERROR(__xludf.DUMMYFUNCTION("""COMPUTED_VALUE"""),2.0)</f>
        <v>2</v>
      </c>
      <c r="J187">
        <f t="shared" si="1"/>
        <v>187</v>
      </c>
      <c r="K187">
        <f t="shared" si="2"/>
        <v>-119</v>
      </c>
    </row>
    <row r="188">
      <c r="A188" s="1" t="s">
        <v>184</v>
      </c>
      <c r="C188" t="str">
        <f>IFERROR(__xludf.DUMMYFUNCTION("SPLIT(A188,""&lt;&gt; ,"")"),"position=")</f>
        <v>position=</v>
      </c>
      <c r="D188">
        <f>IFERROR(__xludf.DUMMYFUNCTION("""COMPUTED_VALUE"""),-20719.0)</f>
        <v>-20719</v>
      </c>
      <c r="E188">
        <f>IFERROR(__xludf.DUMMYFUNCTION("""COMPUTED_VALUE"""),21031.0)</f>
        <v>21031</v>
      </c>
      <c r="F188" t="str">
        <f>IFERROR(__xludf.DUMMYFUNCTION("""COMPUTED_VALUE"""),"velocity=")</f>
        <v>velocity=</v>
      </c>
      <c r="G188">
        <f>IFERROR(__xludf.DUMMYFUNCTION("""COMPUTED_VALUE"""),2.0)</f>
        <v>2</v>
      </c>
      <c r="H188">
        <f>IFERROR(__xludf.DUMMYFUNCTION("""COMPUTED_VALUE"""),-2.0)</f>
        <v>-2</v>
      </c>
      <c r="J188">
        <f t="shared" si="1"/>
        <v>189</v>
      </c>
      <c r="K188">
        <f t="shared" si="2"/>
        <v>-123</v>
      </c>
    </row>
    <row r="189">
      <c r="A189" s="1" t="s">
        <v>185</v>
      </c>
      <c r="C189" t="str">
        <f>IFERROR(__xludf.DUMMYFUNCTION("SPLIT(A189,""&lt;&gt; ,"")"),"position=")</f>
        <v>position=</v>
      </c>
      <c r="D189">
        <f>IFERROR(__xludf.DUMMYFUNCTION("""COMPUTED_VALUE"""),52460.0)</f>
        <v>52460</v>
      </c>
      <c r="E189">
        <f>IFERROR(__xludf.DUMMYFUNCTION("""COMPUTED_VALUE"""),52389.0)</f>
        <v>52389</v>
      </c>
      <c r="F189" t="str">
        <f>IFERROR(__xludf.DUMMYFUNCTION("""COMPUTED_VALUE"""),"velocity=")</f>
        <v>velocity=</v>
      </c>
      <c r="G189">
        <f>IFERROR(__xludf.DUMMYFUNCTION("""COMPUTED_VALUE"""),-5.0)</f>
        <v>-5</v>
      </c>
      <c r="H189">
        <f>IFERROR(__xludf.DUMMYFUNCTION("""COMPUTED_VALUE"""),-5.0)</f>
        <v>-5</v>
      </c>
      <c r="J189">
        <f t="shared" si="1"/>
        <v>190</v>
      </c>
      <c r="K189">
        <f t="shared" si="2"/>
        <v>-119</v>
      </c>
    </row>
    <row r="190">
      <c r="A190" s="1" t="s">
        <v>186</v>
      </c>
      <c r="C190" t="str">
        <f>IFERROR(__xludf.DUMMYFUNCTION("SPLIT(A190,""&lt;&gt; ,"")"),"position=")</f>
        <v>position=</v>
      </c>
      <c r="D190">
        <f>IFERROR(__xludf.DUMMYFUNCTION("""COMPUTED_VALUE"""),-31136.0)</f>
        <v>-31136</v>
      </c>
      <c r="E190">
        <f>IFERROR(__xludf.DUMMYFUNCTION("""COMPUTED_VALUE"""),-31237.0)</f>
        <v>-31237</v>
      </c>
      <c r="F190" t="str">
        <f>IFERROR(__xludf.DUMMYFUNCTION("""COMPUTED_VALUE"""),"velocity=")</f>
        <v>velocity=</v>
      </c>
      <c r="G190">
        <f>IFERROR(__xludf.DUMMYFUNCTION("""COMPUTED_VALUE"""),3.0)</f>
        <v>3</v>
      </c>
      <c r="H190">
        <f>IFERROR(__xludf.DUMMYFUNCTION("""COMPUTED_VALUE"""),3.0)</f>
        <v>3</v>
      </c>
      <c r="J190">
        <f t="shared" si="1"/>
        <v>226</v>
      </c>
      <c r="K190">
        <f t="shared" si="2"/>
        <v>-125</v>
      </c>
    </row>
    <row r="191">
      <c r="A191" s="1" t="s">
        <v>187</v>
      </c>
      <c r="C191" t="str">
        <f>IFERROR(__xludf.DUMMYFUNCTION("SPLIT(A191,""&lt;&gt; ,"")"),"position=")</f>
        <v>position=</v>
      </c>
      <c r="D191">
        <f>IFERROR(__xludf.DUMMYFUNCTION("""COMPUTED_VALUE"""),21086.0)</f>
        <v>21086</v>
      </c>
      <c r="E191">
        <f>IFERROR(__xludf.DUMMYFUNCTION("""COMPUTED_VALUE"""),52397.0)</f>
        <v>52397</v>
      </c>
      <c r="F191" t="str">
        <f>IFERROR(__xludf.DUMMYFUNCTION("""COMPUTED_VALUE"""),"velocity=")</f>
        <v>velocity=</v>
      </c>
      <c r="G191">
        <f>IFERROR(__xludf.DUMMYFUNCTION("""COMPUTED_VALUE"""),-2.0)</f>
        <v>-2</v>
      </c>
      <c r="H191">
        <f>IFERROR(__xludf.DUMMYFUNCTION("""COMPUTED_VALUE"""),-5.0)</f>
        <v>-5</v>
      </c>
      <c r="J191">
        <f t="shared" si="1"/>
        <v>178</v>
      </c>
      <c r="K191">
        <f t="shared" si="2"/>
        <v>-127</v>
      </c>
    </row>
    <row r="192">
      <c r="A192" s="1" t="s">
        <v>188</v>
      </c>
      <c r="C192" t="str">
        <f>IFERROR(__xludf.DUMMYFUNCTION("SPLIT(A192,""&lt;&gt; ,"")"),"position=")</f>
        <v>position=</v>
      </c>
      <c r="D192">
        <f>IFERROR(__xludf.DUMMYFUNCTION("""COMPUTED_VALUE"""),-52084.0)</f>
        <v>-52084</v>
      </c>
      <c r="E192">
        <f>IFERROR(__xludf.DUMMYFUNCTION("""COMPUTED_VALUE"""),21027.0)</f>
        <v>21027</v>
      </c>
      <c r="F192" t="str">
        <f>IFERROR(__xludf.DUMMYFUNCTION("""COMPUTED_VALUE"""),"velocity=")</f>
        <v>velocity=</v>
      </c>
      <c r="G192">
        <f>IFERROR(__xludf.DUMMYFUNCTION("""COMPUTED_VALUE"""),5.0)</f>
        <v>5</v>
      </c>
      <c r="H192">
        <f>IFERROR(__xludf.DUMMYFUNCTION("""COMPUTED_VALUE"""),-2.0)</f>
        <v>-2</v>
      </c>
      <c r="J192">
        <f t="shared" si="1"/>
        <v>186</v>
      </c>
      <c r="K192">
        <f t="shared" si="2"/>
        <v>-119</v>
      </c>
    </row>
    <row r="193">
      <c r="A193" s="1" t="s">
        <v>189</v>
      </c>
      <c r="C193" t="str">
        <f>IFERROR(__xludf.DUMMYFUNCTION("SPLIT(A193,""&lt;&gt; ,"")"),"position=")</f>
        <v>position=</v>
      </c>
      <c r="D193">
        <f>IFERROR(__xludf.DUMMYFUNCTION("""COMPUTED_VALUE"""),41994.0)</f>
        <v>41994</v>
      </c>
      <c r="E193">
        <f>IFERROR(__xludf.DUMMYFUNCTION("""COMPUTED_VALUE"""),-41694.0)</f>
        <v>-41694</v>
      </c>
      <c r="F193" t="str">
        <f>IFERROR(__xludf.DUMMYFUNCTION("""COMPUTED_VALUE"""),"velocity=")</f>
        <v>velocity=</v>
      </c>
      <c r="G193">
        <f>IFERROR(__xludf.DUMMYFUNCTION("""COMPUTED_VALUE"""),-4.0)</f>
        <v>-4</v>
      </c>
      <c r="H193">
        <f>IFERROR(__xludf.DUMMYFUNCTION("""COMPUTED_VALUE"""),4.0)</f>
        <v>4</v>
      </c>
      <c r="J193">
        <f t="shared" si="1"/>
        <v>178</v>
      </c>
      <c r="K193">
        <f t="shared" si="2"/>
        <v>-122</v>
      </c>
    </row>
    <row r="194">
      <c r="A194" s="1" t="s">
        <v>190</v>
      </c>
      <c r="C194" t="str">
        <f>IFERROR(__xludf.DUMMYFUNCTION("SPLIT(A194,""&lt;&gt; ,"")"),"position=")</f>
        <v>position=</v>
      </c>
      <c r="D194">
        <f>IFERROR(__xludf.DUMMYFUNCTION("""COMPUTED_VALUE"""),-20706.0)</f>
        <v>-20706</v>
      </c>
      <c r="E194">
        <f>IFERROR(__xludf.DUMMYFUNCTION("""COMPUTED_VALUE"""),31486.0)</f>
        <v>31486</v>
      </c>
      <c r="F194" t="str">
        <f>IFERROR(__xludf.DUMMYFUNCTION("""COMPUTED_VALUE"""),"velocity=")</f>
        <v>velocity=</v>
      </c>
      <c r="G194">
        <f>IFERROR(__xludf.DUMMYFUNCTION("""COMPUTED_VALUE"""),2.0)</f>
        <v>2</v>
      </c>
      <c r="H194">
        <f>IFERROR(__xludf.DUMMYFUNCTION("""COMPUTED_VALUE"""),-3.0)</f>
        <v>-3</v>
      </c>
      <c r="J194">
        <f t="shared" si="1"/>
        <v>202</v>
      </c>
      <c r="K194">
        <f t="shared" si="2"/>
        <v>-124</v>
      </c>
    </row>
    <row r="195">
      <c r="A195" s="1" t="s">
        <v>191</v>
      </c>
      <c r="C195" t="str">
        <f>IFERROR(__xludf.DUMMYFUNCTION("SPLIT(A195,""&lt;&gt; ,"")"),"position=")</f>
        <v>position=</v>
      </c>
      <c r="D195">
        <f>IFERROR(__xludf.DUMMYFUNCTION("""COMPUTED_VALUE"""),-20682.0)</f>
        <v>-20682</v>
      </c>
      <c r="E195">
        <f>IFERROR(__xludf.DUMMYFUNCTION("""COMPUTED_VALUE"""),-52147.0)</f>
        <v>-52147</v>
      </c>
      <c r="F195" t="str">
        <f>IFERROR(__xludf.DUMMYFUNCTION("""COMPUTED_VALUE"""),"velocity=")</f>
        <v>velocity=</v>
      </c>
      <c r="G195">
        <f>IFERROR(__xludf.DUMMYFUNCTION("""COMPUTED_VALUE"""),2.0)</f>
        <v>2</v>
      </c>
      <c r="H195">
        <f>IFERROR(__xludf.DUMMYFUNCTION("""COMPUTED_VALUE"""),5.0)</f>
        <v>5</v>
      </c>
      <c r="J195">
        <f t="shared" si="1"/>
        <v>226</v>
      </c>
      <c r="K195">
        <f t="shared" si="2"/>
        <v>-123</v>
      </c>
    </row>
    <row r="196">
      <c r="A196" s="1" t="s">
        <v>192</v>
      </c>
      <c r="C196" t="str">
        <f>IFERROR(__xludf.DUMMYFUNCTION("SPLIT(A196,""&lt;&gt; ,"")"),"position=")</f>
        <v>position=</v>
      </c>
      <c r="D196">
        <f>IFERROR(__xludf.DUMMYFUNCTION("""COMPUTED_VALUE"""),41999.0)</f>
        <v>41999</v>
      </c>
      <c r="E196">
        <f>IFERROR(__xludf.DUMMYFUNCTION("""COMPUTED_VALUE"""),41942.0)</f>
        <v>41942</v>
      </c>
      <c r="F196" t="str">
        <f>IFERROR(__xludf.DUMMYFUNCTION("""COMPUTED_VALUE"""),"velocity=")</f>
        <v>velocity=</v>
      </c>
      <c r="G196">
        <f>IFERROR(__xludf.DUMMYFUNCTION("""COMPUTED_VALUE"""),-4.0)</f>
        <v>-4</v>
      </c>
      <c r="H196">
        <f>IFERROR(__xludf.DUMMYFUNCTION("""COMPUTED_VALUE"""),-4.0)</f>
        <v>-4</v>
      </c>
      <c r="J196">
        <f t="shared" si="1"/>
        <v>183</v>
      </c>
      <c r="K196">
        <f t="shared" si="2"/>
        <v>-126</v>
      </c>
    </row>
    <row r="197">
      <c r="A197" s="1" t="s">
        <v>193</v>
      </c>
      <c r="C197" t="str">
        <f>IFERROR(__xludf.DUMMYFUNCTION("SPLIT(A197,""&lt;&gt; ,"")"),"position=")</f>
        <v>position=</v>
      </c>
      <c r="D197">
        <f>IFERROR(__xludf.DUMMYFUNCTION("""COMPUTED_VALUE"""),41994.0)</f>
        <v>41994</v>
      </c>
      <c r="E197">
        <f>IFERROR(__xludf.DUMMYFUNCTION("""COMPUTED_VALUE"""),-52151.0)</f>
        <v>-52151</v>
      </c>
      <c r="F197" t="str">
        <f>IFERROR(__xludf.DUMMYFUNCTION("""COMPUTED_VALUE"""),"velocity=")</f>
        <v>velocity=</v>
      </c>
      <c r="G197">
        <f>IFERROR(__xludf.DUMMYFUNCTION("""COMPUTED_VALUE"""),-4.0)</f>
        <v>-4</v>
      </c>
      <c r="H197">
        <f>IFERROR(__xludf.DUMMYFUNCTION("""COMPUTED_VALUE"""),5.0)</f>
        <v>5</v>
      </c>
      <c r="J197">
        <f t="shared" si="1"/>
        <v>178</v>
      </c>
      <c r="K197">
        <f t="shared" si="2"/>
        <v>-119</v>
      </c>
    </row>
    <row r="198">
      <c r="A198" s="1" t="s">
        <v>194</v>
      </c>
      <c r="C198" t="str">
        <f>IFERROR(__xludf.DUMMYFUNCTION("SPLIT(A198,""&lt;&gt; ,"")"),"position=")</f>
        <v>position=</v>
      </c>
      <c r="D198">
        <f>IFERROR(__xludf.DUMMYFUNCTION("""COMPUTED_VALUE"""),41986.0)</f>
        <v>41986</v>
      </c>
      <c r="E198">
        <f>IFERROR(__xludf.DUMMYFUNCTION("""COMPUTED_VALUE"""),41943.0)</f>
        <v>41943</v>
      </c>
      <c r="F198" t="str">
        <f>IFERROR(__xludf.DUMMYFUNCTION("""COMPUTED_VALUE"""),"velocity=")</f>
        <v>velocity=</v>
      </c>
      <c r="G198">
        <f>IFERROR(__xludf.DUMMYFUNCTION("""COMPUTED_VALUE"""),-4.0)</f>
        <v>-4</v>
      </c>
      <c r="H198">
        <f>IFERROR(__xludf.DUMMYFUNCTION("""COMPUTED_VALUE"""),-4.0)</f>
        <v>-4</v>
      </c>
      <c r="J198">
        <f t="shared" si="1"/>
        <v>170</v>
      </c>
      <c r="K198">
        <f t="shared" si="2"/>
        <v>-127</v>
      </c>
    </row>
    <row r="199">
      <c r="A199" s="1" t="s">
        <v>195</v>
      </c>
      <c r="C199" t="str">
        <f>IFERROR(__xludf.DUMMYFUNCTION("SPLIT(A199,""&lt;&gt; ,"")"),"position=")</f>
        <v>position=</v>
      </c>
      <c r="D199">
        <f>IFERROR(__xludf.DUMMYFUNCTION("""COMPUTED_VALUE"""),-20738.0)</f>
        <v>-20738</v>
      </c>
      <c r="E199">
        <f>IFERROR(__xludf.DUMMYFUNCTION("""COMPUTED_VALUE"""),-20788.0)</f>
        <v>-20788</v>
      </c>
      <c r="F199" t="str">
        <f>IFERROR(__xludf.DUMMYFUNCTION("""COMPUTED_VALUE"""),"velocity=")</f>
        <v>velocity=</v>
      </c>
      <c r="G199">
        <f>IFERROR(__xludf.DUMMYFUNCTION("""COMPUTED_VALUE"""),2.0)</f>
        <v>2</v>
      </c>
      <c r="H199">
        <f>IFERROR(__xludf.DUMMYFUNCTION("""COMPUTED_VALUE"""),2.0)</f>
        <v>2</v>
      </c>
      <c r="J199">
        <f t="shared" si="1"/>
        <v>170</v>
      </c>
      <c r="K199">
        <f t="shared" si="2"/>
        <v>-120</v>
      </c>
    </row>
    <row r="200">
      <c r="A200" s="1" t="s">
        <v>196</v>
      </c>
      <c r="C200" t="str">
        <f>IFERROR(__xludf.DUMMYFUNCTION("SPLIT(A200,""&lt;&gt; ,"")"),"position=")</f>
        <v>position=</v>
      </c>
      <c r="D200">
        <f>IFERROR(__xludf.DUMMYFUNCTION("""COMPUTED_VALUE"""),52464.0)</f>
        <v>52464</v>
      </c>
      <c r="E200">
        <f>IFERROR(__xludf.DUMMYFUNCTION("""COMPUTED_VALUE"""),-20780.0)</f>
        <v>-20780</v>
      </c>
      <c r="F200" t="str">
        <f>IFERROR(__xludf.DUMMYFUNCTION("""COMPUTED_VALUE"""),"velocity=")</f>
        <v>velocity=</v>
      </c>
      <c r="G200">
        <f>IFERROR(__xludf.DUMMYFUNCTION("""COMPUTED_VALUE"""),-5.0)</f>
        <v>-5</v>
      </c>
      <c r="H200">
        <f>IFERROR(__xludf.DUMMYFUNCTION("""COMPUTED_VALUE"""),2.0)</f>
        <v>2</v>
      </c>
      <c r="J200">
        <f t="shared" si="1"/>
        <v>194</v>
      </c>
      <c r="K200">
        <f t="shared" si="2"/>
        <v>-128</v>
      </c>
    </row>
    <row r="201">
      <c r="A201" s="1" t="s">
        <v>197</v>
      </c>
      <c r="C201" t="str">
        <f>IFERROR(__xludf.DUMMYFUNCTION("SPLIT(A201,""&lt;&gt; ,"")"),"position=")</f>
        <v>position=</v>
      </c>
      <c r="D201">
        <f>IFERROR(__xludf.DUMMYFUNCTION("""COMPUTED_VALUE"""),31543.0)</f>
        <v>31543</v>
      </c>
      <c r="E201">
        <f>IFERROR(__xludf.DUMMYFUNCTION("""COMPUTED_VALUE"""),31485.0)</f>
        <v>31485</v>
      </c>
      <c r="F201" t="str">
        <f>IFERROR(__xludf.DUMMYFUNCTION("""COMPUTED_VALUE"""),"velocity=")</f>
        <v>velocity=</v>
      </c>
      <c r="G201">
        <f>IFERROR(__xludf.DUMMYFUNCTION("""COMPUTED_VALUE"""),-3.0)</f>
        <v>-3</v>
      </c>
      <c r="H201">
        <f>IFERROR(__xludf.DUMMYFUNCTION("""COMPUTED_VALUE"""),-3.0)</f>
        <v>-3</v>
      </c>
      <c r="J201">
        <f t="shared" si="1"/>
        <v>181</v>
      </c>
      <c r="K201">
        <f t="shared" si="2"/>
        <v>-123</v>
      </c>
    </row>
    <row r="202">
      <c r="A202" s="1" t="s">
        <v>198</v>
      </c>
      <c r="C202" t="str">
        <f>IFERROR(__xludf.DUMMYFUNCTION("SPLIT(A202,""&lt;&gt; ,"")"),"position=")</f>
        <v>position=</v>
      </c>
      <c r="D202">
        <f>IFERROR(__xludf.DUMMYFUNCTION("""COMPUTED_VALUE"""),52448.0)</f>
        <v>52448</v>
      </c>
      <c r="E202">
        <f>IFERROR(__xludf.DUMMYFUNCTION("""COMPUTED_VALUE"""),-10334.0)</f>
        <v>-10334</v>
      </c>
      <c r="F202" t="str">
        <f>IFERROR(__xludf.DUMMYFUNCTION("""COMPUTED_VALUE"""),"velocity=")</f>
        <v>velocity=</v>
      </c>
      <c r="G202">
        <f>IFERROR(__xludf.DUMMYFUNCTION("""COMPUTED_VALUE"""),-5.0)</f>
        <v>-5</v>
      </c>
      <c r="H202">
        <f>IFERROR(__xludf.DUMMYFUNCTION("""COMPUTED_VALUE"""),1.0)</f>
        <v>1</v>
      </c>
      <c r="J202">
        <f t="shared" si="1"/>
        <v>178</v>
      </c>
      <c r="K202">
        <f t="shared" si="2"/>
        <v>-120</v>
      </c>
    </row>
    <row r="203">
      <c r="A203" s="1" t="s">
        <v>199</v>
      </c>
      <c r="C203" t="str">
        <f>IFERROR(__xludf.DUMMYFUNCTION("SPLIT(A203,""&lt;&gt; ,"")"),"position=")</f>
        <v>position=</v>
      </c>
      <c r="D203">
        <f>IFERROR(__xludf.DUMMYFUNCTION("""COMPUTED_VALUE"""),-20713.0)</f>
        <v>-20713</v>
      </c>
      <c r="E203">
        <f>IFERROR(__xludf.DUMMYFUNCTION("""COMPUTED_VALUE"""),31486.0)</f>
        <v>31486</v>
      </c>
      <c r="F203" t="str">
        <f>IFERROR(__xludf.DUMMYFUNCTION("""COMPUTED_VALUE"""),"velocity=")</f>
        <v>velocity=</v>
      </c>
      <c r="G203">
        <f>IFERROR(__xludf.DUMMYFUNCTION("""COMPUTED_VALUE"""),2.0)</f>
        <v>2</v>
      </c>
      <c r="H203">
        <f>IFERROR(__xludf.DUMMYFUNCTION("""COMPUTED_VALUE"""),-3.0)</f>
        <v>-3</v>
      </c>
      <c r="J203">
        <f t="shared" si="1"/>
        <v>195</v>
      </c>
      <c r="K203">
        <f t="shared" si="2"/>
        <v>-124</v>
      </c>
    </row>
    <row r="204">
      <c r="A204" s="1" t="s">
        <v>200</v>
      </c>
      <c r="C204" t="str">
        <f>IFERROR(__xludf.DUMMYFUNCTION("SPLIT(A204,""&lt;&gt; ,"")"),"position=")</f>
        <v>position=</v>
      </c>
      <c r="D204">
        <f>IFERROR(__xludf.DUMMYFUNCTION("""COMPUTED_VALUE"""),21099.0)</f>
        <v>21099</v>
      </c>
      <c r="E204">
        <f>IFERROR(__xludf.DUMMYFUNCTION("""COMPUTED_VALUE"""),10576.0)</f>
        <v>10576</v>
      </c>
      <c r="F204" t="str">
        <f>IFERROR(__xludf.DUMMYFUNCTION("""COMPUTED_VALUE"""),"velocity=")</f>
        <v>velocity=</v>
      </c>
      <c r="G204">
        <f>IFERROR(__xludf.DUMMYFUNCTION("""COMPUTED_VALUE"""),-2.0)</f>
        <v>-2</v>
      </c>
      <c r="H204">
        <f>IFERROR(__xludf.DUMMYFUNCTION("""COMPUTED_VALUE"""),-1.0)</f>
        <v>-1</v>
      </c>
      <c r="J204">
        <f t="shared" si="1"/>
        <v>191</v>
      </c>
      <c r="K204">
        <f t="shared" si="2"/>
        <v>-122</v>
      </c>
    </row>
    <row r="205">
      <c r="A205" s="1" t="s">
        <v>201</v>
      </c>
      <c r="C205" t="str">
        <f>IFERROR(__xludf.DUMMYFUNCTION("SPLIT(A205,""&lt;&gt; ,"")"),"position=")</f>
        <v>position=</v>
      </c>
      <c r="D205">
        <f>IFERROR(__xludf.DUMMYFUNCTION("""COMPUTED_VALUE"""),52440.0)</f>
        <v>52440</v>
      </c>
      <c r="E205">
        <f>IFERROR(__xludf.DUMMYFUNCTION("""COMPUTED_VALUE"""),31490.0)</f>
        <v>31490</v>
      </c>
      <c r="F205" t="str">
        <f>IFERROR(__xludf.DUMMYFUNCTION("""COMPUTED_VALUE"""),"velocity=")</f>
        <v>velocity=</v>
      </c>
      <c r="G205">
        <f>IFERROR(__xludf.DUMMYFUNCTION("""COMPUTED_VALUE"""),-5.0)</f>
        <v>-5</v>
      </c>
      <c r="H205">
        <f>IFERROR(__xludf.DUMMYFUNCTION("""COMPUTED_VALUE"""),-3.0)</f>
        <v>-3</v>
      </c>
      <c r="J205">
        <f t="shared" si="1"/>
        <v>170</v>
      </c>
      <c r="K205">
        <f t="shared" si="2"/>
        <v>-128</v>
      </c>
    </row>
    <row r="206">
      <c r="A206" s="1" t="s">
        <v>202</v>
      </c>
      <c r="C206" t="str">
        <f>IFERROR(__xludf.DUMMYFUNCTION("SPLIT(A206,""&lt;&gt; ,"")"),"position=")</f>
        <v>position=</v>
      </c>
      <c r="D206">
        <f>IFERROR(__xludf.DUMMYFUNCTION("""COMPUTED_VALUE"""),52441.0)</f>
        <v>52441</v>
      </c>
      <c r="E206">
        <f>IFERROR(__xludf.DUMMYFUNCTION("""COMPUTED_VALUE"""),-31241.0)</f>
        <v>-31241</v>
      </c>
      <c r="F206" t="str">
        <f>IFERROR(__xludf.DUMMYFUNCTION("""COMPUTED_VALUE"""),"velocity=")</f>
        <v>velocity=</v>
      </c>
      <c r="G206">
        <f>IFERROR(__xludf.DUMMYFUNCTION("""COMPUTED_VALUE"""),-5.0)</f>
        <v>-5</v>
      </c>
      <c r="H206">
        <f>IFERROR(__xludf.DUMMYFUNCTION("""COMPUTED_VALUE"""),3.0)</f>
        <v>3</v>
      </c>
      <c r="J206">
        <f t="shared" si="1"/>
        <v>171</v>
      </c>
      <c r="K206">
        <f t="shared" si="2"/>
        <v>-121</v>
      </c>
    </row>
    <row r="207">
      <c r="A207" s="1" t="s">
        <v>203</v>
      </c>
      <c r="C207" t="str">
        <f>IFERROR(__xludf.DUMMYFUNCTION("SPLIT(A207,""&lt;&gt; ,"")"),"position=")</f>
        <v>position=</v>
      </c>
      <c r="D207">
        <f>IFERROR(__xludf.DUMMYFUNCTION("""COMPUTED_VALUE"""),42002.0)</f>
        <v>42002</v>
      </c>
      <c r="E207">
        <f>IFERROR(__xludf.DUMMYFUNCTION("""COMPUTED_VALUE"""),-52147.0)</f>
        <v>-52147</v>
      </c>
      <c r="F207" t="str">
        <f>IFERROR(__xludf.DUMMYFUNCTION("""COMPUTED_VALUE"""),"velocity=")</f>
        <v>velocity=</v>
      </c>
      <c r="G207">
        <f>IFERROR(__xludf.DUMMYFUNCTION("""COMPUTED_VALUE"""),-4.0)</f>
        <v>-4</v>
      </c>
      <c r="H207">
        <f>IFERROR(__xludf.DUMMYFUNCTION("""COMPUTED_VALUE"""),5.0)</f>
        <v>5</v>
      </c>
      <c r="J207">
        <f t="shared" si="1"/>
        <v>186</v>
      </c>
      <c r="K207">
        <f t="shared" si="2"/>
        <v>-123</v>
      </c>
    </row>
    <row r="208">
      <c r="A208" s="1" t="s">
        <v>204</v>
      </c>
      <c r="C208" t="str">
        <f>IFERROR(__xludf.DUMMYFUNCTION("SPLIT(A208,""&lt;&gt; ,"")"),"position=")</f>
        <v>position=</v>
      </c>
      <c r="D208">
        <f>IFERROR(__xludf.DUMMYFUNCTION("""COMPUTED_VALUE"""),52469.0)</f>
        <v>52469</v>
      </c>
      <c r="E208">
        <f>IFERROR(__xludf.DUMMYFUNCTION("""COMPUTED_VALUE"""),31483.0)</f>
        <v>31483</v>
      </c>
      <c r="F208" t="str">
        <f>IFERROR(__xludf.DUMMYFUNCTION("""COMPUTED_VALUE"""),"velocity=")</f>
        <v>velocity=</v>
      </c>
      <c r="G208">
        <f>IFERROR(__xludf.DUMMYFUNCTION("""COMPUTED_VALUE"""),-5.0)</f>
        <v>-5</v>
      </c>
      <c r="H208">
        <f>IFERROR(__xludf.DUMMYFUNCTION("""COMPUTED_VALUE"""),-3.0)</f>
        <v>-3</v>
      </c>
      <c r="J208">
        <f t="shared" si="1"/>
        <v>199</v>
      </c>
      <c r="K208">
        <f t="shared" si="2"/>
        <v>-121</v>
      </c>
    </row>
    <row r="209">
      <c r="A209" s="1" t="s">
        <v>205</v>
      </c>
      <c r="C209" t="str">
        <f>IFERROR(__xludf.DUMMYFUNCTION("SPLIT(A209,""&lt;&gt; ,"")"),"position=")</f>
        <v>position=</v>
      </c>
      <c r="D209">
        <f>IFERROR(__xludf.DUMMYFUNCTION("""COMPUTED_VALUE"""),10658.0)</f>
        <v>10658</v>
      </c>
      <c r="E209">
        <f>IFERROR(__xludf.DUMMYFUNCTION("""COMPUTED_VALUE"""),-41688.0)</f>
        <v>-41688</v>
      </c>
      <c r="F209" t="str">
        <f>IFERROR(__xludf.DUMMYFUNCTION("""COMPUTED_VALUE"""),"velocity=")</f>
        <v>velocity=</v>
      </c>
      <c r="G209">
        <f>IFERROR(__xludf.DUMMYFUNCTION("""COMPUTED_VALUE"""),-1.0)</f>
        <v>-1</v>
      </c>
      <c r="H209">
        <f>IFERROR(__xludf.DUMMYFUNCTION("""COMPUTED_VALUE"""),4.0)</f>
        <v>4</v>
      </c>
      <c r="J209">
        <f t="shared" si="1"/>
        <v>204</v>
      </c>
      <c r="K209">
        <f t="shared" si="2"/>
        <v>-128</v>
      </c>
    </row>
    <row r="210">
      <c r="A210" s="1" t="s">
        <v>206</v>
      </c>
      <c r="C210" t="str">
        <f>IFERROR(__xludf.DUMMYFUNCTION("SPLIT(A210,""&lt;&gt; ,"")"),"position=")</f>
        <v>position=</v>
      </c>
      <c r="D210">
        <f>IFERROR(__xludf.DUMMYFUNCTION("""COMPUTED_VALUE"""),-10273.0)</f>
        <v>-10273</v>
      </c>
      <c r="E210">
        <f>IFERROR(__xludf.DUMMYFUNCTION("""COMPUTED_VALUE"""),21031.0)</f>
        <v>21031</v>
      </c>
      <c r="F210" t="str">
        <f>IFERROR(__xludf.DUMMYFUNCTION("""COMPUTED_VALUE"""),"velocity=")</f>
        <v>velocity=</v>
      </c>
      <c r="G210">
        <f>IFERROR(__xludf.DUMMYFUNCTION("""COMPUTED_VALUE"""),1.0)</f>
        <v>1</v>
      </c>
      <c r="H210">
        <f>IFERROR(__xludf.DUMMYFUNCTION("""COMPUTED_VALUE"""),-2.0)</f>
        <v>-2</v>
      </c>
      <c r="J210">
        <f t="shared" si="1"/>
        <v>181</v>
      </c>
      <c r="K210">
        <f t="shared" si="2"/>
        <v>-123</v>
      </c>
    </row>
    <row r="211">
      <c r="A211" s="1" t="s">
        <v>207</v>
      </c>
      <c r="C211" t="str">
        <f>IFERROR(__xludf.DUMMYFUNCTION("SPLIT(A211,""&lt;&gt; ,"")"),"position=")</f>
        <v>position=</v>
      </c>
      <c r="D211">
        <f>IFERROR(__xludf.DUMMYFUNCTION("""COMPUTED_VALUE"""),-52083.0)</f>
        <v>-52083</v>
      </c>
      <c r="E211">
        <f>IFERROR(__xludf.DUMMYFUNCTION("""COMPUTED_VALUE"""),-10331.0)</f>
        <v>-10331</v>
      </c>
      <c r="F211" t="str">
        <f>IFERROR(__xludf.DUMMYFUNCTION("""COMPUTED_VALUE"""),"velocity=")</f>
        <v>velocity=</v>
      </c>
      <c r="G211">
        <f>IFERROR(__xludf.DUMMYFUNCTION("""COMPUTED_VALUE"""),5.0)</f>
        <v>5</v>
      </c>
      <c r="H211">
        <f>IFERROR(__xludf.DUMMYFUNCTION("""COMPUTED_VALUE"""),1.0)</f>
        <v>1</v>
      </c>
      <c r="J211">
        <f t="shared" si="1"/>
        <v>187</v>
      </c>
      <c r="K211">
        <f t="shared" si="2"/>
        <v>-123</v>
      </c>
    </row>
    <row r="212">
      <c r="A212" s="1" t="s">
        <v>208</v>
      </c>
      <c r="C212" t="str">
        <f>IFERROR(__xludf.DUMMYFUNCTION("SPLIT(A212,""&lt;&gt; ,"")"),"position=")</f>
        <v>position=</v>
      </c>
      <c r="D212">
        <f>IFERROR(__xludf.DUMMYFUNCTION("""COMPUTED_VALUE"""),-52044.0)</f>
        <v>-52044</v>
      </c>
      <c r="E212">
        <f>IFERROR(__xludf.DUMMYFUNCTION("""COMPUTED_VALUE"""),-31234.0)</f>
        <v>-31234</v>
      </c>
      <c r="F212" t="str">
        <f>IFERROR(__xludf.DUMMYFUNCTION("""COMPUTED_VALUE"""),"velocity=")</f>
        <v>velocity=</v>
      </c>
      <c r="G212">
        <f>IFERROR(__xludf.DUMMYFUNCTION("""COMPUTED_VALUE"""),5.0)</f>
        <v>5</v>
      </c>
      <c r="H212">
        <f>IFERROR(__xludf.DUMMYFUNCTION("""COMPUTED_VALUE"""),3.0)</f>
        <v>3</v>
      </c>
      <c r="J212">
        <f t="shared" si="1"/>
        <v>226</v>
      </c>
      <c r="K212">
        <f t="shared" si="2"/>
        <v>-128</v>
      </c>
    </row>
    <row r="213">
      <c r="A213" s="1" t="s">
        <v>209</v>
      </c>
      <c r="C213" t="str">
        <f>IFERROR(__xludf.DUMMYFUNCTION("SPLIT(A213,""&lt;&gt; ,"")"),"position=")</f>
        <v>position=</v>
      </c>
      <c r="D213">
        <f>IFERROR(__xludf.DUMMYFUNCTION("""COMPUTED_VALUE"""),21110.0)</f>
        <v>21110</v>
      </c>
      <c r="E213">
        <f>IFERROR(__xludf.DUMMYFUNCTION("""COMPUTED_VALUE"""),31482.0)</f>
        <v>31482</v>
      </c>
      <c r="F213" t="str">
        <f>IFERROR(__xludf.DUMMYFUNCTION("""COMPUTED_VALUE"""),"velocity=")</f>
        <v>velocity=</v>
      </c>
      <c r="G213">
        <f>IFERROR(__xludf.DUMMYFUNCTION("""COMPUTED_VALUE"""),-2.0)</f>
        <v>-2</v>
      </c>
      <c r="H213">
        <f>IFERROR(__xludf.DUMMYFUNCTION("""COMPUTED_VALUE"""),-3.0)</f>
        <v>-3</v>
      </c>
      <c r="J213">
        <f t="shared" si="1"/>
        <v>202</v>
      </c>
      <c r="K213">
        <f t="shared" si="2"/>
        <v>-120</v>
      </c>
    </row>
    <row r="214">
      <c r="A214" s="1" t="s">
        <v>210</v>
      </c>
      <c r="C214" t="str">
        <f>IFERROR(__xludf.DUMMYFUNCTION("SPLIT(A214,""&lt;&gt; ,"")"),"position=")</f>
        <v>position=</v>
      </c>
      <c r="D214">
        <f>IFERROR(__xludf.DUMMYFUNCTION("""COMPUTED_VALUE"""),-41590.0)</f>
        <v>-41590</v>
      </c>
      <c r="E214">
        <f>IFERROR(__xludf.DUMMYFUNCTION("""COMPUTED_VALUE"""),-52145.0)</f>
        <v>-52145</v>
      </c>
      <c r="F214" t="str">
        <f>IFERROR(__xludf.DUMMYFUNCTION("""COMPUTED_VALUE"""),"velocity=")</f>
        <v>velocity=</v>
      </c>
      <c r="G214">
        <f>IFERROR(__xludf.DUMMYFUNCTION("""COMPUTED_VALUE"""),4.0)</f>
        <v>4</v>
      </c>
      <c r="H214">
        <f>IFERROR(__xludf.DUMMYFUNCTION("""COMPUTED_VALUE"""),5.0)</f>
        <v>5</v>
      </c>
      <c r="J214">
        <f t="shared" si="1"/>
        <v>226</v>
      </c>
      <c r="K214">
        <f t="shared" si="2"/>
        <v>-125</v>
      </c>
    </row>
    <row r="215">
      <c r="A215" s="1" t="s">
        <v>211</v>
      </c>
      <c r="C215" t="str">
        <f>IFERROR(__xludf.DUMMYFUNCTION("SPLIT(A215,""&lt;&gt; ,"")"),"position=")</f>
        <v>position=</v>
      </c>
      <c r="D215">
        <f>IFERROR(__xludf.DUMMYFUNCTION("""COMPUTED_VALUE"""),-20689.0)</f>
        <v>-20689</v>
      </c>
      <c r="E215">
        <f>IFERROR(__xludf.DUMMYFUNCTION("""COMPUTED_VALUE"""),10577.0)</f>
        <v>10577</v>
      </c>
      <c r="F215" t="str">
        <f>IFERROR(__xludf.DUMMYFUNCTION("""COMPUTED_VALUE"""),"velocity=")</f>
        <v>velocity=</v>
      </c>
      <c r="G215">
        <f>IFERROR(__xludf.DUMMYFUNCTION("""COMPUTED_VALUE"""),2.0)</f>
        <v>2</v>
      </c>
      <c r="H215">
        <f>IFERROR(__xludf.DUMMYFUNCTION("""COMPUTED_VALUE"""),-1.0)</f>
        <v>-1</v>
      </c>
      <c r="J215">
        <f t="shared" si="1"/>
        <v>219</v>
      </c>
      <c r="K215">
        <f t="shared" si="2"/>
        <v>-123</v>
      </c>
    </row>
    <row r="216">
      <c r="A216" s="1" t="s">
        <v>212</v>
      </c>
      <c r="C216" t="str">
        <f>IFERROR(__xludf.DUMMYFUNCTION("SPLIT(A216,""&lt;&gt; ,"")"),"position=")</f>
        <v>position=</v>
      </c>
      <c r="D216">
        <f>IFERROR(__xludf.DUMMYFUNCTION("""COMPUTED_VALUE"""),31593.0)</f>
        <v>31593</v>
      </c>
      <c r="E216">
        <f>IFERROR(__xludf.DUMMYFUNCTION("""COMPUTED_VALUE"""),-41697.0)</f>
        <v>-41697</v>
      </c>
      <c r="F216" t="str">
        <f>IFERROR(__xludf.DUMMYFUNCTION("""COMPUTED_VALUE"""),"velocity=")</f>
        <v>velocity=</v>
      </c>
      <c r="G216">
        <f>IFERROR(__xludf.DUMMYFUNCTION("""COMPUTED_VALUE"""),-3.0)</f>
        <v>-3</v>
      </c>
      <c r="H216">
        <f>IFERROR(__xludf.DUMMYFUNCTION("""COMPUTED_VALUE"""),4.0)</f>
        <v>4</v>
      </c>
      <c r="J216">
        <f t="shared" si="1"/>
        <v>231</v>
      </c>
      <c r="K216">
        <f t="shared" si="2"/>
        <v>-119</v>
      </c>
    </row>
    <row r="217">
      <c r="A217" s="1" t="s">
        <v>213</v>
      </c>
      <c r="C217" t="str">
        <f>IFERROR(__xludf.DUMMYFUNCTION("SPLIT(A217,""&lt;&gt; ,"")"),"position=")</f>
        <v>position=</v>
      </c>
      <c r="D217">
        <f>IFERROR(__xludf.DUMMYFUNCTION("""COMPUTED_VALUE"""),10673.0)</f>
        <v>10673</v>
      </c>
      <c r="E217">
        <f>IFERROR(__xludf.DUMMYFUNCTION("""COMPUTED_VALUE"""),41935.0)</f>
        <v>41935</v>
      </c>
      <c r="F217" t="str">
        <f>IFERROR(__xludf.DUMMYFUNCTION("""COMPUTED_VALUE"""),"velocity=")</f>
        <v>velocity=</v>
      </c>
      <c r="G217">
        <f>IFERROR(__xludf.DUMMYFUNCTION("""COMPUTED_VALUE"""),-1.0)</f>
        <v>-1</v>
      </c>
      <c r="H217">
        <f>IFERROR(__xludf.DUMMYFUNCTION("""COMPUTED_VALUE"""),-4.0)</f>
        <v>-4</v>
      </c>
      <c r="J217">
        <f t="shared" si="1"/>
        <v>219</v>
      </c>
      <c r="K217">
        <f t="shared" si="2"/>
        <v>-119</v>
      </c>
    </row>
    <row r="218">
      <c r="A218" s="1" t="s">
        <v>214</v>
      </c>
      <c r="C218" t="str">
        <f>IFERROR(__xludf.DUMMYFUNCTION("SPLIT(A218,""&lt;&gt; ,"")"),"position=")</f>
        <v>position=</v>
      </c>
      <c r="D218">
        <f>IFERROR(__xludf.DUMMYFUNCTION("""COMPUTED_VALUE"""),-20677.0)</f>
        <v>-20677</v>
      </c>
      <c r="E218">
        <f>IFERROR(__xludf.DUMMYFUNCTION("""COMPUTED_VALUE"""),-10331.0)</f>
        <v>-10331</v>
      </c>
      <c r="F218" t="str">
        <f>IFERROR(__xludf.DUMMYFUNCTION("""COMPUTED_VALUE"""),"velocity=")</f>
        <v>velocity=</v>
      </c>
      <c r="G218">
        <f>IFERROR(__xludf.DUMMYFUNCTION("""COMPUTED_VALUE"""),2.0)</f>
        <v>2</v>
      </c>
      <c r="H218">
        <f>IFERROR(__xludf.DUMMYFUNCTION("""COMPUTED_VALUE"""),1.0)</f>
        <v>1</v>
      </c>
      <c r="J218">
        <f t="shared" si="1"/>
        <v>231</v>
      </c>
      <c r="K218">
        <f t="shared" si="2"/>
        <v>-123</v>
      </c>
    </row>
    <row r="219">
      <c r="A219" s="1" t="s">
        <v>215</v>
      </c>
      <c r="C219" t="str">
        <f>IFERROR(__xludf.DUMMYFUNCTION("SPLIT(A219,""&lt;&gt; ,"")"),"position=")</f>
        <v>position=</v>
      </c>
      <c r="D219">
        <f>IFERROR(__xludf.DUMMYFUNCTION("""COMPUTED_VALUE"""),52469.0)</f>
        <v>52469</v>
      </c>
      <c r="E219">
        <f>IFERROR(__xludf.DUMMYFUNCTION("""COMPUTED_VALUE"""),41940.0)</f>
        <v>41940</v>
      </c>
      <c r="F219" t="str">
        <f>IFERROR(__xludf.DUMMYFUNCTION("""COMPUTED_VALUE"""),"velocity=")</f>
        <v>velocity=</v>
      </c>
      <c r="G219">
        <f>IFERROR(__xludf.DUMMYFUNCTION("""COMPUTED_VALUE"""),-5.0)</f>
        <v>-5</v>
      </c>
      <c r="H219">
        <f>IFERROR(__xludf.DUMMYFUNCTION("""COMPUTED_VALUE"""),-4.0)</f>
        <v>-4</v>
      </c>
      <c r="J219">
        <f t="shared" si="1"/>
        <v>199</v>
      </c>
      <c r="K219">
        <f t="shared" si="2"/>
        <v>-124</v>
      </c>
    </row>
    <row r="220">
      <c r="A220" s="1" t="s">
        <v>216</v>
      </c>
      <c r="C220" t="str">
        <f>IFERROR(__xludf.DUMMYFUNCTION("SPLIT(A220,""&lt;&gt; ,"")"),"position=")</f>
        <v>position=</v>
      </c>
      <c r="D220">
        <f>IFERROR(__xludf.DUMMYFUNCTION("""COMPUTED_VALUE"""),31593.0)</f>
        <v>31593</v>
      </c>
      <c r="E220">
        <f>IFERROR(__xludf.DUMMYFUNCTION("""COMPUTED_VALUE"""),-31242.0)</f>
        <v>-31242</v>
      </c>
      <c r="F220" t="str">
        <f>IFERROR(__xludf.DUMMYFUNCTION("""COMPUTED_VALUE"""),"velocity=")</f>
        <v>velocity=</v>
      </c>
      <c r="G220">
        <f>IFERROR(__xludf.DUMMYFUNCTION("""COMPUTED_VALUE"""),-3.0)</f>
        <v>-3</v>
      </c>
      <c r="H220">
        <f>IFERROR(__xludf.DUMMYFUNCTION("""COMPUTED_VALUE"""),3.0)</f>
        <v>3</v>
      </c>
      <c r="J220">
        <f t="shared" si="1"/>
        <v>231</v>
      </c>
      <c r="K220">
        <f t="shared" si="2"/>
        <v>-120</v>
      </c>
    </row>
    <row r="221">
      <c r="A221" s="1" t="s">
        <v>217</v>
      </c>
      <c r="C221" t="str">
        <f>IFERROR(__xludf.DUMMYFUNCTION("SPLIT(A221,""&lt;&gt; ,"")"),"position=")</f>
        <v>position=</v>
      </c>
      <c r="D221">
        <f>IFERROR(__xludf.DUMMYFUNCTION("""COMPUTED_VALUE"""),52467.0)</f>
        <v>52467</v>
      </c>
      <c r="E221">
        <f>IFERROR(__xludf.DUMMYFUNCTION("""COMPUTED_VALUE"""),-41697.0)</f>
        <v>-41697</v>
      </c>
      <c r="F221" t="str">
        <f>IFERROR(__xludf.DUMMYFUNCTION("""COMPUTED_VALUE"""),"velocity=")</f>
        <v>velocity=</v>
      </c>
      <c r="G221">
        <f>IFERROR(__xludf.DUMMYFUNCTION("""COMPUTED_VALUE"""),-5.0)</f>
        <v>-5</v>
      </c>
      <c r="H221">
        <f>IFERROR(__xludf.DUMMYFUNCTION("""COMPUTED_VALUE"""),4.0)</f>
        <v>4</v>
      </c>
      <c r="J221">
        <f t="shared" si="1"/>
        <v>197</v>
      </c>
      <c r="K221">
        <f t="shared" si="2"/>
        <v>-119</v>
      </c>
    </row>
    <row r="222">
      <c r="A222" s="1" t="s">
        <v>218</v>
      </c>
      <c r="C222" t="str">
        <f>IFERROR(__xludf.DUMMYFUNCTION("SPLIT(A222,""&lt;&gt; ,"")"),"position=")</f>
        <v>position=</v>
      </c>
      <c r="D222">
        <f>IFERROR(__xludf.DUMMYFUNCTION("""COMPUTED_VALUE"""),42007.0)</f>
        <v>42007</v>
      </c>
      <c r="E222">
        <f>IFERROR(__xludf.DUMMYFUNCTION("""COMPUTED_VALUE"""),10582.0)</f>
        <v>10582</v>
      </c>
      <c r="F222" t="str">
        <f>IFERROR(__xludf.DUMMYFUNCTION("""COMPUTED_VALUE"""),"velocity=")</f>
        <v>velocity=</v>
      </c>
      <c r="G222">
        <f>IFERROR(__xludf.DUMMYFUNCTION("""COMPUTED_VALUE"""),-4.0)</f>
        <v>-4</v>
      </c>
      <c r="H222">
        <f>IFERROR(__xludf.DUMMYFUNCTION("""COMPUTED_VALUE"""),-1.0)</f>
        <v>-1</v>
      </c>
      <c r="J222">
        <f t="shared" si="1"/>
        <v>191</v>
      </c>
      <c r="K222">
        <f t="shared" si="2"/>
        <v>-128</v>
      </c>
    </row>
    <row r="223">
      <c r="A223" s="1" t="s">
        <v>219</v>
      </c>
      <c r="C223" t="str">
        <f>IFERROR(__xludf.DUMMYFUNCTION("SPLIT(A223,""&lt;&gt; ,"")"),"position=")</f>
        <v>position=</v>
      </c>
      <c r="D223">
        <f>IFERROR(__xludf.DUMMYFUNCTION("""COMPUTED_VALUE"""),-31173.0)</f>
        <v>-31173</v>
      </c>
      <c r="E223">
        <f>IFERROR(__xludf.DUMMYFUNCTION("""COMPUTED_VALUE"""),-41692.0)</f>
        <v>-41692</v>
      </c>
      <c r="F223" t="str">
        <f>IFERROR(__xludf.DUMMYFUNCTION("""COMPUTED_VALUE"""),"velocity=")</f>
        <v>velocity=</v>
      </c>
      <c r="G223">
        <f>IFERROR(__xludf.DUMMYFUNCTION("""COMPUTED_VALUE"""),3.0)</f>
        <v>3</v>
      </c>
      <c r="H223">
        <f>IFERROR(__xludf.DUMMYFUNCTION("""COMPUTED_VALUE"""),4.0)</f>
        <v>4</v>
      </c>
      <c r="J223">
        <f t="shared" si="1"/>
        <v>189</v>
      </c>
      <c r="K223">
        <f t="shared" si="2"/>
        <v>-124</v>
      </c>
    </row>
    <row r="224">
      <c r="A224" s="1" t="s">
        <v>220</v>
      </c>
      <c r="C224" t="str">
        <f>IFERROR(__xludf.DUMMYFUNCTION("SPLIT(A224,""&lt;&gt; ,"")"),"position=")</f>
        <v>position=</v>
      </c>
      <c r="D224">
        <f>IFERROR(__xludf.DUMMYFUNCTION("""COMPUTED_VALUE"""),21083.0)</f>
        <v>21083</v>
      </c>
      <c r="E224">
        <f>IFERROR(__xludf.DUMMYFUNCTION("""COMPUTED_VALUE"""),21032.0)</f>
        <v>21032</v>
      </c>
      <c r="F224" t="str">
        <f>IFERROR(__xludf.DUMMYFUNCTION("""COMPUTED_VALUE"""),"velocity=")</f>
        <v>velocity=</v>
      </c>
      <c r="G224">
        <f>IFERROR(__xludf.DUMMYFUNCTION("""COMPUTED_VALUE"""),-2.0)</f>
        <v>-2</v>
      </c>
      <c r="H224">
        <f>IFERROR(__xludf.DUMMYFUNCTION("""COMPUTED_VALUE"""),-2.0)</f>
        <v>-2</v>
      </c>
      <c r="J224">
        <f t="shared" si="1"/>
        <v>175</v>
      </c>
      <c r="K224">
        <f t="shared" si="2"/>
        <v>-124</v>
      </c>
    </row>
    <row r="225">
      <c r="A225" s="1" t="s">
        <v>221</v>
      </c>
      <c r="C225" t="str">
        <f>IFERROR(__xludf.DUMMYFUNCTION("SPLIT(A225,""&lt;&gt; ,"")"),"position=")</f>
        <v>position=</v>
      </c>
      <c r="D225">
        <f>IFERROR(__xludf.DUMMYFUNCTION("""COMPUTED_VALUE"""),-20730.0)</f>
        <v>-20730</v>
      </c>
      <c r="E225">
        <f>IFERROR(__xludf.DUMMYFUNCTION("""COMPUTED_VALUE"""),41939.0)</f>
        <v>41939</v>
      </c>
      <c r="F225" t="str">
        <f>IFERROR(__xludf.DUMMYFUNCTION("""COMPUTED_VALUE"""),"velocity=")</f>
        <v>velocity=</v>
      </c>
      <c r="G225">
        <f>IFERROR(__xludf.DUMMYFUNCTION("""COMPUTED_VALUE"""),2.0)</f>
        <v>2</v>
      </c>
      <c r="H225">
        <f>IFERROR(__xludf.DUMMYFUNCTION("""COMPUTED_VALUE"""),-4.0)</f>
        <v>-4</v>
      </c>
      <c r="J225">
        <f t="shared" si="1"/>
        <v>178</v>
      </c>
      <c r="K225">
        <f t="shared" si="2"/>
        <v>-123</v>
      </c>
    </row>
    <row r="226">
      <c r="A226" s="1" t="s">
        <v>222</v>
      </c>
      <c r="C226" t="str">
        <f>IFERROR(__xludf.DUMMYFUNCTION("SPLIT(A226,""&lt;&gt; ,"")"),"position=")</f>
        <v>position=</v>
      </c>
      <c r="D226">
        <f>IFERROR(__xludf.DUMMYFUNCTION("""COMPUTED_VALUE"""),31574.0)</f>
        <v>31574</v>
      </c>
      <c r="E226">
        <f>IFERROR(__xludf.DUMMYFUNCTION("""COMPUTED_VALUE"""),-10335.0)</f>
        <v>-10335</v>
      </c>
      <c r="F226" t="str">
        <f>IFERROR(__xludf.DUMMYFUNCTION("""COMPUTED_VALUE"""),"velocity=")</f>
        <v>velocity=</v>
      </c>
      <c r="G226">
        <f>IFERROR(__xludf.DUMMYFUNCTION("""COMPUTED_VALUE"""),-3.0)</f>
        <v>-3</v>
      </c>
      <c r="H226">
        <f>IFERROR(__xludf.DUMMYFUNCTION("""COMPUTED_VALUE"""),1.0)</f>
        <v>1</v>
      </c>
      <c r="J226">
        <f t="shared" si="1"/>
        <v>212</v>
      </c>
      <c r="K226">
        <f t="shared" si="2"/>
        <v>-119</v>
      </c>
    </row>
    <row r="227">
      <c r="A227" s="1" t="s">
        <v>223</v>
      </c>
      <c r="C227" t="str">
        <f>IFERROR(__xludf.DUMMYFUNCTION("SPLIT(A227,""&lt;&gt; ,"")"),"position=")</f>
        <v>position=</v>
      </c>
      <c r="D227">
        <f>IFERROR(__xludf.DUMMYFUNCTION("""COMPUTED_VALUE"""),21139.0)</f>
        <v>21139</v>
      </c>
      <c r="E227">
        <f>IFERROR(__xludf.DUMMYFUNCTION("""COMPUTED_VALUE"""),-52143.0)</f>
        <v>-52143</v>
      </c>
      <c r="F227" t="str">
        <f>IFERROR(__xludf.DUMMYFUNCTION("""COMPUTED_VALUE"""),"velocity=")</f>
        <v>velocity=</v>
      </c>
      <c r="G227">
        <f>IFERROR(__xludf.DUMMYFUNCTION("""COMPUTED_VALUE"""),-2.0)</f>
        <v>-2</v>
      </c>
      <c r="H227">
        <f>IFERROR(__xludf.DUMMYFUNCTION("""COMPUTED_VALUE"""),5.0)</f>
        <v>5</v>
      </c>
      <c r="J227">
        <f t="shared" si="1"/>
        <v>231</v>
      </c>
      <c r="K227">
        <f t="shared" si="2"/>
        <v>-127</v>
      </c>
    </row>
    <row r="228">
      <c r="A228" s="1" t="s">
        <v>224</v>
      </c>
      <c r="C228" t="str">
        <f>IFERROR(__xludf.DUMMYFUNCTION("SPLIT(A228,""&lt;&gt; ,"")"),"position=")</f>
        <v>position=</v>
      </c>
      <c r="D228">
        <f>IFERROR(__xludf.DUMMYFUNCTION("""COMPUTED_VALUE"""),-52099.0)</f>
        <v>-52099</v>
      </c>
      <c r="E228">
        <f>IFERROR(__xludf.DUMMYFUNCTION("""COMPUTED_VALUE"""),-52150.0)</f>
        <v>-52150</v>
      </c>
      <c r="F228" t="str">
        <f>IFERROR(__xludf.DUMMYFUNCTION("""COMPUTED_VALUE"""),"velocity=")</f>
        <v>velocity=</v>
      </c>
      <c r="G228">
        <f>IFERROR(__xludf.DUMMYFUNCTION("""COMPUTED_VALUE"""),5.0)</f>
        <v>5</v>
      </c>
      <c r="H228">
        <f>IFERROR(__xludf.DUMMYFUNCTION("""COMPUTED_VALUE"""),5.0)</f>
        <v>5</v>
      </c>
      <c r="J228">
        <f t="shared" si="1"/>
        <v>171</v>
      </c>
      <c r="K228">
        <f t="shared" si="2"/>
        <v>-120</v>
      </c>
    </row>
    <row r="229">
      <c r="A229" s="1" t="s">
        <v>225</v>
      </c>
      <c r="C229" t="str">
        <f>IFERROR(__xludf.DUMMYFUNCTION("SPLIT(A229,""&lt;&gt; ,"")"),"position=")</f>
        <v>position=</v>
      </c>
      <c r="D229">
        <f>IFERROR(__xludf.DUMMYFUNCTION("""COMPUTED_VALUE"""),-10252.0)</f>
        <v>-10252</v>
      </c>
      <c r="E229">
        <f>IFERROR(__xludf.DUMMYFUNCTION("""COMPUTED_VALUE"""),52398.0)</f>
        <v>52398</v>
      </c>
      <c r="F229" t="str">
        <f>IFERROR(__xludf.DUMMYFUNCTION("""COMPUTED_VALUE"""),"velocity=")</f>
        <v>velocity=</v>
      </c>
      <c r="G229">
        <f>IFERROR(__xludf.DUMMYFUNCTION("""COMPUTED_VALUE"""),1.0)</f>
        <v>1</v>
      </c>
      <c r="H229">
        <f>IFERROR(__xludf.DUMMYFUNCTION("""COMPUTED_VALUE"""),-5.0)</f>
        <v>-5</v>
      </c>
      <c r="J229">
        <f t="shared" si="1"/>
        <v>202</v>
      </c>
      <c r="K229">
        <f t="shared" si="2"/>
        <v>-128</v>
      </c>
    </row>
    <row r="230">
      <c r="A230" s="1" t="s">
        <v>226</v>
      </c>
      <c r="C230" t="str">
        <f>IFERROR(__xludf.DUMMYFUNCTION("SPLIT(A230,""&lt;&gt; ,"")"),"position=")</f>
        <v>position=</v>
      </c>
      <c r="D230">
        <f>IFERROR(__xludf.DUMMYFUNCTION("""COMPUTED_VALUE"""),42047.0)</f>
        <v>42047</v>
      </c>
      <c r="E230">
        <f>IFERROR(__xludf.DUMMYFUNCTION("""COMPUTED_VALUE"""),21029.0)</f>
        <v>21029</v>
      </c>
      <c r="F230" t="str">
        <f>IFERROR(__xludf.DUMMYFUNCTION("""COMPUTED_VALUE"""),"velocity=")</f>
        <v>velocity=</v>
      </c>
      <c r="G230">
        <f>IFERROR(__xludf.DUMMYFUNCTION("""COMPUTED_VALUE"""),-4.0)</f>
        <v>-4</v>
      </c>
      <c r="H230">
        <f>IFERROR(__xludf.DUMMYFUNCTION("""COMPUTED_VALUE"""),-2.0)</f>
        <v>-2</v>
      </c>
      <c r="J230">
        <f t="shared" si="1"/>
        <v>231</v>
      </c>
      <c r="K230">
        <f t="shared" si="2"/>
        <v>-121</v>
      </c>
    </row>
    <row r="231">
      <c r="A231" s="1" t="s">
        <v>227</v>
      </c>
      <c r="C231" t="str">
        <f>IFERROR(__xludf.DUMMYFUNCTION("SPLIT(A231,""&lt;&gt; ,"")"),"position=")</f>
        <v>position=</v>
      </c>
      <c r="D231">
        <f>IFERROR(__xludf.DUMMYFUNCTION("""COMPUTED_VALUE"""),42030.0)</f>
        <v>42030</v>
      </c>
      <c r="E231">
        <f>IFERROR(__xludf.DUMMYFUNCTION("""COMPUTED_VALUE"""),31484.0)</f>
        <v>31484</v>
      </c>
      <c r="F231" t="str">
        <f>IFERROR(__xludf.DUMMYFUNCTION("""COMPUTED_VALUE"""),"velocity=")</f>
        <v>velocity=</v>
      </c>
      <c r="G231">
        <f>IFERROR(__xludf.DUMMYFUNCTION("""COMPUTED_VALUE"""),-4.0)</f>
        <v>-4</v>
      </c>
      <c r="H231">
        <f>IFERROR(__xludf.DUMMYFUNCTION("""COMPUTED_VALUE"""),-3.0)</f>
        <v>-3</v>
      </c>
      <c r="J231">
        <f t="shared" si="1"/>
        <v>214</v>
      </c>
      <c r="K231">
        <f t="shared" si="2"/>
        <v>-122</v>
      </c>
    </row>
    <row r="232">
      <c r="A232" s="1" t="s">
        <v>228</v>
      </c>
      <c r="C232" t="str">
        <f>IFERROR(__xludf.DUMMYFUNCTION("SPLIT(A232,""&lt;&gt; ,"")"),"position=")</f>
        <v>position=</v>
      </c>
      <c r="D232">
        <f>IFERROR(__xludf.DUMMYFUNCTION("""COMPUTED_VALUE"""),-10268.0)</f>
        <v>-10268</v>
      </c>
      <c r="E232">
        <f>IFERROR(__xludf.DUMMYFUNCTION("""COMPUTED_VALUE"""),-41697.0)</f>
        <v>-41697</v>
      </c>
      <c r="F232" t="str">
        <f>IFERROR(__xludf.DUMMYFUNCTION("""COMPUTED_VALUE"""),"velocity=")</f>
        <v>velocity=</v>
      </c>
      <c r="G232">
        <f>IFERROR(__xludf.DUMMYFUNCTION("""COMPUTED_VALUE"""),1.0)</f>
        <v>1</v>
      </c>
      <c r="H232">
        <f>IFERROR(__xludf.DUMMYFUNCTION("""COMPUTED_VALUE"""),4.0)</f>
        <v>4</v>
      </c>
      <c r="J232">
        <f t="shared" si="1"/>
        <v>186</v>
      </c>
      <c r="K232">
        <f t="shared" si="2"/>
        <v>-119</v>
      </c>
    </row>
    <row r="233">
      <c r="A233" s="1" t="s">
        <v>229</v>
      </c>
      <c r="C233" t="str">
        <f>IFERROR(__xludf.DUMMYFUNCTION("SPLIT(A233,""&lt;&gt; ,"")"),"position=")</f>
        <v>position=</v>
      </c>
      <c r="D233">
        <f>IFERROR(__xludf.DUMMYFUNCTION("""COMPUTED_VALUE"""),21080.0)</f>
        <v>21080</v>
      </c>
      <c r="E233">
        <f>IFERROR(__xludf.DUMMYFUNCTION("""COMPUTED_VALUE"""),31484.0)</f>
        <v>31484</v>
      </c>
      <c r="F233" t="str">
        <f>IFERROR(__xludf.DUMMYFUNCTION("""COMPUTED_VALUE"""),"velocity=")</f>
        <v>velocity=</v>
      </c>
      <c r="G233">
        <f>IFERROR(__xludf.DUMMYFUNCTION("""COMPUTED_VALUE"""),-2.0)</f>
        <v>-2</v>
      </c>
      <c r="H233">
        <f>IFERROR(__xludf.DUMMYFUNCTION("""COMPUTED_VALUE"""),-3.0)</f>
        <v>-3</v>
      </c>
      <c r="J233">
        <f t="shared" si="1"/>
        <v>172</v>
      </c>
      <c r="K233">
        <f t="shared" si="2"/>
        <v>-122</v>
      </c>
    </row>
    <row r="234">
      <c r="A234" s="1" t="s">
        <v>230</v>
      </c>
      <c r="C234" t="str">
        <f>IFERROR(__xludf.DUMMYFUNCTION("SPLIT(A234,""&lt;&gt; ,"")"),"position=")</f>
        <v>position=</v>
      </c>
      <c r="D234">
        <f>IFERROR(__xludf.DUMMYFUNCTION("""COMPUTED_VALUE"""),41997.0)</f>
        <v>41997</v>
      </c>
      <c r="E234">
        <f>IFERROR(__xludf.DUMMYFUNCTION("""COMPUTED_VALUE"""),41935.0)</f>
        <v>41935</v>
      </c>
      <c r="F234" t="str">
        <f>IFERROR(__xludf.DUMMYFUNCTION("""COMPUTED_VALUE"""),"velocity=")</f>
        <v>velocity=</v>
      </c>
      <c r="G234">
        <f>IFERROR(__xludf.DUMMYFUNCTION("""COMPUTED_VALUE"""),-4.0)</f>
        <v>-4</v>
      </c>
      <c r="H234">
        <f>IFERROR(__xludf.DUMMYFUNCTION("""COMPUTED_VALUE"""),-4.0)</f>
        <v>-4</v>
      </c>
      <c r="J234">
        <f t="shared" si="1"/>
        <v>181</v>
      </c>
      <c r="K234">
        <f t="shared" si="2"/>
        <v>-119</v>
      </c>
    </row>
    <row r="235">
      <c r="A235" s="1" t="s">
        <v>231</v>
      </c>
      <c r="C235" t="str">
        <f>IFERROR(__xludf.DUMMYFUNCTION("SPLIT(A235,""&lt;&gt; ,"")"),"position=")</f>
        <v>position=</v>
      </c>
      <c r="D235">
        <f>IFERROR(__xludf.DUMMYFUNCTION("""COMPUTED_VALUE"""),10653.0)</f>
        <v>10653</v>
      </c>
      <c r="E235">
        <f>IFERROR(__xludf.DUMMYFUNCTION("""COMPUTED_VALUE"""),-41693.0)</f>
        <v>-41693</v>
      </c>
      <c r="F235" t="str">
        <f>IFERROR(__xludf.DUMMYFUNCTION("""COMPUTED_VALUE"""),"velocity=")</f>
        <v>velocity=</v>
      </c>
      <c r="G235">
        <f>IFERROR(__xludf.DUMMYFUNCTION("""COMPUTED_VALUE"""),-1.0)</f>
        <v>-1</v>
      </c>
      <c r="H235">
        <f>IFERROR(__xludf.DUMMYFUNCTION("""COMPUTED_VALUE"""),4.0)</f>
        <v>4</v>
      </c>
      <c r="J235">
        <f t="shared" si="1"/>
        <v>199</v>
      </c>
      <c r="K235">
        <f t="shared" si="2"/>
        <v>-123</v>
      </c>
    </row>
    <row r="236">
      <c r="A236" s="1" t="s">
        <v>232</v>
      </c>
      <c r="C236" t="str">
        <f>IFERROR(__xludf.DUMMYFUNCTION("SPLIT(A236,""&lt;&gt; ,"")"),"position=")</f>
        <v>position=</v>
      </c>
      <c r="D236">
        <f>IFERROR(__xludf.DUMMYFUNCTION("""COMPUTED_VALUE"""),21089.0)</f>
        <v>21089</v>
      </c>
      <c r="E236">
        <f>IFERROR(__xludf.DUMMYFUNCTION("""COMPUTED_VALUE"""),-52142.0)</f>
        <v>-52142</v>
      </c>
      <c r="F236" t="str">
        <f>IFERROR(__xludf.DUMMYFUNCTION("""COMPUTED_VALUE"""),"velocity=")</f>
        <v>velocity=</v>
      </c>
      <c r="G236">
        <f>IFERROR(__xludf.DUMMYFUNCTION("""COMPUTED_VALUE"""),-2.0)</f>
        <v>-2</v>
      </c>
      <c r="H236">
        <f>IFERROR(__xludf.DUMMYFUNCTION("""COMPUTED_VALUE"""),5.0)</f>
        <v>5</v>
      </c>
      <c r="J236">
        <f t="shared" si="1"/>
        <v>181</v>
      </c>
      <c r="K236">
        <f t="shared" si="2"/>
        <v>-128</v>
      </c>
    </row>
    <row r="237">
      <c r="A237" s="1" t="s">
        <v>233</v>
      </c>
      <c r="C237" t="str">
        <f>IFERROR(__xludf.DUMMYFUNCTION("SPLIT(A237,""&lt;&gt; ,"")"),"position=")</f>
        <v>position=</v>
      </c>
      <c r="D237">
        <f>IFERROR(__xludf.DUMMYFUNCTION("""COMPUTED_VALUE"""),10652.0)</f>
        <v>10652</v>
      </c>
      <c r="E237">
        <f>IFERROR(__xludf.DUMMYFUNCTION("""COMPUTED_VALUE"""),31486.0)</f>
        <v>31486</v>
      </c>
      <c r="F237" t="str">
        <f>IFERROR(__xludf.DUMMYFUNCTION("""COMPUTED_VALUE"""),"velocity=")</f>
        <v>velocity=</v>
      </c>
      <c r="G237">
        <f>IFERROR(__xludf.DUMMYFUNCTION("""COMPUTED_VALUE"""),-1.0)</f>
        <v>-1</v>
      </c>
      <c r="H237">
        <f>IFERROR(__xludf.DUMMYFUNCTION("""COMPUTED_VALUE"""),-3.0)</f>
        <v>-3</v>
      </c>
      <c r="J237">
        <f t="shared" si="1"/>
        <v>198</v>
      </c>
      <c r="K237">
        <f t="shared" si="2"/>
        <v>-124</v>
      </c>
    </row>
    <row r="238">
      <c r="A238" s="1" t="s">
        <v>234</v>
      </c>
      <c r="C238" t="str">
        <f>IFERROR(__xludf.DUMMYFUNCTION("SPLIT(A238,""&lt;&gt; ,"")"),"position=")</f>
        <v>position=</v>
      </c>
      <c r="D238">
        <f>IFERROR(__xludf.DUMMYFUNCTION("""COMPUTED_VALUE"""),21107.0)</f>
        <v>21107</v>
      </c>
      <c r="E238">
        <f>IFERROR(__xludf.DUMMYFUNCTION("""COMPUTED_VALUE"""),-52145.0)</f>
        <v>-52145</v>
      </c>
      <c r="F238" t="str">
        <f>IFERROR(__xludf.DUMMYFUNCTION("""COMPUTED_VALUE"""),"velocity=")</f>
        <v>velocity=</v>
      </c>
      <c r="G238">
        <f>IFERROR(__xludf.DUMMYFUNCTION("""COMPUTED_VALUE"""),-2.0)</f>
        <v>-2</v>
      </c>
      <c r="H238">
        <f>IFERROR(__xludf.DUMMYFUNCTION("""COMPUTED_VALUE"""),5.0)</f>
        <v>5</v>
      </c>
      <c r="J238">
        <f t="shared" si="1"/>
        <v>199</v>
      </c>
      <c r="K238">
        <f t="shared" si="2"/>
        <v>-125</v>
      </c>
    </row>
    <row r="239">
      <c r="A239" s="1" t="s">
        <v>235</v>
      </c>
      <c r="C239" t="str">
        <f>IFERROR(__xludf.DUMMYFUNCTION("SPLIT(A239,""&lt;&gt; ,"")"),"position=")</f>
        <v>position=</v>
      </c>
      <c r="D239">
        <f>IFERROR(__xludf.DUMMYFUNCTION("""COMPUTED_VALUE"""),-20718.0)</f>
        <v>-20718</v>
      </c>
      <c r="E239">
        <f>IFERROR(__xludf.DUMMYFUNCTION("""COMPUTED_VALUE"""),-10335.0)</f>
        <v>-10335</v>
      </c>
      <c r="F239" t="str">
        <f>IFERROR(__xludf.DUMMYFUNCTION("""COMPUTED_VALUE"""),"velocity=")</f>
        <v>velocity=</v>
      </c>
      <c r="G239">
        <f>IFERROR(__xludf.DUMMYFUNCTION("""COMPUTED_VALUE"""),2.0)</f>
        <v>2</v>
      </c>
      <c r="H239">
        <f>IFERROR(__xludf.DUMMYFUNCTION("""COMPUTED_VALUE"""),1.0)</f>
        <v>1</v>
      </c>
      <c r="J239">
        <f t="shared" si="1"/>
        <v>190</v>
      </c>
      <c r="K239">
        <f t="shared" si="2"/>
        <v>-119</v>
      </c>
    </row>
    <row r="240">
      <c r="A240" s="1" t="s">
        <v>236</v>
      </c>
      <c r="C240" t="str">
        <f>IFERROR(__xludf.DUMMYFUNCTION("SPLIT(A240,""&lt;&gt; ,"")"),"position=")</f>
        <v>position=</v>
      </c>
      <c r="D240">
        <f>IFERROR(__xludf.DUMMYFUNCTION("""COMPUTED_VALUE"""),21094.0)</f>
        <v>21094</v>
      </c>
      <c r="E240">
        <f>IFERROR(__xludf.DUMMYFUNCTION("""COMPUTED_VALUE"""),41941.0)</f>
        <v>41941</v>
      </c>
      <c r="F240" t="str">
        <f>IFERROR(__xludf.DUMMYFUNCTION("""COMPUTED_VALUE"""),"velocity=")</f>
        <v>velocity=</v>
      </c>
      <c r="G240">
        <f>IFERROR(__xludf.DUMMYFUNCTION("""COMPUTED_VALUE"""),-2.0)</f>
        <v>-2</v>
      </c>
      <c r="H240">
        <f>IFERROR(__xludf.DUMMYFUNCTION("""COMPUTED_VALUE"""),-4.0)</f>
        <v>-4</v>
      </c>
      <c r="J240">
        <f t="shared" si="1"/>
        <v>186</v>
      </c>
      <c r="K240">
        <f t="shared" si="2"/>
        <v>-125</v>
      </c>
    </row>
    <row r="241">
      <c r="A241" s="1" t="s">
        <v>237</v>
      </c>
      <c r="C241" t="str">
        <f>IFERROR(__xludf.DUMMYFUNCTION("SPLIT(A241,""&lt;&gt; ,"")"),"position=")</f>
        <v>position=</v>
      </c>
      <c r="D241">
        <f>IFERROR(__xludf.DUMMYFUNCTION("""COMPUTED_VALUE"""),21097.0)</f>
        <v>21097</v>
      </c>
      <c r="E241">
        <f>IFERROR(__xludf.DUMMYFUNCTION("""COMPUTED_VALUE"""),41935.0)</f>
        <v>41935</v>
      </c>
      <c r="F241" t="str">
        <f>IFERROR(__xludf.DUMMYFUNCTION("""COMPUTED_VALUE"""),"velocity=")</f>
        <v>velocity=</v>
      </c>
      <c r="G241">
        <f>IFERROR(__xludf.DUMMYFUNCTION("""COMPUTED_VALUE"""),-2.0)</f>
        <v>-2</v>
      </c>
      <c r="H241">
        <f>IFERROR(__xludf.DUMMYFUNCTION("""COMPUTED_VALUE"""),-4.0)</f>
        <v>-4</v>
      </c>
      <c r="J241">
        <f t="shared" si="1"/>
        <v>189</v>
      </c>
      <c r="K241">
        <f t="shared" si="2"/>
        <v>-119</v>
      </c>
    </row>
    <row r="242">
      <c r="A242" s="1" t="s">
        <v>238</v>
      </c>
      <c r="C242" t="str">
        <f>IFERROR(__xludf.DUMMYFUNCTION("SPLIT(A242,""&lt;&gt; ,"")"),"position=")</f>
        <v>position=</v>
      </c>
      <c r="D242">
        <f>IFERROR(__xludf.DUMMYFUNCTION("""COMPUTED_VALUE"""),10624.0)</f>
        <v>10624</v>
      </c>
      <c r="E242">
        <f>IFERROR(__xludf.DUMMYFUNCTION("""COMPUTED_VALUE"""),-20785.0)</f>
        <v>-20785</v>
      </c>
      <c r="F242" t="str">
        <f>IFERROR(__xludf.DUMMYFUNCTION("""COMPUTED_VALUE"""),"velocity=")</f>
        <v>velocity=</v>
      </c>
      <c r="G242">
        <f>IFERROR(__xludf.DUMMYFUNCTION("""COMPUTED_VALUE"""),-1.0)</f>
        <v>-1</v>
      </c>
      <c r="H242">
        <f>IFERROR(__xludf.DUMMYFUNCTION("""COMPUTED_VALUE"""),2.0)</f>
        <v>2</v>
      </c>
      <c r="J242">
        <f t="shared" si="1"/>
        <v>170</v>
      </c>
      <c r="K242">
        <f t="shared" si="2"/>
        <v>-123</v>
      </c>
    </row>
    <row r="243">
      <c r="A243" s="1" t="s">
        <v>239</v>
      </c>
      <c r="C243" t="str">
        <f>IFERROR(__xludf.DUMMYFUNCTION("SPLIT(A243,""&lt;&gt; ,"")"),"position=")</f>
        <v>position=</v>
      </c>
      <c r="D243">
        <f>IFERROR(__xludf.DUMMYFUNCTION("""COMPUTED_VALUE"""),21078.0)</f>
        <v>21078</v>
      </c>
      <c r="E243">
        <f>IFERROR(__xludf.DUMMYFUNCTION("""COMPUTED_VALUE"""),-10328.0)</f>
        <v>-10328</v>
      </c>
      <c r="F243" t="str">
        <f>IFERROR(__xludf.DUMMYFUNCTION("""COMPUTED_VALUE"""),"velocity=")</f>
        <v>velocity=</v>
      </c>
      <c r="G243">
        <f>IFERROR(__xludf.DUMMYFUNCTION("""COMPUTED_VALUE"""),-2.0)</f>
        <v>-2</v>
      </c>
      <c r="H243">
        <f>IFERROR(__xludf.DUMMYFUNCTION("""COMPUTED_VALUE"""),1.0)</f>
        <v>1</v>
      </c>
      <c r="J243">
        <f t="shared" si="1"/>
        <v>170</v>
      </c>
      <c r="K243">
        <f t="shared" si="2"/>
        <v>-126</v>
      </c>
    </row>
    <row r="244">
      <c r="A244" s="1" t="s">
        <v>240</v>
      </c>
      <c r="C244" t="str">
        <f>IFERROR(__xludf.DUMMYFUNCTION("SPLIT(A244,""&lt;&gt; ,"")"),"position=")</f>
        <v>position=</v>
      </c>
      <c r="D244">
        <f>IFERROR(__xludf.DUMMYFUNCTION("""COMPUTED_VALUE"""),52464.0)</f>
        <v>52464</v>
      </c>
      <c r="E244">
        <f>IFERROR(__xludf.DUMMYFUNCTION("""COMPUTED_VALUE"""),41938.0)</f>
        <v>41938</v>
      </c>
      <c r="F244" t="str">
        <f>IFERROR(__xludf.DUMMYFUNCTION("""COMPUTED_VALUE"""),"velocity=")</f>
        <v>velocity=</v>
      </c>
      <c r="G244">
        <f>IFERROR(__xludf.DUMMYFUNCTION("""COMPUTED_VALUE"""),-5.0)</f>
        <v>-5</v>
      </c>
      <c r="H244">
        <f>IFERROR(__xludf.DUMMYFUNCTION("""COMPUTED_VALUE"""),-4.0)</f>
        <v>-4</v>
      </c>
      <c r="J244">
        <f t="shared" si="1"/>
        <v>194</v>
      </c>
      <c r="K244">
        <f t="shared" si="2"/>
        <v>-122</v>
      </c>
    </row>
    <row r="245">
      <c r="A245" s="1" t="s">
        <v>241</v>
      </c>
      <c r="C245" t="str">
        <f>IFERROR(__xludf.DUMMYFUNCTION("SPLIT(A245,""&lt;&gt; ,"")"),"position=")</f>
        <v>position=</v>
      </c>
      <c r="D245">
        <f>IFERROR(__xludf.DUMMYFUNCTION("""COMPUTED_VALUE"""),42006.0)</f>
        <v>42006</v>
      </c>
      <c r="E245">
        <f>IFERROR(__xludf.DUMMYFUNCTION("""COMPUTED_VALUE"""),21031.0)</f>
        <v>21031</v>
      </c>
      <c r="F245" t="str">
        <f>IFERROR(__xludf.DUMMYFUNCTION("""COMPUTED_VALUE"""),"velocity=")</f>
        <v>velocity=</v>
      </c>
      <c r="G245">
        <f>IFERROR(__xludf.DUMMYFUNCTION("""COMPUTED_VALUE"""),-4.0)</f>
        <v>-4</v>
      </c>
      <c r="H245">
        <f>IFERROR(__xludf.DUMMYFUNCTION("""COMPUTED_VALUE"""),-2.0)</f>
        <v>-2</v>
      </c>
      <c r="J245">
        <f t="shared" si="1"/>
        <v>190</v>
      </c>
      <c r="K245">
        <f t="shared" si="2"/>
        <v>-123</v>
      </c>
    </row>
    <row r="246">
      <c r="A246" s="1" t="s">
        <v>242</v>
      </c>
      <c r="C246" t="str">
        <f>IFERROR(__xludf.DUMMYFUNCTION("SPLIT(A246,""&lt;&gt; ,"")"),"position=")</f>
        <v>position=</v>
      </c>
      <c r="D246">
        <f>IFERROR(__xludf.DUMMYFUNCTION("""COMPUTED_VALUE"""),10675.0)</f>
        <v>10675</v>
      </c>
      <c r="E246">
        <f>IFERROR(__xludf.DUMMYFUNCTION("""COMPUTED_VALUE"""),-20789.0)</f>
        <v>-20789</v>
      </c>
      <c r="F246" t="str">
        <f>IFERROR(__xludf.DUMMYFUNCTION("""COMPUTED_VALUE"""),"velocity=")</f>
        <v>velocity=</v>
      </c>
      <c r="G246">
        <f>IFERROR(__xludf.DUMMYFUNCTION("""COMPUTED_VALUE"""),-1.0)</f>
        <v>-1</v>
      </c>
      <c r="H246">
        <f>IFERROR(__xludf.DUMMYFUNCTION("""COMPUTED_VALUE"""),2.0)</f>
        <v>2</v>
      </c>
      <c r="J246">
        <f t="shared" si="1"/>
        <v>221</v>
      </c>
      <c r="K246">
        <f t="shared" si="2"/>
        <v>-119</v>
      </c>
    </row>
    <row r="247">
      <c r="A247" s="1" t="s">
        <v>243</v>
      </c>
      <c r="C247" t="str">
        <f>IFERROR(__xludf.DUMMYFUNCTION("SPLIT(A247,""&lt;&gt; ,"")"),"position=")</f>
        <v>position=</v>
      </c>
      <c r="D247">
        <f>IFERROR(__xludf.DUMMYFUNCTION("""COMPUTED_VALUE"""),-20677.0)</f>
        <v>-20677</v>
      </c>
      <c r="E247">
        <f>IFERROR(__xludf.DUMMYFUNCTION("""COMPUTED_VALUE"""),52396.0)</f>
        <v>52396</v>
      </c>
      <c r="F247" t="str">
        <f>IFERROR(__xludf.DUMMYFUNCTION("""COMPUTED_VALUE"""),"velocity=")</f>
        <v>velocity=</v>
      </c>
      <c r="G247">
        <f>IFERROR(__xludf.DUMMYFUNCTION("""COMPUTED_VALUE"""),2.0)</f>
        <v>2</v>
      </c>
      <c r="H247">
        <f>IFERROR(__xludf.DUMMYFUNCTION("""COMPUTED_VALUE"""),-5.0)</f>
        <v>-5</v>
      </c>
      <c r="J247">
        <f t="shared" si="1"/>
        <v>231</v>
      </c>
      <c r="K247">
        <f t="shared" si="2"/>
        <v>-126</v>
      </c>
    </row>
    <row r="248">
      <c r="A248" s="1" t="s">
        <v>244</v>
      </c>
      <c r="C248" t="str">
        <f>IFERROR(__xludf.DUMMYFUNCTION("SPLIT(A248,""&lt;&gt; ,"")"),"position=")</f>
        <v>position=</v>
      </c>
      <c r="D248">
        <f>IFERROR(__xludf.DUMMYFUNCTION("""COMPUTED_VALUE"""),-52095.0)</f>
        <v>-52095</v>
      </c>
      <c r="E248">
        <f>IFERROR(__xludf.DUMMYFUNCTION("""COMPUTED_VALUE"""),52396.0)</f>
        <v>52396</v>
      </c>
      <c r="F248" t="str">
        <f>IFERROR(__xludf.DUMMYFUNCTION("""COMPUTED_VALUE"""),"velocity=")</f>
        <v>velocity=</v>
      </c>
      <c r="G248">
        <f>IFERROR(__xludf.DUMMYFUNCTION("""COMPUTED_VALUE"""),5.0)</f>
        <v>5</v>
      </c>
      <c r="H248">
        <f>IFERROR(__xludf.DUMMYFUNCTION("""COMPUTED_VALUE"""),-5.0)</f>
        <v>-5</v>
      </c>
      <c r="J248">
        <f t="shared" si="1"/>
        <v>175</v>
      </c>
      <c r="K248">
        <f t="shared" si="2"/>
        <v>-126</v>
      </c>
    </row>
    <row r="249">
      <c r="A249" s="1" t="s">
        <v>245</v>
      </c>
      <c r="C249" t="str">
        <f>IFERROR(__xludf.DUMMYFUNCTION("SPLIT(A249,""&lt;&gt; ,"")"),"position=")</f>
        <v>position=</v>
      </c>
      <c r="D249">
        <f>IFERROR(__xludf.DUMMYFUNCTION("""COMPUTED_VALUE"""),21079.0)</f>
        <v>21079</v>
      </c>
      <c r="E249">
        <f>IFERROR(__xludf.DUMMYFUNCTION("""COMPUTED_VALUE"""),-10333.0)</f>
        <v>-10333</v>
      </c>
      <c r="F249" t="str">
        <f>IFERROR(__xludf.DUMMYFUNCTION("""COMPUTED_VALUE"""),"velocity=")</f>
        <v>velocity=</v>
      </c>
      <c r="G249">
        <f>IFERROR(__xludf.DUMMYFUNCTION("""COMPUTED_VALUE"""),-2.0)</f>
        <v>-2</v>
      </c>
      <c r="H249">
        <f>IFERROR(__xludf.DUMMYFUNCTION("""COMPUTED_VALUE"""),1.0)</f>
        <v>1</v>
      </c>
      <c r="J249">
        <f t="shared" si="1"/>
        <v>171</v>
      </c>
      <c r="K249">
        <f t="shared" si="2"/>
        <v>-121</v>
      </c>
    </row>
    <row r="250">
      <c r="A250" s="1" t="s">
        <v>246</v>
      </c>
      <c r="C250" t="str">
        <f>IFERROR(__xludf.DUMMYFUNCTION("SPLIT(A250,""&lt;&gt; ,"")"),"position=")</f>
        <v>position=</v>
      </c>
      <c r="D250">
        <f>IFERROR(__xludf.DUMMYFUNCTION("""COMPUTED_VALUE"""),-41589.0)</f>
        <v>-41589</v>
      </c>
      <c r="E250">
        <f>IFERROR(__xludf.DUMMYFUNCTION("""COMPUTED_VALUE"""),10577.0)</f>
        <v>10577</v>
      </c>
      <c r="F250" t="str">
        <f>IFERROR(__xludf.DUMMYFUNCTION("""COMPUTED_VALUE"""),"velocity=")</f>
        <v>velocity=</v>
      </c>
      <c r="G250">
        <f>IFERROR(__xludf.DUMMYFUNCTION("""COMPUTED_VALUE"""),4.0)</f>
        <v>4</v>
      </c>
      <c r="H250">
        <f>IFERROR(__xludf.DUMMYFUNCTION("""COMPUTED_VALUE"""),-1.0)</f>
        <v>-1</v>
      </c>
      <c r="J250">
        <f t="shared" si="1"/>
        <v>227</v>
      </c>
      <c r="K250">
        <f t="shared" si="2"/>
        <v>-123</v>
      </c>
    </row>
    <row r="251">
      <c r="A251" s="1" t="s">
        <v>247</v>
      </c>
      <c r="C251" t="str">
        <f>IFERROR(__xludf.DUMMYFUNCTION("SPLIT(A251,""&lt;&gt; ,"")"),"position=")</f>
        <v>position=</v>
      </c>
      <c r="D251">
        <f>IFERROR(__xludf.DUMMYFUNCTION("""COMPUTED_VALUE"""),31556.0)</f>
        <v>31556</v>
      </c>
      <c r="E251">
        <f>IFERROR(__xludf.DUMMYFUNCTION("""COMPUTED_VALUE"""),-41691.0)</f>
        <v>-41691</v>
      </c>
      <c r="F251" t="str">
        <f>IFERROR(__xludf.DUMMYFUNCTION("""COMPUTED_VALUE"""),"velocity=")</f>
        <v>velocity=</v>
      </c>
      <c r="G251">
        <f>IFERROR(__xludf.DUMMYFUNCTION("""COMPUTED_VALUE"""),-3.0)</f>
        <v>-3</v>
      </c>
      <c r="H251">
        <f>IFERROR(__xludf.DUMMYFUNCTION("""COMPUTED_VALUE"""),4.0)</f>
        <v>4</v>
      </c>
      <c r="J251">
        <f t="shared" si="1"/>
        <v>194</v>
      </c>
      <c r="K251">
        <f t="shared" si="2"/>
        <v>-125</v>
      </c>
    </row>
    <row r="252">
      <c r="A252" s="1" t="s">
        <v>248</v>
      </c>
      <c r="C252" t="str">
        <f>IFERROR(__xludf.DUMMYFUNCTION("SPLIT(A252,""&lt;&gt; ,"")"),"position=")</f>
        <v>position=</v>
      </c>
      <c r="D252">
        <f>IFERROR(__xludf.DUMMYFUNCTION("""COMPUTED_VALUE"""),31545.0)</f>
        <v>31545</v>
      </c>
      <c r="E252">
        <f>IFERROR(__xludf.DUMMYFUNCTION("""COMPUTED_VALUE"""),31482.0)</f>
        <v>31482</v>
      </c>
      <c r="F252" t="str">
        <f>IFERROR(__xludf.DUMMYFUNCTION("""COMPUTED_VALUE"""),"velocity=")</f>
        <v>velocity=</v>
      </c>
      <c r="G252">
        <f>IFERROR(__xludf.DUMMYFUNCTION("""COMPUTED_VALUE"""),-3.0)</f>
        <v>-3</v>
      </c>
      <c r="H252">
        <f>IFERROR(__xludf.DUMMYFUNCTION("""COMPUTED_VALUE"""),-3.0)</f>
        <v>-3</v>
      </c>
      <c r="J252">
        <f t="shared" si="1"/>
        <v>183</v>
      </c>
      <c r="K252">
        <f t="shared" si="2"/>
        <v>-120</v>
      </c>
    </row>
    <row r="253">
      <c r="A253" s="1" t="s">
        <v>249</v>
      </c>
      <c r="C253" t="str">
        <f>IFERROR(__xludf.DUMMYFUNCTION("SPLIT(A253,""&lt;&gt; ,"")"),"position=")</f>
        <v>position=</v>
      </c>
      <c r="D253">
        <f>IFERROR(__xludf.DUMMYFUNCTION("""COMPUTED_VALUE"""),10644.0)</f>
        <v>10644</v>
      </c>
      <c r="E253">
        <f>IFERROR(__xludf.DUMMYFUNCTION("""COMPUTED_VALUE"""),31487.0)</f>
        <v>31487</v>
      </c>
      <c r="F253" t="str">
        <f>IFERROR(__xludf.DUMMYFUNCTION("""COMPUTED_VALUE"""),"velocity=")</f>
        <v>velocity=</v>
      </c>
      <c r="G253">
        <f>IFERROR(__xludf.DUMMYFUNCTION("""COMPUTED_VALUE"""),-1.0)</f>
        <v>-1</v>
      </c>
      <c r="H253">
        <f>IFERROR(__xludf.DUMMYFUNCTION("""COMPUTED_VALUE"""),-3.0)</f>
        <v>-3</v>
      </c>
      <c r="J253">
        <f t="shared" si="1"/>
        <v>190</v>
      </c>
      <c r="K253">
        <f t="shared" si="2"/>
        <v>-125</v>
      </c>
    </row>
    <row r="254">
      <c r="A254" s="1" t="s">
        <v>250</v>
      </c>
      <c r="C254" t="str">
        <f>IFERROR(__xludf.DUMMYFUNCTION("SPLIT(A254,""&lt;&gt; ,"")"),"position=")</f>
        <v>position=</v>
      </c>
      <c r="D254">
        <f>IFERROR(__xludf.DUMMYFUNCTION("""COMPUTED_VALUE"""),-20706.0)</f>
        <v>-20706</v>
      </c>
      <c r="E254">
        <f>IFERROR(__xludf.DUMMYFUNCTION("""COMPUTED_VALUE"""),-41690.0)</f>
        <v>-41690</v>
      </c>
      <c r="F254" t="str">
        <f>IFERROR(__xludf.DUMMYFUNCTION("""COMPUTED_VALUE"""),"velocity=")</f>
        <v>velocity=</v>
      </c>
      <c r="G254">
        <f>IFERROR(__xludf.DUMMYFUNCTION("""COMPUTED_VALUE"""),2.0)</f>
        <v>2</v>
      </c>
      <c r="H254">
        <f>IFERROR(__xludf.DUMMYFUNCTION("""COMPUTED_VALUE"""),4.0)</f>
        <v>4</v>
      </c>
      <c r="J254">
        <f t="shared" si="1"/>
        <v>202</v>
      </c>
      <c r="K254">
        <f t="shared" si="2"/>
        <v>-126</v>
      </c>
    </row>
    <row r="255">
      <c r="A255" s="1" t="s">
        <v>251</v>
      </c>
      <c r="C255" t="str">
        <f>IFERROR(__xludf.DUMMYFUNCTION("SPLIT(A255,""&lt;&gt; ,"")"),"position=")</f>
        <v>position=</v>
      </c>
      <c r="D255">
        <f>IFERROR(__xludf.DUMMYFUNCTION("""COMPUTED_VALUE"""),-10266.0)</f>
        <v>-10266</v>
      </c>
      <c r="E255">
        <f>IFERROR(__xludf.DUMMYFUNCTION("""COMPUTED_VALUE"""),31481.0)</f>
        <v>31481</v>
      </c>
      <c r="F255" t="str">
        <f>IFERROR(__xludf.DUMMYFUNCTION("""COMPUTED_VALUE"""),"velocity=")</f>
        <v>velocity=</v>
      </c>
      <c r="G255">
        <f>IFERROR(__xludf.DUMMYFUNCTION("""COMPUTED_VALUE"""),1.0)</f>
        <v>1</v>
      </c>
      <c r="H255">
        <f>IFERROR(__xludf.DUMMYFUNCTION("""COMPUTED_VALUE"""),-3.0)</f>
        <v>-3</v>
      </c>
      <c r="J255">
        <f t="shared" si="1"/>
        <v>188</v>
      </c>
      <c r="K255">
        <f t="shared" si="2"/>
        <v>-119</v>
      </c>
    </row>
    <row r="256">
      <c r="A256" s="1" t="s">
        <v>252</v>
      </c>
      <c r="C256" t="str">
        <f>IFERROR(__xludf.DUMMYFUNCTION("SPLIT(A256,""&lt;&gt; ,"")"),"position=")</f>
        <v>position=</v>
      </c>
      <c r="D256">
        <f>IFERROR(__xludf.DUMMYFUNCTION("""COMPUTED_VALUE"""),21087.0)</f>
        <v>21087</v>
      </c>
      <c r="E256">
        <f>IFERROR(__xludf.DUMMYFUNCTION("""COMPUTED_VALUE"""),-41693.0)</f>
        <v>-41693</v>
      </c>
      <c r="F256" t="str">
        <f>IFERROR(__xludf.DUMMYFUNCTION("""COMPUTED_VALUE"""),"velocity=")</f>
        <v>velocity=</v>
      </c>
      <c r="G256">
        <f>IFERROR(__xludf.DUMMYFUNCTION("""COMPUTED_VALUE"""),-2.0)</f>
        <v>-2</v>
      </c>
      <c r="H256">
        <f>IFERROR(__xludf.DUMMYFUNCTION("""COMPUTED_VALUE"""),4.0)</f>
        <v>4</v>
      </c>
      <c r="J256">
        <f t="shared" si="1"/>
        <v>179</v>
      </c>
      <c r="K256">
        <f t="shared" si="2"/>
        <v>-123</v>
      </c>
    </row>
    <row r="257">
      <c r="A257" s="1" t="s">
        <v>253</v>
      </c>
      <c r="C257" t="str">
        <f>IFERROR(__xludf.DUMMYFUNCTION("SPLIT(A257,""&lt;&gt; ,"")"),"position=")</f>
        <v>position=</v>
      </c>
      <c r="D257">
        <f>IFERROR(__xludf.DUMMYFUNCTION("""COMPUTED_VALUE"""),-10239.0)</f>
        <v>-10239</v>
      </c>
      <c r="E257">
        <f>IFERROR(__xludf.DUMMYFUNCTION("""COMPUTED_VALUE"""),-41695.0)</f>
        <v>-41695</v>
      </c>
      <c r="F257" t="str">
        <f>IFERROR(__xludf.DUMMYFUNCTION("""COMPUTED_VALUE"""),"velocity=")</f>
        <v>velocity=</v>
      </c>
      <c r="G257">
        <f>IFERROR(__xludf.DUMMYFUNCTION("""COMPUTED_VALUE"""),1.0)</f>
        <v>1</v>
      </c>
      <c r="H257">
        <f>IFERROR(__xludf.DUMMYFUNCTION("""COMPUTED_VALUE"""),4.0)</f>
        <v>4</v>
      </c>
      <c r="J257">
        <f t="shared" si="1"/>
        <v>215</v>
      </c>
      <c r="K257">
        <f t="shared" si="2"/>
        <v>-121</v>
      </c>
    </row>
    <row r="258">
      <c r="A258" s="1" t="s">
        <v>254</v>
      </c>
      <c r="C258" t="str">
        <f>IFERROR(__xludf.DUMMYFUNCTION("SPLIT(A258,""&lt;&gt; ,"")"),"position=")</f>
        <v>position=</v>
      </c>
      <c r="D258">
        <f>IFERROR(__xludf.DUMMYFUNCTION("""COMPUTED_VALUE"""),-52090.0)</f>
        <v>-52090</v>
      </c>
      <c r="E258">
        <f>IFERROR(__xludf.DUMMYFUNCTION("""COMPUTED_VALUE"""),21031.0)</f>
        <v>21031</v>
      </c>
      <c r="F258" t="str">
        <f>IFERROR(__xludf.DUMMYFUNCTION("""COMPUTED_VALUE"""),"velocity=")</f>
        <v>velocity=</v>
      </c>
      <c r="G258">
        <f>IFERROR(__xludf.DUMMYFUNCTION("""COMPUTED_VALUE"""),5.0)</f>
        <v>5</v>
      </c>
      <c r="H258">
        <f>IFERROR(__xludf.DUMMYFUNCTION("""COMPUTED_VALUE"""),-2.0)</f>
        <v>-2</v>
      </c>
      <c r="J258">
        <f t="shared" si="1"/>
        <v>180</v>
      </c>
      <c r="K258">
        <f t="shared" si="2"/>
        <v>-123</v>
      </c>
    </row>
    <row r="259">
      <c r="A259" s="1" t="s">
        <v>255</v>
      </c>
      <c r="C259" t="str">
        <f>IFERROR(__xludf.DUMMYFUNCTION("SPLIT(A259,""&lt;&gt; ,"")"),"position=")</f>
        <v>position=</v>
      </c>
      <c r="D259">
        <f>IFERROR(__xludf.DUMMYFUNCTION("""COMPUTED_VALUE"""),-10236.0)</f>
        <v>-10236</v>
      </c>
      <c r="E259">
        <f>IFERROR(__xludf.DUMMYFUNCTION("""COMPUTED_VALUE"""),10578.0)</f>
        <v>10578</v>
      </c>
      <c r="F259" t="str">
        <f>IFERROR(__xludf.DUMMYFUNCTION("""COMPUTED_VALUE"""),"velocity=")</f>
        <v>velocity=</v>
      </c>
      <c r="G259">
        <f>IFERROR(__xludf.DUMMYFUNCTION("""COMPUTED_VALUE"""),1.0)</f>
        <v>1</v>
      </c>
      <c r="H259">
        <f>IFERROR(__xludf.DUMMYFUNCTION("""COMPUTED_VALUE"""),-1.0)</f>
        <v>-1</v>
      </c>
      <c r="J259">
        <f t="shared" si="1"/>
        <v>218</v>
      </c>
      <c r="K259">
        <f t="shared" si="2"/>
        <v>-124</v>
      </c>
    </row>
    <row r="260">
      <c r="A260" s="1" t="s">
        <v>256</v>
      </c>
      <c r="C260" t="str">
        <f>IFERROR(__xludf.DUMMYFUNCTION("SPLIT(A260,""&lt;&gt; ,"")"),"position=")</f>
        <v>position=</v>
      </c>
      <c r="D260">
        <f>IFERROR(__xludf.DUMMYFUNCTION("""COMPUTED_VALUE"""),-10236.0)</f>
        <v>-10236</v>
      </c>
      <c r="E260">
        <f>IFERROR(__xludf.DUMMYFUNCTION("""COMPUTED_VALUE"""),41942.0)</f>
        <v>41942</v>
      </c>
      <c r="F260" t="str">
        <f>IFERROR(__xludf.DUMMYFUNCTION("""COMPUTED_VALUE"""),"velocity=")</f>
        <v>velocity=</v>
      </c>
      <c r="G260">
        <f>IFERROR(__xludf.DUMMYFUNCTION("""COMPUTED_VALUE"""),1.0)</f>
        <v>1</v>
      </c>
      <c r="H260">
        <f>IFERROR(__xludf.DUMMYFUNCTION("""COMPUTED_VALUE"""),-4.0)</f>
        <v>-4</v>
      </c>
      <c r="J260">
        <f t="shared" si="1"/>
        <v>218</v>
      </c>
      <c r="K260">
        <f t="shared" si="2"/>
        <v>-126</v>
      </c>
    </row>
    <row r="261">
      <c r="A261" s="1" t="s">
        <v>257</v>
      </c>
      <c r="C261" t="str">
        <f>IFERROR(__xludf.DUMMYFUNCTION("SPLIT(A261,""&lt;&gt; ,"")"),"position=")</f>
        <v>position=</v>
      </c>
      <c r="D261">
        <f>IFERROR(__xludf.DUMMYFUNCTION("""COMPUTED_VALUE"""),21086.0)</f>
        <v>21086</v>
      </c>
      <c r="E261">
        <f>IFERROR(__xludf.DUMMYFUNCTION("""COMPUTED_VALUE"""),31483.0)</f>
        <v>31483</v>
      </c>
      <c r="F261" t="str">
        <f>IFERROR(__xludf.DUMMYFUNCTION("""COMPUTED_VALUE"""),"velocity=")</f>
        <v>velocity=</v>
      </c>
      <c r="G261">
        <f>IFERROR(__xludf.DUMMYFUNCTION("""COMPUTED_VALUE"""),-2.0)</f>
        <v>-2</v>
      </c>
      <c r="H261">
        <f>IFERROR(__xludf.DUMMYFUNCTION("""COMPUTED_VALUE"""),-3.0)</f>
        <v>-3</v>
      </c>
      <c r="J261">
        <f t="shared" si="1"/>
        <v>178</v>
      </c>
      <c r="K261">
        <f t="shared" si="2"/>
        <v>-121</v>
      </c>
    </row>
    <row r="262">
      <c r="A262" s="1" t="s">
        <v>258</v>
      </c>
      <c r="C262" t="str">
        <f>IFERROR(__xludf.DUMMYFUNCTION("SPLIT(A262,""&lt;&gt; ,"")"),"position=")</f>
        <v>position=</v>
      </c>
      <c r="D262">
        <f>IFERROR(__xludf.DUMMYFUNCTION("""COMPUTED_VALUE"""),-31176.0)</f>
        <v>-31176</v>
      </c>
      <c r="E262">
        <f>IFERROR(__xludf.DUMMYFUNCTION("""COMPUTED_VALUE"""),-10330.0)</f>
        <v>-10330</v>
      </c>
      <c r="F262" t="str">
        <f>IFERROR(__xludf.DUMMYFUNCTION("""COMPUTED_VALUE"""),"velocity=")</f>
        <v>velocity=</v>
      </c>
      <c r="G262">
        <f>IFERROR(__xludf.DUMMYFUNCTION("""COMPUTED_VALUE"""),3.0)</f>
        <v>3</v>
      </c>
      <c r="H262">
        <f>IFERROR(__xludf.DUMMYFUNCTION("""COMPUTED_VALUE"""),1.0)</f>
        <v>1</v>
      </c>
      <c r="J262">
        <f t="shared" si="1"/>
        <v>186</v>
      </c>
      <c r="K262">
        <f t="shared" si="2"/>
        <v>-124</v>
      </c>
    </row>
    <row r="263">
      <c r="A263" s="1" t="s">
        <v>259</v>
      </c>
      <c r="C263" t="str">
        <f>IFERROR(__xludf.DUMMYFUNCTION("SPLIT(A263,""&lt;&gt; ,"")"),"position=")</f>
        <v>position=</v>
      </c>
      <c r="D263">
        <f>IFERROR(__xludf.DUMMYFUNCTION("""COMPUTED_VALUE"""),31574.0)</f>
        <v>31574</v>
      </c>
      <c r="E263">
        <f>IFERROR(__xludf.DUMMYFUNCTION("""COMPUTED_VALUE"""),-10330.0)</f>
        <v>-10330</v>
      </c>
      <c r="F263" t="str">
        <f>IFERROR(__xludf.DUMMYFUNCTION("""COMPUTED_VALUE"""),"velocity=")</f>
        <v>velocity=</v>
      </c>
      <c r="G263">
        <f>IFERROR(__xludf.DUMMYFUNCTION("""COMPUTED_VALUE"""),-3.0)</f>
        <v>-3</v>
      </c>
      <c r="H263">
        <f>IFERROR(__xludf.DUMMYFUNCTION("""COMPUTED_VALUE"""),1.0)</f>
        <v>1</v>
      </c>
      <c r="J263">
        <f t="shared" si="1"/>
        <v>212</v>
      </c>
      <c r="K263">
        <f t="shared" si="2"/>
        <v>-124</v>
      </c>
    </row>
    <row r="264">
      <c r="A264" s="1" t="s">
        <v>260</v>
      </c>
      <c r="C264" t="str">
        <f>IFERROR(__xludf.DUMMYFUNCTION("SPLIT(A264,""&lt;&gt; ,"")"),"position=")</f>
        <v>position=</v>
      </c>
      <c r="D264">
        <f>IFERROR(__xludf.DUMMYFUNCTION("""COMPUTED_VALUE"""),-41598.0)</f>
        <v>-41598</v>
      </c>
      <c r="E264">
        <f>IFERROR(__xludf.DUMMYFUNCTION("""COMPUTED_VALUE"""),31482.0)</f>
        <v>31482</v>
      </c>
      <c r="F264" t="str">
        <f>IFERROR(__xludf.DUMMYFUNCTION("""COMPUTED_VALUE"""),"velocity=")</f>
        <v>velocity=</v>
      </c>
      <c r="G264">
        <f>IFERROR(__xludf.DUMMYFUNCTION("""COMPUTED_VALUE"""),4.0)</f>
        <v>4</v>
      </c>
      <c r="H264">
        <f>IFERROR(__xludf.DUMMYFUNCTION("""COMPUTED_VALUE"""),-3.0)</f>
        <v>-3</v>
      </c>
      <c r="J264">
        <f t="shared" si="1"/>
        <v>218</v>
      </c>
      <c r="K264">
        <f t="shared" si="2"/>
        <v>-120</v>
      </c>
    </row>
    <row r="265">
      <c r="A265" s="1" t="s">
        <v>261</v>
      </c>
      <c r="C265" t="str">
        <f>IFERROR(__xludf.DUMMYFUNCTION("SPLIT(A265,""&lt;&gt; ,"")"),"position=")</f>
        <v>position=</v>
      </c>
      <c r="D265">
        <f>IFERROR(__xludf.DUMMYFUNCTION("""COMPUTED_VALUE"""),-52087.0)</f>
        <v>-52087</v>
      </c>
      <c r="E265">
        <f>IFERROR(__xludf.DUMMYFUNCTION("""COMPUTED_VALUE"""),-52144.0)</f>
        <v>-52144</v>
      </c>
      <c r="F265" t="str">
        <f>IFERROR(__xludf.DUMMYFUNCTION("""COMPUTED_VALUE"""),"velocity=")</f>
        <v>velocity=</v>
      </c>
      <c r="G265">
        <f>IFERROR(__xludf.DUMMYFUNCTION("""COMPUTED_VALUE"""),5.0)</f>
        <v>5</v>
      </c>
      <c r="H265">
        <f>IFERROR(__xludf.DUMMYFUNCTION("""COMPUTED_VALUE"""),5.0)</f>
        <v>5</v>
      </c>
      <c r="J265">
        <f t="shared" si="1"/>
        <v>183</v>
      </c>
      <c r="K265">
        <f t="shared" si="2"/>
        <v>-126</v>
      </c>
    </row>
    <row r="266">
      <c r="A266" s="1" t="s">
        <v>262</v>
      </c>
      <c r="C266" t="str">
        <f>IFERROR(__xludf.DUMMYFUNCTION("SPLIT(A266,""&lt;&gt; ,"")"),"position=")</f>
        <v>position=</v>
      </c>
      <c r="D266">
        <f>IFERROR(__xludf.DUMMYFUNCTION("""COMPUTED_VALUE"""),21090.0)</f>
        <v>21090</v>
      </c>
      <c r="E266">
        <f>IFERROR(__xludf.DUMMYFUNCTION("""COMPUTED_VALUE"""),-31243.0)</f>
        <v>-31243</v>
      </c>
      <c r="F266" t="str">
        <f>IFERROR(__xludf.DUMMYFUNCTION("""COMPUTED_VALUE"""),"velocity=")</f>
        <v>velocity=</v>
      </c>
      <c r="G266">
        <f>IFERROR(__xludf.DUMMYFUNCTION("""COMPUTED_VALUE"""),-2.0)</f>
        <v>-2</v>
      </c>
      <c r="H266">
        <f>IFERROR(__xludf.DUMMYFUNCTION("""COMPUTED_VALUE"""),3.0)</f>
        <v>3</v>
      </c>
      <c r="J266">
        <f t="shared" si="1"/>
        <v>182</v>
      </c>
      <c r="K266">
        <f t="shared" si="2"/>
        <v>-119</v>
      </c>
    </row>
    <row r="267">
      <c r="A267" s="1" t="s">
        <v>263</v>
      </c>
      <c r="C267" t="str">
        <f>IFERROR(__xludf.DUMMYFUNCTION("SPLIT(A267,""&lt;&gt; ,"")"),"position=")</f>
        <v>position=</v>
      </c>
      <c r="D267">
        <f>IFERROR(__xludf.DUMMYFUNCTION("""COMPUTED_VALUE"""),-20695.0)</f>
        <v>-20695</v>
      </c>
      <c r="E267">
        <f>IFERROR(__xludf.DUMMYFUNCTION("""COMPUTED_VALUE"""),-41693.0)</f>
        <v>-41693</v>
      </c>
      <c r="F267" t="str">
        <f>IFERROR(__xludf.DUMMYFUNCTION("""COMPUTED_VALUE"""),"velocity=")</f>
        <v>velocity=</v>
      </c>
      <c r="G267">
        <f>IFERROR(__xludf.DUMMYFUNCTION("""COMPUTED_VALUE"""),2.0)</f>
        <v>2</v>
      </c>
      <c r="H267">
        <f>IFERROR(__xludf.DUMMYFUNCTION("""COMPUTED_VALUE"""),4.0)</f>
        <v>4</v>
      </c>
      <c r="J267">
        <f t="shared" si="1"/>
        <v>213</v>
      </c>
      <c r="K267">
        <f t="shared" si="2"/>
        <v>-123</v>
      </c>
    </row>
    <row r="268">
      <c r="A268" s="1" t="s">
        <v>264</v>
      </c>
      <c r="C268" t="str">
        <f>IFERROR(__xludf.DUMMYFUNCTION("SPLIT(A268,""&lt;&gt; ,"")"),"position=")</f>
        <v>position=</v>
      </c>
      <c r="D268">
        <f>IFERROR(__xludf.DUMMYFUNCTION("""COMPUTED_VALUE"""),31574.0)</f>
        <v>31574</v>
      </c>
      <c r="E268">
        <f>IFERROR(__xludf.DUMMYFUNCTION("""COMPUTED_VALUE"""),-41692.0)</f>
        <v>-41692</v>
      </c>
      <c r="F268" t="str">
        <f>IFERROR(__xludf.DUMMYFUNCTION("""COMPUTED_VALUE"""),"velocity=")</f>
        <v>velocity=</v>
      </c>
      <c r="G268">
        <f>IFERROR(__xludf.DUMMYFUNCTION("""COMPUTED_VALUE"""),-3.0)</f>
        <v>-3</v>
      </c>
      <c r="H268">
        <f>IFERROR(__xludf.DUMMYFUNCTION("""COMPUTED_VALUE"""),4.0)</f>
        <v>4</v>
      </c>
      <c r="J268">
        <f t="shared" si="1"/>
        <v>212</v>
      </c>
      <c r="K268">
        <f t="shared" si="2"/>
        <v>-124</v>
      </c>
    </row>
    <row r="269">
      <c r="A269" s="1" t="s">
        <v>265</v>
      </c>
      <c r="C269" t="str">
        <f>IFERROR(__xludf.DUMMYFUNCTION("SPLIT(A269,""&lt;&gt; ,"")"),"position=")</f>
        <v>position=</v>
      </c>
      <c r="D269">
        <f>IFERROR(__xludf.DUMMYFUNCTION("""COMPUTED_VALUE"""),-10240.0)</f>
        <v>-10240</v>
      </c>
      <c r="E269">
        <f>IFERROR(__xludf.DUMMYFUNCTION("""COMPUTED_VALUE"""),-52148.0)</f>
        <v>-52148</v>
      </c>
      <c r="F269" t="str">
        <f>IFERROR(__xludf.DUMMYFUNCTION("""COMPUTED_VALUE"""),"velocity=")</f>
        <v>velocity=</v>
      </c>
      <c r="G269">
        <f>IFERROR(__xludf.DUMMYFUNCTION("""COMPUTED_VALUE"""),1.0)</f>
        <v>1</v>
      </c>
      <c r="H269">
        <f>IFERROR(__xludf.DUMMYFUNCTION("""COMPUTED_VALUE"""),5.0)</f>
        <v>5</v>
      </c>
      <c r="J269">
        <f t="shared" si="1"/>
        <v>214</v>
      </c>
      <c r="K269">
        <f t="shared" si="2"/>
        <v>-122</v>
      </c>
    </row>
    <row r="270">
      <c r="A270" s="1" t="s">
        <v>266</v>
      </c>
      <c r="C270" t="str">
        <f>IFERROR(__xludf.DUMMYFUNCTION("SPLIT(A270,""&lt;&gt; ,"")"),"position=")</f>
        <v>position=</v>
      </c>
      <c r="D270">
        <f>IFERROR(__xludf.DUMMYFUNCTION("""COMPUTED_VALUE"""),42042.0)</f>
        <v>42042</v>
      </c>
      <c r="E270">
        <f>IFERROR(__xludf.DUMMYFUNCTION("""COMPUTED_VALUE"""),31481.0)</f>
        <v>31481</v>
      </c>
      <c r="F270" t="str">
        <f>IFERROR(__xludf.DUMMYFUNCTION("""COMPUTED_VALUE"""),"velocity=")</f>
        <v>velocity=</v>
      </c>
      <c r="G270">
        <f>IFERROR(__xludf.DUMMYFUNCTION("""COMPUTED_VALUE"""),-4.0)</f>
        <v>-4</v>
      </c>
      <c r="H270">
        <f>IFERROR(__xludf.DUMMYFUNCTION("""COMPUTED_VALUE"""),-3.0)</f>
        <v>-3</v>
      </c>
      <c r="J270">
        <f t="shared" si="1"/>
        <v>226</v>
      </c>
      <c r="K270">
        <f t="shared" si="2"/>
        <v>-119</v>
      </c>
    </row>
    <row r="271">
      <c r="A271" s="1" t="s">
        <v>267</v>
      </c>
      <c r="C271" t="str">
        <f>IFERROR(__xludf.DUMMYFUNCTION("SPLIT(A271,""&lt;&gt; ,"")"),"position=")</f>
        <v>position=</v>
      </c>
      <c r="D271">
        <f>IFERROR(__xludf.DUMMYFUNCTION("""COMPUTED_VALUE"""),41986.0)</f>
        <v>41986</v>
      </c>
      <c r="E271">
        <f>IFERROR(__xludf.DUMMYFUNCTION("""COMPUTED_VALUE"""),31481.0)</f>
        <v>31481</v>
      </c>
      <c r="F271" t="str">
        <f>IFERROR(__xludf.DUMMYFUNCTION("""COMPUTED_VALUE"""),"velocity=")</f>
        <v>velocity=</v>
      </c>
      <c r="G271">
        <f>IFERROR(__xludf.DUMMYFUNCTION("""COMPUTED_VALUE"""),-4.0)</f>
        <v>-4</v>
      </c>
      <c r="H271">
        <f>IFERROR(__xludf.DUMMYFUNCTION("""COMPUTED_VALUE"""),-3.0)</f>
        <v>-3</v>
      </c>
      <c r="J271">
        <f t="shared" si="1"/>
        <v>170</v>
      </c>
      <c r="K271">
        <f t="shared" si="2"/>
        <v>-119</v>
      </c>
    </row>
    <row r="272">
      <c r="A272" s="1" t="s">
        <v>268</v>
      </c>
      <c r="C272" t="str">
        <f>IFERROR(__xludf.DUMMYFUNCTION("SPLIT(A272,""&lt;&gt; ,"")"),"position=")</f>
        <v>position=</v>
      </c>
      <c r="D272">
        <f>IFERROR(__xludf.DUMMYFUNCTION("""COMPUTED_VALUE"""),52484.0)</f>
        <v>52484</v>
      </c>
      <c r="E272">
        <f>IFERROR(__xludf.DUMMYFUNCTION("""COMPUTED_VALUE"""),-10326.0)</f>
        <v>-10326</v>
      </c>
      <c r="F272" t="str">
        <f>IFERROR(__xludf.DUMMYFUNCTION("""COMPUTED_VALUE"""),"velocity=")</f>
        <v>velocity=</v>
      </c>
      <c r="G272">
        <f>IFERROR(__xludf.DUMMYFUNCTION("""COMPUTED_VALUE"""),-5.0)</f>
        <v>-5</v>
      </c>
      <c r="H272">
        <f>IFERROR(__xludf.DUMMYFUNCTION("""COMPUTED_VALUE"""),1.0)</f>
        <v>1</v>
      </c>
      <c r="J272">
        <f t="shared" si="1"/>
        <v>214</v>
      </c>
      <c r="K272">
        <f t="shared" si="2"/>
        <v>-128</v>
      </c>
    </row>
    <row r="273">
      <c r="A273" s="1" t="s">
        <v>269</v>
      </c>
      <c r="C273" t="str">
        <f>IFERROR(__xludf.DUMMYFUNCTION("SPLIT(A273,""&lt;&gt; ,"")"),"position=")</f>
        <v>position=</v>
      </c>
      <c r="D273">
        <f>IFERROR(__xludf.DUMMYFUNCTION("""COMPUTED_VALUE"""),31593.0)</f>
        <v>31593</v>
      </c>
      <c r="E273">
        <f>IFERROR(__xludf.DUMMYFUNCTION("""COMPUTED_VALUE"""),-10330.0)</f>
        <v>-10330</v>
      </c>
      <c r="F273" t="str">
        <f>IFERROR(__xludf.DUMMYFUNCTION("""COMPUTED_VALUE"""),"velocity=")</f>
        <v>velocity=</v>
      </c>
      <c r="G273">
        <f>IFERROR(__xludf.DUMMYFUNCTION("""COMPUTED_VALUE"""),-3.0)</f>
        <v>-3</v>
      </c>
      <c r="H273">
        <f>IFERROR(__xludf.DUMMYFUNCTION("""COMPUTED_VALUE"""),1.0)</f>
        <v>1</v>
      </c>
      <c r="J273">
        <f t="shared" si="1"/>
        <v>231</v>
      </c>
      <c r="K273">
        <f t="shared" si="2"/>
        <v>-124</v>
      </c>
    </row>
    <row r="274">
      <c r="A274" s="1" t="s">
        <v>270</v>
      </c>
      <c r="C274" t="str">
        <f>IFERROR(__xludf.DUMMYFUNCTION("SPLIT(A274,""&lt;&gt; ,"")"),"position=")</f>
        <v>position=</v>
      </c>
      <c r="D274">
        <f>IFERROR(__xludf.DUMMYFUNCTION("""COMPUTED_VALUE"""),31548.0)</f>
        <v>31548</v>
      </c>
      <c r="E274">
        <f>IFERROR(__xludf.DUMMYFUNCTION("""COMPUTED_VALUE"""),52398.0)</f>
        <v>52398</v>
      </c>
      <c r="F274" t="str">
        <f>IFERROR(__xludf.DUMMYFUNCTION("""COMPUTED_VALUE"""),"velocity=")</f>
        <v>velocity=</v>
      </c>
      <c r="G274">
        <f>IFERROR(__xludf.DUMMYFUNCTION("""COMPUTED_VALUE"""),-3.0)</f>
        <v>-3</v>
      </c>
      <c r="H274">
        <f>IFERROR(__xludf.DUMMYFUNCTION("""COMPUTED_VALUE"""),-5.0)</f>
        <v>-5</v>
      </c>
      <c r="J274">
        <f t="shared" si="1"/>
        <v>186</v>
      </c>
      <c r="K274">
        <f t="shared" si="2"/>
        <v>-128</v>
      </c>
    </row>
    <row r="275">
      <c r="A275" s="1" t="s">
        <v>271</v>
      </c>
      <c r="C275" t="str">
        <f>IFERROR(__xludf.DUMMYFUNCTION("SPLIT(A275,""&lt;&gt; ,"")"),"position=")</f>
        <v>position=</v>
      </c>
      <c r="D275">
        <f>IFERROR(__xludf.DUMMYFUNCTION("""COMPUTED_VALUE"""),-20719.0)</f>
        <v>-20719</v>
      </c>
      <c r="E275">
        <f>IFERROR(__xludf.DUMMYFUNCTION("""COMPUTED_VALUE"""),21027.0)</f>
        <v>21027</v>
      </c>
      <c r="F275" t="str">
        <f>IFERROR(__xludf.DUMMYFUNCTION("""COMPUTED_VALUE"""),"velocity=")</f>
        <v>velocity=</v>
      </c>
      <c r="G275">
        <f>IFERROR(__xludf.DUMMYFUNCTION("""COMPUTED_VALUE"""),2.0)</f>
        <v>2</v>
      </c>
      <c r="H275">
        <f>IFERROR(__xludf.DUMMYFUNCTION("""COMPUTED_VALUE"""),-2.0)</f>
        <v>-2</v>
      </c>
      <c r="J275">
        <f t="shared" si="1"/>
        <v>189</v>
      </c>
      <c r="K275">
        <f t="shared" si="2"/>
        <v>-119</v>
      </c>
    </row>
    <row r="276">
      <c r="A276" s="1" t="s">
        <v>272</v>
      </c>
      <c r="C276" t="str">
        <f>IFERROR(__xludf.DUMMYFUNCTION("SPLIT(A276,""&lt;&gt; ,"")"),"position=")</f>
        <v>position=</v>
      </c>
      <c r="D276">
        <f>IFERROR(__xludf.DUMMYFUNCTION("""COMPUTED_VALUE"""),-20697.0)</f>
        <v>-20697</v>
      </c>
      <c r="E276">
        <f>IFERROR(__xludf.DUMMYFUNCTION("""COMPUTED_VALUE"""),-31243.0)</f>
        <v>-31243</v>
      </c>
      <c r="F276" t="str">
        <f>IFERROR(__xludf.DUMMYFUNCTION("""COMPUTED_VALUE"""),"velocity=")</f>
        <v>velocity=</v>
      </c>
      <c r="G276">
        <f>IFERROR(__xludf.DUMMYFUNCTION("""COMPUTED_VALUE"""),2.0)</f>
        <v>2</v>
      </c>
      <c r="H276">
        <f>IFERROR(__xludf.DUMMYFUNCTION("""COMPUTED_VALUE"""),3.0)</f>
        <v>3</v>
      </c>
      <c r="J276">
        <f t="shared" si="1"/>
        <v>211</v>
      </c>
      <c r="K276">
        <f t="shared" si="2"/>
        <v>-119</v>
      </c>
    </row>
    <row r="277">
      <c r="A277" s="1" t="s">
        <v>273</v>
      </c>
      <c r="C277" t="str">
        <f>IFERROR(__xludf.DUMMYFUNCTION("SPLIT(A277,""&lt;&gt; ,"")"),"position=")</f>
        <v>position=</v>
      </c>
      <c r="D277">
        <f>IFERROR(__xludf.DUMMYFUNCTION("""COMPUTED_VALUE"""),10680.0)</f>
        <v>10680</v>
      </c>
      <c r="E277">
        <f>IFERROR(__xludf.DUMMYFUNCTION("""COMPUTED_VALUE"""),-20781.0)</f>
        <v>-20781</v>
      </c>
      <c r="F277" t="str">
        <f>IFERROR(__xludf.DUMMYFUNCTION("""COMPUTED_VALUE"""),"velocity=")</f>
        <v>velocity=</v>
      </c>
      <c r="G277">
        <f>IFERROR(__xludf.DUMMYFUNCTION("""COMPUTED_VALUE"""),-1.0)</f>
        <v>-1</v>
      </c>
      <c r="H277">
        <f>IFERROR(__xludf.DUMMYFUNCTION("""COMPUTED_VALUE"""),2.0)</f>
        <v>2</v>
      </c>
      <c r="J277">
        <f t="shared" si="1"/>
        <v>226</v>
      </c>
      <c r="K277">
        <f t="shared" si="2"/>
        <v>-127</v>
      </c>
    </row>
    <row r="278">
      <c r="A278" s="1" t="s">
        <v>274</v>
      </c>
      <c r="C278" t="str">
        <f>IFERROR(__xludf.DUMMYFUNCTION("SPLIT(A278,""&lt;&gt; ,"")"),"position=")</f>
        <v>position=</v>
      </c>
      <c r="D278">
        <f>IFERROR(__xludf.DUMMYFUNCTION("""COMPUTED_VALUE"""),-52088.0)</f>
        <v>-52088</v>
      </c>
      <c r="E278">
        <f>IFERROR(__xludf.DUMMYFUNCTION("""COMPUTED_VALUE"""),21031.0)</f>
        <v>21031</v>
      </c>
      <c r="F278" t="str">
        <f>IFERROR(__xludf.DUMMYFUNCTION("""COMPUTED_VALUE"""),"velocity=")</f>
        <v>velocity=</v>
      </c>
      <c r="G278">
        <f>IFERROR(__xludf.DUMMYFUNCTION("""COMPUTED_VALUE"""),5.0)</f>
        <v>5</v>
      </c>
      <c r="H278">
        <f>IFERROR(__xludf.DUMMYFUNCTION("""COMPUTED_VALUE"""),-2.0)</f>
        <v>-2</v>
      </c>
      <c r="J278">
        <f t="shared" si="1"/>
        <v>182</v>
      </c>
      <c r="K278">
        <f t="shared" si="2"/>
        <v>-123</v>
      </c>
    </row>
    <row r="279">
      <c r="A279" s="1" t="s">
        <v>275</v>
      </c>
      <c r="C279" t="str">
        <f>IFERROR(__xludf.DUMMYFUNCTION("SPLIT(A279,""&lt;&gt; ,"")"),"position=")</f>
        <v>position=</v>
      </c>
      <c r="D279">
        <f>IFERROR(__xludf.DUMMYFUNCTION("""COMPUTED_VALUE"""),-31176.0)</f>
        <v>-31176</v>
      </c>
      <c r="E279">
        <f>IFERROR(__xludf.DUMMYFUNCTION("""COMPUTED_VALUE"""),41943.0)</f>
        <v>41943</v>
      </c>
      <c r="F279" t="str">
        <f>IFERROR(__xludf.DUMMYFUNCTION("""COMPUTED_VALUE"""),"velocity=")</f>
        <v>velocity=</v>
      </c>
      <c r="G279">
        <f>IFERROR(__xludf.DUMMYFUNCTION("""COMPUTED_VALUE"""),3.0)</f>
        <v>3</v>
      </c>
      <c r="H279">
        <f>IFERROR(__xludf.DUMMYFUNCTION("""COMPUTED_VALUE"""),-4.0)</f>
        <v>-4</v>
      </c>
      <c r="J279">
        <f t="shared" si="1"/>
        <v>186</v>
      </c>
      <c r="K279">
        <f t="shared" si="2"/>
        <v>-127</v>
      </c>
    </row>
    <row r="280">
      <c r="A280" s="1" t="s">
        <v>276</v>
      </c>
      <c r="C280" t="str">
        <f>IFERROR(__xludf.DUMMYFUNCTION("SPLIT(A280,""&lt;&gt; ,"")"),"position=")</f>
        <v>position=</v>
      </c>
      <c r="D280">
        <f>IFERROR(__xludf.DUMMYFUNCTION("""COMPUTED_VALUE"""),41996.0)</f>
        <v>41996</v>
      </c>
      <c r="E280">
        <f>IFERROR(__xludf.DUMMYFUNCTION("""COMPUTED_VALUE"""),-52147.0)</f>
        <v>-52147</v>
      </c>
      <c r="F280" t="str">
        <f>IFERROR(__xludf.DUMMYFUNCTION("""COMPUTED_VALUE"""),"velocity=")</f>
        <v>velocity=</v>
      </c>
      <c r="G280">
        <f>IFERROR(__xludf.DUMMYFUNCTION("""COMPUTED_VALUE"""),-4.0)</f>
        <v>-4</v>
      </c>
      <c r="H280">
        <f>IFERROR(__xludf.DUMMYFUNCTION("""COMPUTED_VALUE"""),5.0)</f>
        <v>5</v>
      </c>
      <c r="J280">
        <f t="shared" si="1"/>
        <v>180</v>
      </c>
      <c r="K280">
        <f t="shared" si="2"/>
        <v>-123</v>
      </c>
    </row>
    <row r="281">
      <c r="A281" s="1" t="s">
        <v>277</v>
      </c>
      <c r="C281" t="str">
        <f>IFERROR(__xludf.DUMMYFUNCTION("SPLIT(A281,""&lt;&gt; ,"")"),"position=")</f>
        <v>position=</v>
      </c>
      <c r="D281">
        <f>IFERROR(__xludf.DUMMYFUNCTION("""COMPUTED_VALUE"""),-31176.0)</f>
        <v>-31176</v>
      </c>
      <c r="E281">
        <f>IFERROR(__xludf.DUMMYFUNCTION("""COMPUTED_VALUE"""),41944.0)</f>
        <v>41944</v>
      </c>
      <c r="F281" t="str">
        <f>IFERROR(__xludf.DUMMYFUNCTION("""COMPUTED_VALUE"""),"velocity=")</f>
        <v>velocity=</v>
      </c>
      <c r="G281">
        <f>IFERROR(__xludf.DUMMYFUNCTION("""COMPUTED_VALUE"""),3.0)</f>
        <v>3</v>
      </c>
      <c r="H281">
        <f>IFERROR(__xludf.DUMMYFUNCTION("""COMPUTED_VALUE"""),-4.0)</f>
        <v>-4</v>
      </c>
      <c r="J281">
        <f t="shared" si="1"/>
        <v>186</v>
      </c>
      <c r="K281">
        <f t="shared" si="2"/>
        <v>-128</v>
      </c>
    </row>
    <row r="282">
      <c r="A282" s="1" t="s">
        <v>278</v>
      </c>
      <c r="C282" t="str">
        <f>IFERROR(__xludf.DUMMYFUNCTION("SPLIT(A282,""&lt;&gt; ,"")"),"position=")</f>
        <v>position=</v>
      </c>
      <c r="D282">
        <f>IFERROR(__xludf.DUMMYFUNCTION("""COMPUTED_VALUE"""),-52056.0)</f>
        <v>-52056</v>
      </c>
      <c r="E282">
        <f>IFERROR(__xludf.DUMMYFUNCTION("""COMPUTED_VALUE"""),-41697.0)</f>
        <v>-41697</v>
      </c>
      <c r="F282" t="str">
        <f>IFERROR(__xludf.DUMMYFUNCTION("""COMPUTED_VALUE"""),"velocity=")</f>
        <v>velocity=</v>
      </c>
      <c r="G282">
        <f>IFERROR(__xludf.DUMMYFUNCTION("""COMPUTED_VALUE"""),5.0)</f>
        <v>5</v>
      </c>
      <c r="H282">
        <f>IFERROR(__xludf.DUMMYFUNCTION("""COMPUTED_VALUE"""),4.0)</f>
        <v>4</v>
      </c>
      <c r="J282">
        <f t="shared" si="1"/>
        <v>214</v>
      </c>
      <c r="K282">
        <f t="shared" si="2"/>
        <v>-119</v>
      </c>
    </row>
    <row r="283">
      <c r="A283" s="1" t="s">
        <v>279</v>
      </c>
      <c r="C283" t="str">
        <f>IFERROR(__xludf.DUMMYFUNCTION("SPLIT(A283,""&lt;&gt; ,"")"),"position=")</f>
        <v>position=</v>
      </c>
      <c r="D283">
        <f>IFERROR(__xludf.DUMMYFUNCTION("""COMPUTED_VALUE"""),31593.0)</f>
        <v>31593</v>
      </c>
      <c r="E283">
        <f>IFERROR(__xludf.DUMMYFUNCTION("""COMPUTED_VALUE"""),41944.0)</f>
        <v>41944</v>
      </c>
      <c r="F283" t="str">
        <f>IFERROR(__xludf.DUMMYFUNCTION("""COMPUTED_VALUE"""),"velocity=")</f>
        <v>velocity=</v>
      </c>
      <c r="G283">
        <f>IFERROR(__xludf.DUMMYFUNCTION("""COMPUTED_VALUE"""),-3.0)</f>
        <v>-3</v>
      </c>
      <c r="H283">
        <f>IFERROR(__xludf.DUMMYFUNCTION("""COMPUTED_VALUE"""),-4.0)</f>
        <v>-4</v>
      </c>
      <c r="J283">
        <f t="shared" si="1"/>
        <v>231</v>
      </c>
      <c r="K283">
        <f t="shared" si="2"/>
        <v>-128</v>
      </c>
    </row>
    <row r="284">
      <c r="A284" s="1" t="s">
        <v>280</v>
      </c>
      <c r="C284" t="str">
        <f>IFERROR(__xludf.DUMMYFUNCTION("SPLIT(A284,""&lt;&gt; ,"")"),"position=")</f>
        <v>position=</v>
      </c>
      <c r="D284">
        <f>IFERROR(__xludf.DUMMYFUNCTION("""COMPUTED_VALUE"""),21099.0)</f>
        <v>21099</v>
      </c>
      <c r="E284">
        <f>IFERROR(__xludf.DUMMYFUNCTION("""COMPUTED_VALUE"""),-41695.0)</f>
        <v>-41695</v>
      </c>
      <c r="F284" t="str">
        <f>IFERROR(__xludf.DUMMYFUNCTION("""COMPUTED_VALUE"""),"velocity=")</f>
        <v>velocity=</v>
      </c>
      <c r="G284">
        <f>IFERROR(__xludf.DUMMYFUNCTION("""COMPUTED_VALUE"""),-2.0)</f>
        <v>-2</v>
      </c>
      <c r="H284">
        <f>IFERROR(__xludf.DUMMYFUNCTION("""COMPUTED_VALUE"""),4.0)</f>
        <v>4</v>
      </c>
      <c r="J284">
        <f t="shared" si="1"/>
        <v>191</v>
      </c>
      <c r="K284">
        <f t="shared" si="2"/>
        <v>-121</v>
      </c>
    </row>
    <row r="285">
      <c r="A285" s="1" t="s">
        <v>272</v>
      </c>
      <c r="C285" t="str">
        <f>IFERROR(__xludf.DUMMYFUNCTION("SPLIT(A285,""&lt;&gt; ,"")"),"position=")</f>
        <v>position=</v>
      </c>
      <c r="D285">
        <f>IFERROR(__xludf.DUMMYFUNCTION("""COMPUTED_VALUE"""),-20697.0)</f>
        <v>-20697</v>
      </c>
      <c r="E285">
        <f>IFERROR(__xludf.DUMMYFUNCTION("""COMPUTED_VALUE"""),-31243.0)</f>
        <v>-31243</v>
      </c>
      <c r="F285" t="str">
        <f>IFERROR(__xludf.DUMMYFUNCTION("""COMPUTED_VALUE"""),"velocity=")</f>
        <v>velocity=</v>
      </c>
      <c r="G285">
        <f>IFERROR(__xludf.DUMMYFUNCTION("""COMPUTED_VALUE"""),2.0)</f>
        <v>2</v>
      </c>
      <c r="H285">
        <f>IFERROR(__xludf.DUMMYFUNCTION("""COMPUTED_VALUE"""),3.0)</f>
        <v>3</v>
      </c>
      <c r="J285">
        <f t="shared" si="1"/>
        <v>211</v>
      </c>
      <c r="K285">
        <f t="shared" si="2"/>
        <v>-119</v>
      </c>
    </row>
    <row r="286">
      <c r="A286" s="1" t="s">
        <v>281</v>
      </c>
      <c r="C286" t="str">
        <f>IFERROR(__xludf.DUMMYFUNCTION("SPLIT(A286,""&lt;&gt; ,"")"),"position=")</f>
        <v>position=</v>
      </c>
      <c r="D286">
        <f>IFERROR(__xludf.DUMMYFUNCTION("""COMPUTED_VALUE"""),31588.0)</f>
        <v>31588</v>
      </c>
      <c r="E286">
        <f>IFERROR(__xludf.DUMMYFUNCTION("""COMPUTED_VALUE"""),41938.0)</f>
        <v>41938</v>
      </c>
      <c r="F286" t="str">
        <f>IFERROR(__xludf.DUMMYFUNCTION("""COMPUTED_VALUE"""),"velocity=")</f>
        <v>velocity=</v>
      </c>
      <c r="G286">
        <f>IFERROR(__xludf.DUMMYFUNCTION("""COMPUTED_VALUE"""),-3.0)</f>
        <v>-3</v>
      </c>
      <c r="H286">
        <f>IFERROR(__xludf.DUMMYFUNCTION("""COMPUTED_VALUE"""),-4.0)</f>
        <v>-4</v>
      </c>
      <c r="J286">
        <f t="shared" si="1"/>
        <v>226</v>
      </c>
      <c r="K286">
        <f t="shared" si="2"/>
        <v>-122</v>
      </c>
    </row>
    <row r="287">
      <c r="A287" s="1" t="s">
        <v>282</v>
      </c>
      <c r="C287" t="str">
        <f>IFERROR(__xludf.DUMMYFUNCTION("SPLIT(A287,""&lt;&gt; ,"")"),"position=")</f>
        <v>position=</v>
      </c>
      <c r="D287">
        <f>IFERROR(__xludf.DUMMYFUNCTION("""COMPUTED_VALUE"""),-20728.0)</f>
        <v>-20728</v>
      </c>
      <c r="E287">
        <f>IFERROR(__xludf.DUMMYFUNCTION("""COMPUTED_VALUE"""),21031.0)</f>
        <v>21031</v>
      </c>
      <c r="F287" t="str">
        <f>IFERROR(__xludf.DUMMYFUNCTION("""COMPUTED_VALUE"""),"velocity=")</f>
        <v>velocity=</v>
      </c>
      <c r="G287">
        <f>IFERROR(__xludf.DUMMYFUNCTION("""COMPUTED_VALUE"""),2.0)</f>
        <v>2</v>
      </c>
      <c r="H287">
        <f>IFERROR(__xludf.DUMMYFUNCTION("""COMPUTED_VALUE"""),-2.0)</f>
        <v>-2</v>
      </c>
      <c r="J287">
        <f t="shared" si="1"/>
        <v>180</v>
      </c>
      <c r="K287">
        <f t="shared" si="2"/>
        <v>-123</v>
      </c>
    </row>
    <row r="288">
      <c r="A288" s="1" t="s">
        <v>283</v>
      </c>
      <c r="C288" t="str">
        <f>IFERROR(__xludf.DUMMYFUNCTION("SPLIT(A288,""&lt;&gt; ,"")"),"position=")</f>
        <v>position=</v>
      </c>
      <c r="D288">
        <f>IFERROR(__xludf.DUMMYFUNCTION("""COMPUTED_VALUE"""),-31149.0)</f>
        <v>-31149</v>
      </c>
      <c r="E288">
        <f>IFERROR(__xludf.DUMMYFUNCTION("""COMPUTED_VALUE"""),21027.0)</f>
        <v>21027</v>
      </c>
      <c r="F288" t="str">
        <f>IFERROR(__xludf.DUMMYFUNCTION("""COMPUTED_VALUE"""),"velocity=")</f>
        <v>velocity=</v>
      </c>
      <c r="G288">
        <f>IFERROR(__xludf.DUMMYFUNCTION("""COMPUTED_VALUE"""),3.0)</f>
        <v>3</v>
      </c>
      <c r="H288">
        <f>IFERROR(__xludf.DUMMYFUNCTION("""COMPUTED_VALUE"""),-2.0)</f>
        <v>-2</v>
      </c>
      <c r="J288">
        <f t="shared" si="1"/>
        <v>213</v>
      </c>
      <c r="K288">
        <f t="shared" si="2"/>
        <v>-119</v>
      </c>
    </row>
    <row r="289">
      <c r="A289" s="1" t="s">
        <v>284</v>
      </c>
      <c r="C289" t="str">
        <f>IFERROR(__xludf.DUMMYFUNCTION("SPLIT(A289,""&lt;&gt; ,"")"),"position=")</f>
        <v>position=</v>
      </c>
      <c r="D289">
        <f>IFERROR(__xludf.DUMMYFUNCTION("""COMPUTED_VALUE"""),-10223.0)</f>
        <v>-10223</v>
      </c>
      <c r="E289">
        <f>IFERROR(__xludf.DUMMYFUNCTION("""COMPUTED_VALUE"""),-10329.0)</f>
        <v>-10329</v>
      </c>
      <c r="F289" t="str">
        <f>IFERROR(__xludf.DUMMYFUNCTION("""COMPUTED_VALUE"""),"velocity=")</f>
        <v>velocity=</v>
      </c>
      <c r="G289">
        <f>IFERROR(__xludf.DUMMYFUNCTION("""COMPUTED_VALUE"""),1.0)</f>
        <v>1</v>
      </c>
      <c r="H289">
        <f>IFERROR(__xludf.DUMMYFUNCTION("""COMPUTED_VALUE"""),1.0)</f>
        <v>1</v>
      </c>
      <c r="J289">
        <f t="shared" si="1"/>
        <v>231</v>
      </c>
      <c r="K289">
        <f t="shared" si="2"/>
        <v>-125</v>
      </c>
    </row>
    <row r="290">
      <c r="A290" s="1" t="s">
        <v>285</v>
      </c>
      <c r="C290" t="str">
        <f>IFERROR(__xludf.DUMMYFUNCTION("SPLIT(A290,""&lt;&gt; ,"")"),"position=")</f>
        <v>position=</v>
      </c>
      <c r="D290">
        <f>IFERROR(__xludf.DUMMYFUNCTION("""COMPUTED_VALUE"""),-10236.0)</f>
        <v>-10236</v>
      </c>
      <c r="E290">
        <f>IFERROR(__xludf.DUMMYFUNCTION("""COMPUTED_VALUE"""),21034.0)</f>
        <v>21034</v>
      </c>
      <c r="F290" t="str">
        <f>IFERROR(__xludf.DUMMYFUNCTION("""COMPUTED_VALUE"""),"velocity=")</f>
        <v>velocity=</v>
      </c>
      <c r="G290">
        <f>IFERROR(__xludf.DUMMYFUNCTION("""COMPUTED_VALUE"""),1.0)</f>
        <v>1</v>
      </c>
      <c r="H290">
        <f>IFERROR(__xludf.DUMMYFUNCTION("""COMPUTED_VALUE"""),-2.0)</f>
        <v>-2</v>
      </c>
      <c r="J290">
        <f t="shared" si="1"/>
        <v>218</v>
      </c>
      <c r="K290">
        <f t="shared" si="2"/>
        <v>-126</v>
      </c>
    </row>
    <row r="291">
      <c r="A291" s="1" t="s">
        <v>286</v>
      </c>
      <c r="C291" t="str">
        <f>IFERROR(__xludf.DUMMYFUNCTION("SPLIT(A291,""&lt;&gt; ,"")"),"position=")</f>
        <v>position=</v>
      </c>
      <c r="D291">
        <f>IFERROR(__xludf.DUMMYFUNCTION("""COMPUTED_VALUE"""),10632.0)</f>
        <v>10632</v>
      </c>
      <c r="E291">
        <f>IFERROR(__xludf.DUMMYFUNCTION("""COMPUTED_VALUE"""),-10333.0)</f>
        <v>-10333</v>
      </c>
      <c r="F291" t="str">
        <f>IFERROR(__xludf.DUMMYFUNCTION("""COMPUTED_VALUE"""),"velocity=")</f>
        <v>velocity=</v>
      </c>
      <c r="G291">
        <f>IFERROR(__xludf.DUMMYFUNCTION("""COMPUTED_VALUE"""),-1.0)</f>
        <v>-1</v>
      </c>
      <c r="H291">
        <f>IFERROR(__xludf.DUMMYFUNCTION("""COMPUTED_VALUE"""),1.0)</f>
        <v>1</v>
      </c>
      <c r="J291">
        <f t="shared" si="1"/>
        <v>178</v>
      </c>
      <c r="K291">
        <f t="shared" si="2"/>
        <v>-121</v>
      </c>
    </row>
    <row r="292">
      <c r="A292" s="1" t="s">
        <v>287</v>
      </c>
      <c r="C292" t="str">
        <f>IFERROR(__xludf.DUMMYFUNCTION("SPLIT(A292,""&lt;&gt; ,"")"),"position=")</f>
        <v>position=</v>
      </c>
      <c r="D292">
        <f>IFERROR(__xludf.DUMMYFUNCTION("""COMPUTED_VALUE"""),10680.0)</f>
        <v>10680</v>
      </c>
      <c r="E292">
        <f>IFERROR(__xludf.DUMMYFUNCTION("""COMPUTED_VALUE"""),10581.0)</f>
        <v>10581</v>
      </c>
      <c r="F292" t="str">
        <f>IFERROR(__xludf.DUMMYFUNCTION("""COMPUTED_VALUE"""),"velocity=")</f>
        <v>velocity=</v>
      </c>
      <c r="G292">
        <f>IFERROR(__xludf.DUMMYFUNCTION("""COMPUTED_VALUE"""),-1.0)</f>
        <v>-1</v>
      </c>
      <c r="H292">
        <f>IFERROR(__xludf.DUMMYFUNCTION("""COMPUTED_VALUE"""),-1.0)</f>
        <v>-1</v>
      </c>
      <c r="J292">
        <f t="shared" si="1"/>
        <v>226</v>
      </c>
      <c r="K292">
        <f t="shared" si="2"/>
        <v>-127</v>
      </c>
    </row>
    <row r="293">
      <c r="A293" s="1" t="s">
        <v>288</v>
      </c>
      <c r="C293" t="str">
        <f>IFERROR(__xludf.DUMMYFUNCTION("SPLIT(A293,""&lt;&gt; ,"")"),"position=")</f>
        <v>position=</v>
      </c>
      <c r="D293">
        <f>IFERROR(__xludf.DUMMYFUNCTION("""COMPUTED_VALUE"""),-41641.0)</f>
        <v>-41641</v>
      </c>
      <c r="E293">
        <f>IFERROR(__xludf.DUMMYFUNCTION("""COMPUTED_VALUE"""),-41688.0)</f>
        <v>-41688</v>
      </c>
      <c r="F293" t="str">
        <f>IFERROR(__xludf.DUMMYFUNCTION("""COMPUTED_VALUE"""),"velocity=")</f>
        <v>velocity=</v>
      </c>
      <c r="G293">
        <f>IFERROR(__xludf.DUMMYFUNCTION("""COMPUTED_VALUE"""),4.0)</f>
        <v>4</v>
      </c>
      <c r="H293">
        <f>IFERROR(__xludf.DUMMYFUNCTION("""COMPUTED_VALUE"""),4.0)</f>
        <v>4</v>
      </c>
      <c r="J293">
        <f t="shared" si="1"/>
        <v>175</v>
      </c>
      <c r="K293">
        <f t="shared" si="2"/>
        <v>-128</v>
      </c>
    </row>
    <row r="294">
      <c r="A294" s="1" t="s">
        <v>289</v>
      </c>
      <c r="C294" t="str">
        <f>IFERROR(__xludf.DUMMYFUNCTION("SPLIT(A294,""&lt;&gt; ,"")"),"position=")</f>
        <v>position=</v>
      </c>
      <c r="D294">
        <f>IFERROR(__xludf.DUMMYFUNCTION("""COMPUTED_VALUE"""),31545.0)</f>
        <v>31545</v>
      </c>
      <c r="E294">
        <f>IFERROR(__xludf.DUMMYFUNCTION("""COMPUTED_VALUE"""),-41696.0)</f>
        <v>-41696</v>
      </c>
      <c r="F294" t="str">
        <f>IFERROR(__xludf.DUMMYFUNCTION("""COMPUTED_VALUE"""),"velocity=")</f>
        <v>velocity=</v>
      </c>
      <c r="G294">
        <f>IFERROR(__xludf.DUMMYFUNCTION("""COMPUTED_VALUE"""),-3.0)</f>
        <v>-3</v>
      </c>
      <c r="H294">
        <f>IFERROR(__xludf.DUMMYFUNCTION("""COMPUTED_VALUE"""),4.0)</f>
        <v>4</v>
      </c>
      <c r="J294">
        <f t="shared" si="1"/>
        <v>183</v>
      </c>
      <c r="K294">
        <f t="shared" si="2"/>
        <v>-120</v>
      </c>
    </row>
    <row r="295">
      <c r="A295" s="1" t="s">
        <v>290</v>
      </c>
      <c r="C295" t="str">
        <f>IFERROR(__xludf.DUMMYFUNCTION("SPLIT(A295,""&lt;&gt; ,"")"),"position=")</f>
        <v>position=</v>
      </c>
      <c r="D295">
        <f>IFERROR(__xludf.DUMMYFUNCTION("""COMPUTED_VALUE"""),-31139.0)</f>
        <v>-31139</v>
      </c>
      <c r="E295">
        <f>IFERROR(__xludf.DUMMYFUNCTION("""COMPUTED_VALUE"""),41937.0)</f>
        <v>41937</v>
      </c>
      <c r="F295" t="str">
        <f>IFERROR(__xludf.DUMMYFUNCTION("""COMPUTED_VALUE"""),"velocity=")</f>
        <v>velocity=</v>
      </c>
      <c r="G295">
        <f>IFERROR(__xludf.DUMMYFUNCTION("""COMPUTED_VALUE"""),3.0)</f>
        <v>3</v>
      </c>
      <c r="H295">
        <f>IFERROR(__xludf.DUMMYFUNCTION("""COMPUTED_VALUE"""),-4.0)</f>
        <v>-4</v>
      </c>
      <c r="J295">
        <f t="shared" si="1"/>
        <v>223</v>
      </c>
      <c r="K295">
        <f t="shared" si="2"/>
        <v>-121</v>
      </c>
    </row>
    <row r="296">
      <c r="A296" s="1" t="s">
        <v>291</v>
      </c>
      <c r="C296" t="str">
        <f>IFERROR(__xludf.DUMMYFUNCTION("SPLIT(A296,""&lt;&gt; ,"")"),"position=")</f>
        <v>position=</v>
      </c>
      <c r="D296">
        <f>IFERROR(__xludf.DUMMYFUNCTION("""COMPUTED_VALUE"""),-31189.0)</f>
        <v>-31189</v>
      </c>
      <c r="E296">
        <f>IFERROR(__xludf.DUMMYFUNCTION("""COMPUTED_VALUE"""),52395.0)</f>
        <v>52395</v>
      </c>
      <c r="F296" t="str">
        <f>IFERROR(__xludf.DUMMYFUNCTION("""COMPUTED_VALUE"""),"velocity=")</f>
        <v>velocity=</v>
      </c>
      <c r="G296">
        <f>IFERROR(__xludf.DUMMYFUNCTION("""COMPUTED_VALUE"""),3.0)</f>
        <v>3</v>
      </c>
      <c r="H296">
        <f>IFERROR(__xludf.DUMMYFUNCTION("""COMPUTED_VALUE"""),-5.0)</f>
        <v>-5</v>
      </c>
      <c r="J296">
        <f t="shared" si="1"/>
        <v>173</v>
      </c>
      <c r="K296">
        <f t="shared" si="2"/>
        <v>-125</v>
      </c>
    </row>
    <row r="297">
      <c r="A297" s="1" t="s">
        <v>292</v>
      </c>
      <c r="C297" t="str">
        <f>IFERROR(__xludf.DUMMYFUNCTION("SPLIT(A297,""&lt;&gt; ,"")"),"position=")</f>
        <v>position=</v>
      </c>
      <c r="D297">
        <f>IFERROR(__xludf.DUMMYFUNCTION("""COMPUTED_VALUE"""),42036.0)</f>
        <v>42036</v>
      </c>
      <c r="E297">
        <f>IFERROR(__xludf.DUMMYFUNCTION("""COMPUTED_VALUE"""),-10335.0)</f>
        <v>-10335</v>
      </c>
      <c r="F297" t="str">
        <f>IFERROR(__xludf.DUMMYFUNCTION("""COMPUTED_VALUE"""),"velocity=")</f>
        <v>velocity=</v>
      </c>
      <c r="G297">
        <f>IFERROR(__xludf.DUMMYFUNCTION("""COMPUTED_VALUE"""),-4.0)</f>
        <v>-4</v>
      </c>
      <c r="H297">
        <f>IFERROR(__xludf.DUMMYFUNCTION("""COMPUTED_VALUE"""),1.0)</f>
        <v>1</v>
      </c>
      <c r="J297">
        <f t="shared" si="1"/>
        <v>220</v>
      </c>
      <c r="K297">
        <f t="shared" si="2"/>
        <v>-119</v>
      </c>
    </row>
    <row r="298">
      <c r="A298" s="1" t="s">
        <v>293</v>
      </c>
      <c r="C298" t="str">
        <f>IFERROR(__xludf.DUMMYFUNCTION("SPLIT(A298,""&lt;&gt; ,"")"),"position=")</f>
        <v>position=</v>
      </c>
      <c r="D298">
        <f>IFERROR(__xludf.DUMMYFUNCTION("""COMPUTED_VALUE"""),41998.0)</f>
        <v>41998</v>
      </c>
      <c r="E298">
        <f>IFERROR(__xludf.DUMMYFUNCTION("""COMPUTED_VALUE"""),31485.0)</f>
        <v>31485</v>
      </c>
      <c r="F298" t="str">
        <f>IFERROR(__xludf.DUMMYFUNCTION("""COMPUTED_VALUE"""),"velocity=")</f>
        <v>velocity=</v>
      </c>
      <c r="G298">
        <f>IFERROR(__xludf.DUMMYFUNCTION("""COMPUTED_VALUE"""),-4.0)</f>
        <v>-4</v>
      </c>
      <c r="H298">
        <f>IFERROR(__xludf.DUMMYFUNCTION("""COMPUTED_VALUE"""),-3.0)</f>
        <v>-3</v>
      </c>
      <c r="J298">
        <f t="shared" si="1"/>
        <v>182</v>
      </c>
      <c r="K298">
        <f t="shared" si="2"/>
        <v>-123</v>
      </c>
    </row>
    <row r="299">
      <c r="A299" s="1" t="s">
        <v>294</v>
      </c>
      <c r="C299" t="str">
        <f>IFERROR(__xludf.DUMMYFUNCTION("SPLIT(A299,""&lt;&gt; ,"")"),"position=")</f>
        <v>position=</v>
      </c>
      <c r="D299">
        <f>IFERROR(__xludf.DUMMYFUNCTION("""COMPUTED_VALUE"""),-41637.0)</f>
        <v>-41637</v>
      </c>
      <c r="E299">
        <f>IFERROR(__xludf.DUMMYFUNCTION("""COMPUTED_VALUE"""),-10326.0)</f>
        <v>-10326</v>
      </c>
      <c r="F299" t="str">
        <f>IFERROR(__xludf.DUMMYFUNCTION("""COMPUTED_VALUE"""),"velocity=")</f>
        <v>velocity=</v>
      </c>
      <c r="G299">
        <f>IFERROR(__xludf.DUMMYFUNCTION("""COMPUTED_VALUE"""),4.0)</f>
        <v>4</v>
      </c>
      <c r="H299">
        <f>IFERROR(__xludf.DUMMYFUNCTION("""COMPUTED_VALUE"""),1.0)</f>
        <v>1</v>
      </c>
      <c r="J299">
        <f t="shared" si="1"/>
        <v>179</v>
      </c>
      <c r="K299">
        <f t="shared" si="2"/>
        <v>-128</v>
      </c>
    </row>
    <row r="300">
      <c r="A300" s="1" t="s">
        <v>295</v>
      </c>
      <c r="C300" t="str">
        <f>IFERROR(__xludf.DUMMYFUNCTION("SPLIT(A300,""&lt;&gt; ,"")"),"position=")</f>
        <v>position=</v>
      </c>
      <c r="D300">
        <f>IFERROR(__xludf.DUMMYFUNCTION("""COMPUTED_VALUE"""),-20682.0)</f>
        <v>-20682</v>
      </c>
      <c r="E300">
        <f>IFERROR(__xludf.DUMMYFUNCTION("""COMPUTED_VALUE"""),-20787.0)</f>
        <v>-20787</v>
      </c>
      <c r="F300" t="str">
        <f>IFERROR(__xludf.DUMMYFUNCTION("""COMPUTED_VALUE"""),"velocity=")</f>
        <v>velocity=</v>
      </c>
      <c r="G300">
        <f>IFERROR(__xludf.DUMMYFUNCTION("""COMPUTED_VALUE"""),2.0)</f>
        <v>2</v>
      </c>
      <c r="H300">
        <f>IFERROR(__xludf.DUMMYFUNCTION("""COMPUTED_VALUE"""),2.0)</f>
        <v>2</v>
      </c>
      <c r="J300">
        <f t="shared" si="1"/>
        <v>226</v>
      </c>
      <c r="K300">
        <f t="shared" si="2"/>
        <v>-121</v>
      </c>
    </row>
    <row r="301">
      <c r="A301" s="1" t="s">
        <v>296</v>
      </c>
      <c r="C301" t="str">
        <f>IFERROR(__xludf.DUMMYFUNCTION("SPLIT(A301,""&lt;&gt; ,"")"),"position=")</f>
        <v>position=</v>
      </c>
      <c r="D301">
        <f>IFERROR(__xludf.DUMMYFUNCTION("""COMPUTED_VALUE"""),-10241.0)</f>
        <v>-10241</v>
      </c>
      <c r="E301">
        <f>IFERROR(__xludf.DUMMYFUNCTION("""COMPUTED_VALUE"""),31490.0)</f>
        <v>31490</v>
      </c>
      <c r="F301" t="str">
        <f>IFERROR(__xludf.DUMMYFUNCTION("""COMPUTED_VALUE"""),"velocity=")</f>
        <v>velocity=</v>
      </c>
      <c r="G301">
        <f>IFERROR(__xludf.DUMMYFUNCTION("""COMPUTED_VALUE"""),1.0)</f>
        <v>1</v>
      </c>
      <c r="H301">
        <f>IFERROR(__xludf.DUMMYFUNCTION("""COMPUTED_VALUE"""),-3.0)</f>
        <v>-3</v>
      </c>
      <c r="J301">
        <f t="shared" si="1"/>
        <v>213</v>
      </c>
      <c r="K301">
        <f t="shared" si="2"/>
        <v>-128</v>
      </c>
    </row>
    <row r="302">
      <c r="A302" s="1" t="s">
        <v>297</v>
      </c>
      <c r="C302" t="str">
        <f>IFERROR(__xludf.DUMMYFUNCTION("SPLIT(A302,""&lt;&gt; ,"")"),"position=")</f>
        <v>position=</v>
      </c>
      <c r="D302">
        <f>IFERROR(__xludf.DUMMYFUNCTION("""COMPUTED_VALUE"""),21135.0)</f>
        <v>21135</v>
      </c>
      <c r="E302">
        <f>IFERROR(__xludf.DUMMYFUNCTION("""COMPUTED_VALUE"""),-31239.0)</f>
        <v>-31239</v>
      </c>
      <c r="F302" t="str">
        <f>IFERROR(__xludf.DUMMYFUNCTION("""COMPUTED_VALUE"""),"velocity=")</f>
        <v>velocity=</v>
      </c>
      <c r="G302">
        <f>IFERROR(__xludf.DUMMYFUNCTION("""COMPUTED_VALUE"""),-2.0)</f>
        <v>-2</v>
      </c>
      <c r="H302">
        <f>IFERROR(__xludf.DUMMYFUNCTION("""COMPUTED_VALUE"""),3.0)</f>
        <v>3</v>
      </c>
      <c r="J302">
        <f t="shared" si="1"/>
        <v>227</v>
      </c>
      <c r="K302">
        <f t="shared" si="2"/>
        <v>-123</v>
      </c>
    </row>
    <row r="303">
      <c r="A303" s="1" t="s">
        <v>298</v>
      </c>
      <c r="C303" t="str">
        <f>IFERROR(__xludf.DUMMYFUNCTION("SPLIT(A303,""&lt;&gt; ,"")"),"position=")</f>
        <v>position=</v>
      </c>
      <c r="D303">
        <f>IFERROR(__xludf.DUMMYFUNCTION("""COMPUTED_VALUE"""),31561.0)</f>
        <v>31561</v>
      </c>
      <c r="E303">
        <f>IFERROR(__xludf.DUMMYFUNCTION("""COMPUTED_VALUE"""),-31240.0)</f>
        <v>-31240</v>
      </c>
      <c r="F303" t="str">
        <f>IFERROR(__xludf.DUMMYFUNCTION("""COMPUTED_VALUE"""),"velocity=")</f>
        <v>velocity=</v>
      </c>
      <c r="G303">
        <f>IFERROR(__xludf.DUMMYFUNCTION("""COMPUTED_VALUE"""),-3.0)</f>
        <v>-3</v>
      </c>
      <c r="H303">
        <f>IFERROR(__xludf.DUMMYFUNCTION("""COMPUTED_VALUE"""),3.0)</f>
        <v>3</v>
      </c>
      <c r="J303">
        <f t="shared" si="1"/>
        <v>199</v>
      </c>
      <c r="K303">
        <f t="shared" si="2"/>
        <v>-122</v>
      </c>
    </row>
    <row r="304">
      <c r="A304" s="1" t="s">
        <v>299</v>
      </c>
      <c r="C304" t="str">
        <f>IFERROR(__xludf.DUMMYFUNCTION("SPLIT(A304,""&lt;&gt; ,"")"),"position=")</f>
        <v>position=</v>
      </c>
      <c r="D304">
        <f>IFERROR(__xludf.DUMMYFUNCTION("""COMPUTED_VALUE"""),-31192.0)</f>
        <v>-31192</v>
      </c>
      <c r="E304">
        <f>IFERROR(__xludf.DUMMYFUNCTION("""COMPUTED_VALUE"""),-20786.0)</f>
        <v>-20786</v>
      </c>
      <c r="F304" t="str">
        <f>IFERROR(__xludf.DUMMYFUNCTION("""COMPUTED_VALUE"""),"velocity=")</f>
        <v>velocity=</v>
      </c>
      <c r="G304">
        <f>IFERROR(__xludf.DUMMYFUNCTION("""COMPUTED_VALUE"""),3.0)</f>
        <v>3</v>
      </c>
      <c r="H304">
        <f>IFERROR(__xludf.DUMMYFUNCTION("""COMPUTED_VALUE"""),2.0)</f>
        <v>2</v>
      </c>
      <c r="J304">
        <f t="shared" si="1"/>
        <v>170</v>
      </c>
      <c r="K304">
        <f t="shared" si="2"/>
        <v>-122</v>
      </c>
    </row>
    <row r="305">
      <c r="A305" s="1" t="s">
        <v>300</v>
      </c>
      <c r="C305" t="str">
        <f>IFERROR(__xludf.DUMMYFUNCTION("SPLIT(A305,""&lt;&gt; ,"")"),"position=")</f>
        <v>position=</v>
      </c>
      <c r="D305">
        <f>IFERROR(__xludf.DUMMYFUNCTION("""COMPUTED_VALUE"""),-10236.0)</f>
        <v>-10236</v>
      </c>
      <c r="E305">
        <f>IFERROR(__xludf.DUMMYFUNCTION("""COMPUTED_VALUE"""),41944.0)</f>
        <v>41944</v>
      </c>
      <c r="F305" t="str">
        <f>IFERROR(__xludf.DUMMYFUNCTION("""COMPUTED_VALUE"""),"velocity=")</f>
        <v>velocity=</v>
      </c>
      <c r="G305">
        <f>IFERROR(__xludf.DUMMYFUNCTION("""COMPUTED_VALUE"""),1.0)</f>
        <v>1</v>
      </c>
      <c r="H305">
        <f>IFERROR(__xludf.DUMMYFUNCTION("""COMPUTED_VALUE"""),-4.0)</f>
        <v>-4</v>
      </c>
      <c r="J305">
        <f t="shared" si="1"/>
        <v>218</v>
      </c>
      <c r="K305">
        <f t="shared" si="2"/>
        <v>-128</v>
      </c>
    </row>
    <row r="306">
      <c r="A306" s="1" t="s">
        <v>301</v>
      </c>
      <c r="C306" t="str">
        <f>IFERROR(__xludf.DUMMYFUNCTION("SPLIT(A306,""&lt;&gt; ,"")"),"position=")</f>
        <v>position=</v>
      </c>
      <c r="D306">
        <f>IFERROR(__xludf.DUMMYFUNCTION("""COMPUTED_VALUE"""),-52059.0)</f>
        <v>-52059</v>
      </c>
      <c r="E306">
        <f>IFERROR(__xludf.DUMMYFUNCTION("""COMPUTED_VALUE"""),-41697.0)</f>
        <v>-41697</v>
      </c>
      <c r="F306" t="str">
        <f>IFERROR(__xludf.DUMMYFUNCTION("""COMPUTED_VALUE"""),"velocity=")</f>
        <v>velocity=</v>
      </c>
      <c r="G306">
        <f>IFERROR(__xludf.DUMMYFUNCTION("""COMPUTED_VALUE"""),5.0)</f>
        <v>5</v>
      </c>
      <c r="H306">
        <f>IFERROR(__xludf.DUMMYFUNCTION("""COMPUTED_VALUE"""),4.0)</f>
        <v>4</v>
      </c>
      <c r="J306">
        <f t="shared" si="1"/>
        <v>211</v>
      </c>
      <c r="K306">
        <f t="shared" si="2"/>
        <v>-119</v>
      </c>
    </row>
    <row r="307">
      <c r="A307" s="1" t="s">
        <v>302</v>
      </c>
      <c r="C307" t="str">
        <f>IFERROR(__xludf.DUMMYFUNCTION("SPLIT(A307,""&lt;&gt; ,"")"),"position=")</f>
        <v>position=</v>
      </c>
      <c r="D307">
        <f>IFERROR(__xludf.DUMMYFUNCTION("""COMPUTED_VALUE"""),-20733.0)</f>
        <v>-20733</v>
      </c>
      <c r="E307">
        <f>IFERROR(__xludf.DUMMYFUNCTION("""COMPUTED_VALUE"""),-20787.0)</f>
        <v>-20787</v>
      </c>
      <c r="F307" t="str">
        <f>IFERROR(__xludf.DUMMYFUNCTION("""COMPUTED_VALUE"""),"velocity=")</f>
        <v>velocity=</v>
      </c>
      <c r="G307">
        <f>IFERROR(__xludf.DUMMYFUNCTION("""COMPUTED_VALUE"""),2.0)</f>
        <v>2</v>
      </c>
      <c r="H307">
        <f>IFERROR(__xludf.DUMMYFUNCTION("""COMPUTED_VALUE"""),2.0)</f>
        <v>2</v>
      </c>
      <c r="J307">
        <f t="shared" si="1"/>
        <v>175</v>
      </c>
      <c r="K307">
        <f t="shared" si="2"/>
        <v>-121</v>
      </c>
    </row>
    <row r="308">
      <c r="A308" s="1" t="s">
        <v>303</v>
      </c>
      <c r="C308" t="str">
        <f>IFERROR(__xludf.DUMMYFUNCTION("SPLIT(A308,""&lt;&gt; ,"")"),"position=")</f>
        <v>position=</v>
      </c>
      <c r="D308">
        <f>IFERROR(__xludf.DUMMYFUNCTION("""COMPUTED_VALUE"""),31540.0)</f>
        <v>31540</v>
      </c>
      <c r="E308">
        <f>IFERROR(__xludf.DUMMYFUNCTION("""COMPUTED_VALUE"""),-20781.0)</f>
        <v>-20781</v>
      </c>
      <c r="F308" t="str">
        <f>IFERROR(__xludf.DUMMYFUNCTION("""COMPUTED_VALUE"""),"velocity=")</f>
        <v>velocity=</v>
      </c>
      <c r="G308">
        <f>IFERROR(__xludf.DUMMYFUNCTION("""COMPUTED_VALUE"""),-3.0)</f>
        <v>-3</v>
      </c>
      <c r="H308">
        <f>IFERROR(__xludf.DUMMYFUNCTION("""COMPUTED_VALUE"""),2.0)</f>
        <v>2</v>
      </c>
      <c r="J308">
        <f t="shared" si="1"/>
        <v>178</v>
      </c>
      <c r="K308">
        <f t="shared" si="2"/>
        <v>-127</v>
      </c>
    </row>
    <row r="309">
      <c r="A309" s="1" t="s">
        <v>304</v>
      </c>
      <c r="C309" t="str">
        <f>IFERROR(__xludf.DUMMYFUNCTION("SPLIT(A309,""&lt;&gt; ,"")"),"position=")</f>
        <v>position=</v>
      </c>
      <c r="D309">
        <f>IFERROR(__xludf.DUMMYFUNCTION("""COMPUTED_VALUE"""),-52055.0)</f>
        <v>-52055</v>
      </c>
      <c r="E309">
        <f>IFERROR(__xludf.DUMMYFUNCTION("""COMPUTED_VALUE"""),10573.0)</f>
        <v>10573</v>
      </c>
      <c r="F309" t="str">
        <f>IFERROR(__xludf.DUMMYFUNCTION("""COMPUTED_VALUE"""),"velocity=")</f>
        <v>velocity=</v>
      </c>
      <c r="G309">
        <f>IFERROR(__xludf.DUMMYFUNCTION("""COMPUTED_VALUE"""),5.0)</f>
        <v>5</v>
      </c>
      <c r="H309">
        <f>IFERROR(__xludf.DUMMYFUNCTION("""COMPUTED_VALUE"""),-1.0)</f>
        <v>-1</v>
      </c>
      <c r="J309">
        <f t="shared" si="1"/>
        <v>215</v>
      </c>
      <c r="K309">
        <f t="shared" si="2"/>
        <v>-119</v>
      </c>
    </row>
    <row r="310">
      <c r="A310" s="1" t="s">
        <v>305</v>
      </c>
      <c r="C310" t="str">
        <f>IFERROR(__xludf.DUMMYFUNCTION("SPLIT(A310,""&lt;&gt; ,"")"),"position=")</f>
        <v>position=</v>
      </c>
      <c r="D310">
        <f>IFERROR(__xludf.DUMMYFUNCTION("""COMPUTED_VALUE"""),-31152.0)</f>
        <v>-31152</v>
      </c>
      <c r="E310">
        <f>IFERROR(__xludf.DUMMYFUNCTION("""COMPUTED_VALUE"""),-31236.0)</f>
        <v>-31236</v>
      </c>
      <c r="F310" t="str">
        <f>IFERROR(__xludf.DUMMYFUNCTION("""COMPUTED_VALUE"""),"velocity=")</f>
        <v>velocity=</v>
      </c>
      <c r="G310">
        <f>IFERROR(__xludf.DUMMYFUNCTION("""COMPUTED_VALUE"""),3.0)</f>
        <v>3</v>
      </c>
      <c r="H310">
        <f>IFERROR(__xludf.DUMMYFUNCTION("""COMPUTED_VALUE"""),3.0)</f>
        <v>3</v>
      </c>
      <c r="J310">
        <f t="shared" si="1"/>
        <v>210</v>
      </c>
      <c r="K310">
        <f t="shared" si="2"/>
        <v>-126</v>
      </c>
    </row>
    <row r="311">
      <c r="A311" s="1" t="s">
        <v>306</v>
      </c>
      <c r="C311" t="str">
        <f>IFERROR(__xludf.DUMMYFUNCTION("SPLIT(A311,""&lt;&gt; ,"")"),"position=")</f>
        <v>position=</v>
      </c>
      <c r="D311">
        <f>IFERROR(__xludf.DUMMYFUNCTION("""COMPUTED_VALUE"""),52496.0)</f>
        <v>52496</v>
      </c>
      <c r="E311">
        <f>IFERROR(__xludf.DUMMYFUNCTION("""COMPUTED_VALUE"""),-31240.0)</f>
        <v>-31240</v>
      </c>
      <c r="F311" t="str">
        <f>IFERROR(__xludf.DUMMYFUNCTION("""COMPUTED_VALUE"""),"velocity=")</f>
        <v>velocity=</v>
      </c>
      <c r="G311">
        <f>IFERROR(__xludf.DUMMYFUNCTION("""COMPUTED_VALUE"""),-5.0)</f>
        <v>-5</v>
      </c>
      <c r="H311">
        <f>IFERROR(__xludf.DUMMYFUNCTION("""COMPUTED_VALUE"""),3.0)</f>
        <v>3</v>
      </c>
      <c r="J311">
        <f t="shared" si="1"/>
        <v>226</v>
      </c>
      <c r="K311">
        <f t="shared" si="2"/>
        <v>-122</v>
      </c>
    </row>
    <row r="312">
      <c r="A312" s="1" t="s">
        <v>307</v>
      </c>
      <c r="C312" t="str">
        <f>IFERROR(__xludf.DUMMYFUNCTION("SPLIT(A312,""&lt;&gt; ,"")"),"position=")</f>
        <v>position=</v>
      </c>
      <c r="D312">
        <f>IFERROR(__xludf.DUMMYFUNCTION("""COMPUTED_VALUE"""),-52052.0)</f>
        <v>-52052</v>
      </c>
      <c r="E312">
        <f>IFERROR(__xludf.DUMMYFUNCTION("""COMPUTED_VALUE"""),31484.0)</f>
        <v>31484</v>
      </c>
      <c r="F312" t="str">
        <f>IFERROR(__xludf.DUMMYFUNCTION("""COMPUTED_VALUE"""),"velocity=")</f>
        <v>velocity=</v>
      </c>
      <c r="G312">
        <f>IFERROR(__xludf.DUMMYFUNCTION("""COMPUTED_VALUE"""),5.0)</f>
        <v>5</v>
      </c>
      <c r="H312">
        <f>IFERROR(__xludf.DUMMYFUNCTION("""COMPUTED_VALUE"""),-3.0)</f>
        <v>-3</v>
      </c>
      <c r="J312">
        <f t="shared" si="1"/>
        <v>218</v>
      </c>
      <c r="K312">
        <f t="shared" si="2"/>
        <v>-122</v>
      </c>
    </row>
    <row r="313">
      <c r="A313" s="1" t="s">
        <v>308</v>
      </c>
      <c r="C313" t="str">
        <f>IFERROR(__xludf.DUMMYFUNCTION("SPLIT(A313,""&lt;&gt; ,"")"),"position=")</f>
        <v>position=</v>
      </c>
      <c r="D313">
        <f>IFERROR(__xludf.DUMMYFUNCTION("""COMPUTED_VALUE"""),52453.0)</f>
        <v>52453</v>
      </c>
      <c r="E313">
        <f>IFERROR(__xludf.DUMMYFUNCTION("""COMPUTED_VALUE"""),41940.0)</f>
        <v>41940</v>
      </c>
      <c r="F313" t="str">
        <f>IFERROR(__xludf.DUMMYFUNCTION("""COMPUTED_VALUE"""),"velocity=")</f>
        <v>velocity=</v>
      </c>
      <c r="G313">
        <f>IFERROR(__xludf.DUMMYFUNCTION("""COMPUTED_VALUE"""),-5.0)</f>
        <v>-5</v>
      </c>
      <c r="H313">
        <f>IFERROR(__xludf.DUMMYFUNCTION("""COMPUTED_VALUE"""),-4.0)</f>
        <v>-4</v>
      </c>
      <c r="J313">
        <f t="shared" si="1"/>
        <v>183</v>
      </c>
      <c r="K313">
        <f t="shared" si="2"/>
        <v>-124</v>
      </c>
    </row>
    <row r="314">
      <c r="A314" s="1" t="s">
        <v>309</v>
      </c>
      <c r="C314" t="str">
        <f>IFERROR(__xludf.DUMMYFUNCTION("SPLIT(A314,""&lt;&gt; ,"")"),"position=")</f>
        <v>position=</v>
      </c>
      <c r="D314">
        <f>IFERROR(__xludf.DUMMYFUNCTION("""COMPUTED_VALUE"""),-41646.0)</f>
        <v>-41646</v>
      </c>
      <c r="E314">
        <f>IFERROR(__xludf.DUMMYFUNCTION("""COMPUTED_VALUE"""),-10333.0)</f>
        <v>-10333</v>
      </c>
      <c r="F314" t="str">
        <f>IFERROR(__xludf.DUMMYFUNCTION("""COMPUTED_VALUE"""),"velocity=")</f>
        <v>velocity=</v>
      </c>
      <c r="G314">
        <f>IFERROR(__xludf.DUMMYFUNCTION("""COMPUTED_VALUE"""),4.0)</f>
        <v>4</v>
      </c>
      <c r="H314">
        <f>IFERROR(__xludf.DUMMYFUNCTION("""COMPUTED_VALUE"""),1.0)</f>
        <v>1</v>
      </c>
      <c r="J314">
        <f t="shared" si="1"/>
        <v>170</v>
      </c>
      <c r="K314">
        <f t="shared" si="2"/>
        <v>-121</v>
      </c>
    </row>
    <row r="315">
      <c r="A315" s="1" t="s">
        <v>310</v>
      </c>
      <c r="C315" t="str">
        <f>IFERROR(__xludf.DUMMYFUNCTION("SPLIT(A315,""&lt;&gt; ,"")"),"position=")</f>
        <v>position=</v>
      </c>
      <c r="D315">
        <f>IFERROR(__xludf.DUMMYFUNCTION("""COMPUTED_VALUE"""),42042.0)</f>
        <v>42042</v>
      </c>
      <c r="E315">
        <f>IFERROR(__xludf.DUMMYFUNCTION("""COMPUTED_VALUE"""),41941.0)</f>
        <v>41941</v>
      </c>
      <c r="F315" t="str">
        <f>IFERROR(__xludf.DUMMYFUNCTION("""COMPUTED_VALUE"""),"velocity=")</f>
        <v>velocity=</v>
      </c>
      <c r="G315">
        <f>IFERROR(__xludf.DUMMYFUNCTION("""COMPUTED_VALUE"""),-4.0)</f>
        <v>-4</v>
      </c>
      <c r="H315">
        <f>IFERROR(__xludf.DUMMYFUNCTION("""COMPUTED_VALUE"""),-4.0)</f>
        <v>-4</v>
      </c>
      <c r="J315">
        <f t="shared" si="1"/>
        <v>226</v>
      </c>
      <c r="K315">
        <f t="shared" si="2"/>
        <v>-125</v>
      </c>
    </row>
    <row r="316">
      <c r="A316" s="1" t="s">
        <v>311</v>
      </c>
      <c r="C316" t="str">
        <f>IFERROR(__xludf.DUMMYFUNCTION("SPLIT(A316,""&lt;&gt; ,"")"),"position=")</f>
        <v>position=</v>
      </c>
      <c r="D316">
        <f>IFERROR(__xludf.DUMMYFUNCTION("""COMPUTED_VALUE"""),-31131.0)</f>
        <v>-31131</v>
      </c>
      <c r="E316">
        <f>IFERROR(__xludf.DUMMYFUNCTION("""COMPUTED_VALUE"""),21036.0)</f>
        <v>21036</v>
      </c>
      <c r="F316" t="str">
        <f>IFERROR(__xludf.DUMMYFUNCTION("""COMPUTED_VALUE"""),"velocity=")</f>
        <v>velocity=</v>
      </c>
      <c r="G316">
        <f>IFERROR(__xludf.DUMMYFUNCTION("""COMPUTED_VALUE"""),3.0)</f>
        <v>3</v>
      </c>
      <c r="H316">
        <f>IFERROR(__xludf.DUMMYFUNCTION("""COMPUTED_VALUE"""),-2.0)</f>
        <v>-2</v>
      </c>
      <c r="J316">
        <f t="shared" si="1"/>
        <v>231</v>
      </c>
      <c r="K316">
        <f t="shared" si="2"/>
        <v>-128</v>
      </c>
    </row>
    <row r="317">
      <c r="A317" s="1" t="s">
        <v>312</v>
      </c>
      <c r="C317" t="str">
        <f>IFERROR(__xludf.DUMMYFUNCTION("SPLIT(A317,""&lt;&gt; ,"")"),"position=")</f>
        <v>position=</v>
      </c>
      <c r="D317">
        <f>IFERROR(__xludf.DUMMYFUNCTION("""COMPUTED_VALUE"""),-10281.0)</f>
        <v>-10281</v>
      </c>
      <c r="E317">
        <f>IFERROR(__xludf.DUMMYFUNCTION("""COMPUTED_VALUE"""),-52145.0)</f>
        <v>-52145</v>
      </c>
      <c r="F317" t="str">
        <f>IFERROR(__xludf.DUMMYFUNCTION("""COMPUTED_VALUE"""),"velocity=")</f>
        <v>velocity=</v>
      </c>
      <c r="G317">
        <f>IFERROR(__xludf.DUMMYFUNCTION("""COMPUTED_VALUE"""),1.0)</f>
        <v>1</v>
      </c>
      <c r="H317">
        <f>IFERROR(__xludf.DUMMYFUNCTION("""COMPUTED_VALUE"""),5.0)</f>
        <v>5</v>
      </c>
      <c r="J317">
        <f t="shared" si="1"/>
        <v>173</v>
      </c>
      <c r="K317">
        <f t="shared" si="2"/>
        <v>-125</v>
      </c>
    </row>
    <row r="318">
      <c r="A318" s="1" t="s">
        <v>313</v>
      </c>
      <c r="C318" t="str">
        <f>IFERROR(__xludf.DUMMYFUNCTION("SPLIT(A318,""&lt;&gt; ,"")"),"position=")</f>
        <v>position=</v>
      </c>
      <c r="D318">
        <f>IFERROR(__xludf.DUMMYFUNCTION("""COMPUTED_VALUE"""),-41598.0)</f>
        <v>-41598</v>
      </c>
      <c r="E318">
        <f>IFERROR(__xludf.DUMMYFUNCTION("""COMPUTED_VALUE"""),31485.0)</f>
        <v>31485</v>
      </c>
      <c r="F318" t="str">
        <f>IFERROR(__xludf.DUMMYFUNCTION("""COMPUTED_VALUE"""),"velocity=")</f>
        <v>velocity=</v>
      </c>
      <c r="G318">
        <f>IFERROR(__xludf.DUMMYFUNCTION("""COMPUTED_VALUE"""),4.0)</f>
        <v>4</v>
      </c>
      <c r="H318">
        <f>IFERROR(__xludf.DUMMYFUNCTION("""COMPUTED_VALUE"""),-3.0)</f>
        <v>-3</v>
      </c>
      <c r="J318">
        <f t="shared" si="1"/>
        <v>218</v>
      </c>
      <c r="K318">
        <f t="shared" si="2"/>
        <v>-123</v>
      </c>
    </row>
    <row r="319">
      <c r="A319" s="1" t="s">
        <v>314</v>
      </c>
      <c r="C319" t="str">
        <f>IFERROR(__xludf.DUMMYFUNCTION("SPLIT(A319,""&lt;&gt; ,"")"),"position=")</f>
        <v>position=</v>
      </c>
      <c r="D319">
        <f>IFERROR(__xludf.DUMMYFUNCTION("""COMPUTED_VALUE"""),-31179.0)</f>
        <v>-31179</v>
      </c>
      <c r="E319">
        <f>IFERROR(__xludf.DUMMYFUNCTION("""COMPUTED_VALUE"""),-10327.0)</f>
        <v>-10327</v>
      </c>
      <c r="F319" t="str">
        <f>IFERROR(__xludf.DUMMYFUNCTION("""COMPUTED_VALUE"""),"velocity=")</f>
        <v>velocity=</v>
      </c>
      <c r="G319">
        <f>IFERROR(__xludf.DUMMYFUNCTION("""COMPUTED_VALUE"""),3.0)</f>
        <v>3</v>
      </c>
      <c r="H319">
        <f>IFERROR(__xludf.DUMMYFUNCTION("""COMPUTED_VALUE"""),1.0)</f>
        <v>1</v>
      </c>
      <c r="J319">
        <f t="shared" si="1"/>
        <v>183</v>
      </c>
      <c r="K319">
        <f t="shared" si="2"/>
        <v>-127</v>
      </c>
    </row>
    <row r="320">
      <c r="A320" s="1" t="s">
        <v>315</v>
      </c>
      <c r="C320" t="str">
        <f>IFERROR(__xludf.DUMMYFUNCTION("SPLIT(A320,""&lt;&gt; ,"")"),"position=")</f>
        <v>position=</v>
      </c>
      <c r="D320">
        <f>IFERROR(__xludf.DUMMYFUNCTION("""COMPUTED_VALUE"""),41988.0)</f>
        <v>41988</v>
      </c>
      <c r="E320">
        <f>IFERROR(__xludf.DUMMYFUNCTION("""COMPUTED_VALUE"""),-10332.0)</f>
        <v>-10332</v>
      </c>
      <c r="F320" t="str">
        <f>IFERROR(__xludf.DUMMYFUNCTION("""COMPUTED_VALUE"""),"velocity=")</f>
        <v>velocity=</v>
      </c>
      <c r="G320">
        <f>IFERROR(__xludf.DUMMYFUNCTION("""COMPUTED_VALUE"""),-4.0)</f>
        <v>-4</v>
      </c>
      <c r="H320">
        <f>IFERROR(__xludf.DUMMYFUNCTION("""COMPUTED_VALUE"""),1.0)</f>
        <v>1</v>
      </c>
      <c r="J320">
        <f t="shared" si="1"/>
        <v>172</v>
      </c>
      <c r="K320">
        <f t="shared" si="2"/>
        <v>-122</v>
      </c>
    </row>
    <row r="321">
      <c r="A321" s="1" t="s">
        <v>316</v>
      </c>
      <c r="C321" t="str">
        <f>IFERROR(__xludf.DUMMYFUNCTION("SPLIT(A321,""&lt;&gt; ,"")"),"position=")</f>
        <v>position=</v>
      </c>
      <c r="D321">
        <f>IFERROR(__xludf.DUMMYFUNCTION("""COMPUTED_VALUE"""),52456.0)</f>
        <v>52456</v>
      </c>
      <c r="E321">
        <f>IFERROR(__xludf.DUMMYFUNCTION("""COMPUTED_VALUE"""),41936.0)</f>
        <v>41936</v>
      </c>
      <c r="F321" t="str">
        <f>IFERROR(__xludf.DUMMYFUNCTION("""COMPUTED_VALUE"""),"velocity=")</f>
        <v>velocity=</v>
      </c>
      <c r="G321">
        <f>IFERROR(__xludf.DUMMYFUNCTION("""COMPUTED_VALUE"""),-5.0)</f>
        <v>-5</v>
      </c>
      <c r="H321">
        <f>IFERROR(__xludf.DUMMYFUNCTION("""COMPUTED_VALUE"""),-4.0)</f>
        <v>-4</v>
      </c>
      <c r="J321">
        <f t="shared" si="1"/>
        <v>186</v>
      </c>
      <c r="K321">
        <f t="shared" si="2"/>
        <v>-120</v>
      </c>
    </row>
    <row r="322">
      <c r="A322" s="1" t="s">
        <v>317</v>
      </c>
      <c r="C322" t="str">
        <f>IFERROR(__xludf.DUMMYFUNCTION("SPLIT(A322,""&lt;&gt; ,"")"),"position=")</f>
        <v>position=</v>
      </c>
      <c r="D322">
        <f>IFERROR(__xludf.DUMMYFUNCTION("""COMPUTED_VALUE"""),-41595.0)</f>
        <v>-41595</v>
      </c>
      <c r="E322">
        <f>IFERROR(__xludf.DUMMYFUNCTION("""COMPUTED_VALUE"""),-10335.0)</f>
        <v>-10335</v>
      </c>
      <c r="F322" t="str">
        <f>IFERROR(__xludf.DUMMYFUNCTION("""COMPUTED_VALUE"""),"velocity=")</f>
        <v>velocity=</v>
      </c>
      <c r="G322">
        <f>IFERROR(__xludf.DUMMYFUNCTION("""COMPUTED_VALUE"""),4.0)</f>
        <v>4</v>
      </c>
      <c r="H322">
        <f>IFERROR(__xludf.DUMMYFUNCTION("""COMPUTED_VALUE"""),1.0)</f>
        <v>1</v>
      </c>
      <c r="J322">
        <f t="shared" si="1"/>
        <v>221</v>
      </c>
      <c r="K322">
        <f t="shared" si="2"/>
        <v>-119</v>
      </c>
    </row>
    <row r="323">
      <c r="A323" s="1" t="s">
        <v>318</v>
      </c>
      <c r="C323" t="str">
        <f>IFERROR(__xludf.DUMMYFUNCTION("SPLIT(A323,""&lt;&gt; ,"")"),"position=")</f>
        <v>position=</v>
      </c>
      <c r="D323">
        <f>IFERROR(__xludf.DUMMYFUNCTION("""COMPUTED_VALUE"""),52445.0)</f>
        <v>52445</v>
      </c>
      <c r="E323">
        <f>IFERROR(__xludf.DUMMYFUNCTION("""COMPUTED_VALUE"""),52390.0)</f>
        <v>52390</v>
      </c>
      <c r="F323" t="str">
        <f>IFERROR(__xludf.DUMMYFUNCTION("""COMPUTED_VALUE"""),"velocity=")</f>
        <v>velocity=</v>
      </c>
      <c r="G323">
        <f>IFERROR(__xludf.DUMMYFUNCTION("""COMPUTED_VALUE"""),-5.0)</f>
        <v>-5</v>
      </c>
      <c r="H323">
        <f>IFERROR(__xludf.DUMMYFUNCTION("""COMPUTED_VALUE"""),-5.0)</f>
        <v>-5</v>
      </c>
      <c r="J323">
        <f t="shared" si="1"/>
        <v>175</v>
      </c>
      <c r="K323">
        <f t="shared" si="2"/>
        <v>-120</v>
      </c>
    </row>
    <row r="324">
      <c r="A324" s="1" t="s">
        <v>319</v>
      </c>
      <c r="C324" t="str">
        <f>IFERROR(__xludf.DUMMYFUNCTION("SPLIT(A324,""&lt;&gt; ,"")"),"position=")</f>
        <v>position=</v>
      </c>
      <c r="D324">
        <f>IFERROR(__xludf.DUMMYFUNCTION("""COMPUTED_VALUE"""),-20693.0)</f>
        <v>-20693</v>
      </c>
      <c r="E324">
        <f>IFERROR(__xludf.DUMMYFUNCTION("""COMPUTED_VALUE"""),31483.0)</f>
        <v>31483</v>
      </c>
      <c r="F324" t="str">
        <f>IFERROR(__xludf.DUMMYFUNCTION("""COMPUTED_VALUE"""),"velocity=")</f>
        <v>velocity=</v>
      </c>
      <c r="G324">
        <f>IFERROR(__xludf.DUMMYFUNCTION("""COMPUTED_VALUE"""),2.0)</f>
        <v>2</v>
      </c>
      <c r="H324">
        <f>IFERROR(__xludf.DUMMYFUNCTION("""COMPUTED_VALUE"""),-3.0)</f>
        <v>-3</v>
      </c>
      <c r="J324">
        <f t="shared" si="1"/>
        <v>215</v>
      </c>
      <c r="K324">
        <f t="shared" si="2"/>
        <v>-121</v>
      </c>
    </row>
    <row r="325">
      <c r="A325" s="1" t="s">
        <v>320</v>
      </c>
      <c r="C325" t="str">
        <f>IFERROR(__xludf.DUMMYFUNCTION("SPLIT(A325,""&lt;&gt; ,"")"),"position=")</f>
        <v>position=</v>
      </c>
      <c r="D325">
        <f>IFERROR(__xludf.DUMMYFUNCTION("""COMPUTED_VALUE"""),-41630.0)</f>
        <v>-41630</v>
      </c>
      <c r="E325">
        <f>IFERROR(__xludf.DUMMYFUNCTION("""COMPUTED_VALUE"""),31484.0)</f>
        <v>31484</v>
      </c>
      <c r="F325" t="str">
        <f>IFERROR(__xludf.DUMMYFUNCTION("""COMPUTED_VALUE"""),"velocity=")</f>
        <v>velocity=</v>
      </c>
      <c r="G325">
        <f>IFERROR(__xludf.DUMMYFUNCTION("""COMPUTED_VALUE"""),4.0)</f>
        <v>4</v>
      </c>
      <c r="H325">
        <f>IFERROR(__xludf.DUMMYFUNCTION("""COMPUTED_VALUE"""),-3.0)</f>
        <v>-3</v>
      </c>
      <c r="J325">
        <f t="shared" si="1"/>
        <v>186</v>
      </c>
      <c r="K325">
        <f t="shared" si="2"/>
        <v>-122</v>
      </c>
    </row>
    <row r="326">
      <c r="A326" s="1" t="s">
        <v>321</v>
      </c>
      <c r="C326" t="str">
        <f>IFERROR(__xludf.DUMMYFUNCTION("SPLIT(A326,""&lt;&gt; ,"")"),"position=")</f>
        <v>position=</v>
      </c>
      <c r="D326">
        <f>IFERROR(__xludf.DUMMYFUNCTION("""COMPUTED_VALUE"""),41986.0)</f>
        <v>41986</v>
      </c>
      <c r="E326">
        <f>IFERROR(__xludf.DUMMYFUNCTION("""COMPUTED_VALUE"""),10581.0)</f>
        <v>10581</v>
      </c>
      <c r="F326" t="str">
        <f>IFERROR(__xludf.DUMMYFUNCTION("""COMPUTED_VALUE"""),"velocity=")</f>
        <v>velocity=</v>
      </c>
      <c r="G326">
        <f>IFERROR(__xludf.DUMMYFUNCTION("""COMPUTED_VALUE"""),-4.0)</f>
        <v>-4</v>
      </c>
      <c r="H326">
        <f>IFERROR(__xludf.DUMMYFUNCTION("""COMPUTED_VALUE"""),-1.0)</f>
        <v>-1</v>
      </c>
      <c r="J326">
        <f t="shared" si="1"/>
        <v>170</v>
      </c>
      <c r="K326">
        <f t="shared" si="2"/>
        <v>-127</v>
      </c>
    </row>
    <row r="327">
      <c r="A327" s="1" t="s">
        <v>322</v>
      </c>
      <c r="C327" t="str">
        <f>IFERROR(__xludf.DUMMYFUNCTION("SPLIT(A327,""&lt;&gt; ,"")"),"position=")</f>
        <v>position=</v>
      </c>
      <c r="D327">
        <f>IFERROR(__xludf.DUMMYFUNCTION("""COMPUTED_VALUE"""),-20734.0)</f>
        <v>-20734</v>
      </c>
      <c r="E327">
        <f>IFERROR(__xludf.DUMMYFUNCTION("""COMPUTED_VALUE"""),21035.0)</f>
        <v>21035</v>
      </c>
      <c r="F327" t="str">
        <f>IFERROR(__xludf.DUMMYFUNCTION("""COMPUTED_VALUE"""),"velocity=")</f>
        <v>velocity=</v>
      </c>
      <c r="G327">
        <f>IFERROR(__xludf.DUMMYFUNCTION("""COMPUTED_VALUE"""),2.0)</f>
        <v>2</v>
      </c>
      <c r="H327">
        <f>IFERROR(__xludf.DUMMYFUNCTION("""COMPUTED_VALUE"""),-2.0)</f>
        <v>-2</v>
      </c>
      <c r="J327">
        <f t="shared" si="1"/>
        <v>174</v>
      </c>
      <c r="K327">
        <f t="shared" si="2"/>
        <v>-127</v>
      </c>
    </row>
    <row r="328">
      <c r="A328" s="1" t="s">
        <v>323</v>
      </c>
      <c r="C328" t="str">
        <f>IFERROR(__xludf.DUMMYFUNCTION("SPLIT(A328,""&lt;&gt; ,"")"),"position=")</f>
        <v>position=</v>
      </c>
      <c r="D328">
        <f>IFERROR(__xludf.DUMMYFUNCTION("""COMPUTED_VALUE"""),-10223.0)</f>
        <v>-10223</v>
      </c>
      <c r="E328">
        <f>IFERROR(__xludf.DUMMYFUNCTION("""COMPUTED_VALUE"""),52395.0)</f>
        <v>52395</v>
      </c>
      <c r="F328" t="str">
        <f>IFERROR(__xludf.DUMMYFUNCTION("""COMPUTED_VALUE"""),"velocity=")</f>
        <v>velocity=</v>
      </c>
      <c r="G328">
        <f>IFERROR(__xludf.DUMMYFUNCTION("""COMPUTED_VALUE"""),1.0)</f>
        <v>1</v>
      </c>
      <c r="H328">
        <f>IFERROR(__xludf.DUMMYFUNCTION("""COMPUTED_VALUE"""),-5.0)</f>
        <v>-5</v>
      </c>
      <c r="J328">
        <f t="shared" si="1"/>
        <v>231</v>
      </c>
      <c r="K328">
        <f t="shared" si="2"/>
        <v>-125</v>
      </c>
    </row>
    <row r="329">
      <c r="A329" s="1" t="s">
        <v>324</v>
      </c>
      <c r="C329" t="str">
        <f>IFERROR(__xludf.DUMMYFUNCTION("SPLIT(A329,""&lt;&gt; ,"")"),"position=")</f>
        <v>position=</v>
      </c>
      <c r="D329">
        <f>IFERROR(__xludf.DUMMYFUNCTION("""COMPUTED_VALUE"""),42012.0)</f>
        <v>42012</v>
      </c>
      <c r="E329">
        <f>IFERROR(__xludf.DUMMYFUNCTION("""COMPUTED_VALUE"""),-31238.0)</f>
        <v>-31238</v>
      </c>
      <c r="F329" t="str">
        <f>IFERROR(__xludf.DUMMYFUNCTION("""COMPUTED_VALUE"""),"velocity=")</f>
        <v>velocity=</v>
      </c>
      <c r="G329">
        <f>IFERROR(__xludf.DUMMYFUNCTION("""COMPUTED_VALUE"""),-4.0)</f>
        <v>-4</v>
      </c>
      <c r="H329">
        <f>IFERROR(__xludf.DUMMYFUNCTION("""COMPUTED_VALUE"""),3.0)</f>
        <v>3</v>
      </c>
      <c r="J329">
        <f t="shared" si="1"/>
        <v>196</v>
      </c>
      <c r="K329">
        <f t="shared" si="2"/>
        <v>-124</v>
      </c>
    </row>
    <row r="330">
      <c r="A330" s="1" t="s">
        <v>325</v>
      </c>
      <c r="C330" t="str">
        <f>IFERROR(__xludf.DUMMYFUNCTION("SPLIT(A330,""&lt;&gt; ,"")"),"position=")</f>
        <v>position=</v>
      </c>
      <c r="D330">
        <f>IFERROR(__xludf.DUMMYFUNCTION("""COMPUTED_VALUE"""),52445.0)</f>
        <v>52445</v>
      </c>
      <c r="E330">
        <f>IFERROR(__xludf.DUMMYFUNCTION("""COMPUTED_VALUE"""),-31237.0)</f>
        <v>-31237</v>
      </c>
      <c r="F330" t="str">
        <f>IFERROR(__xludf.DUMMYFUNCTION("""COMPUTED_VALUE"""),"velocity=")</f>
        <v>velocity=</v>
      </c>
      <c r="G330">
        <f>IFERROR(__xludf.DUMMYFUNCTION("""COMPUTED_VALUE"""),-5.0)</f>
        <v>-5</v>
      </c>
      <c r="H330">
        <f>IFERROR(__xludf.DUMMYFUNCTION("""COMPUTED_VALUE"""),3.0)</f>
        <v>3</v>
      </c>
      <c r="J330">
        <f t="shared" si="1"/>
        <v>175</v>
      </c>
      <c r="K330">
        <f t="shared" si="2"/>
        <v>-125</v>
      </c>
    </row>
    <row r="331">
      <c r="A331" s="1" t="s">
        <v>326</v>
      </c>
      <c r="C331" t="str">
        <f>IFERROR(__xludf.DUMMYFUNCTION("SPLIT(A331,""&lt;&gt; ,"")"),"position=")</f>
        <v>position=</v>
      </c>
      <c r="D331">
        <f>IFERROR(__xludf.DUMMYFUNCTION("""COMPUTED_VALUE"""),21110.0)</f>
        <v>21110</v>
      </c>
      <c r="E331">
        <f>IFERROR(__xludf.DUMMYFUNCTION("""COMPUTED_VALUE"""),-20784.0)</f>
        <v>-20784</v>
      </c>
      <c r="F331" t="str">
        <f>IFERROR(__xludf.DUMMYFUNCTION("""COMPUTED_VALUE"""),"velocity=")</f>
        <v>velocity=</v>
      </c>
      <c r="G331">
        <f>IFERROR(__xludf.DUMMYFUNCTION("""COMPUTED_VALUE"""),-2.0)</f>
        <v>-2</v>
      </c>
      <c r="H331">
        <f>IFERROR(__xludf.DUMMYFUNCTION("""COMPUTED_VALUE"""),2.0)</f>
        <v>2</v>
      </c>
      <c r="J331">
        <f t="shared" si="1"/>
        <v>202</v>
      </c>
      <c r="K331">
        <f t="shared" si="2"/>
        <v>-124</v>
      </c>
    </row>
    <row r="332">
      <c r="A332" s="1" t="s">
        <v>327</v>
      </c>
      <c r="C332" t="str">
        <f>IFERROR(__xludf.DUMMYFUNCTION("SPLIT(A332,""&lt;&gt; ,"")"),"position=")</f>
        <v>position=</v>
      </c>
      <c r="D332">
        <f>IFERROR(__xludf.DUMMYFUNCTION("""COMPUTED_VALUE"""),-31179.0)</f>
        <v>-31179</v>
      </c>
      <c r="E332">
        <f>IFERROR(__xludf.DUMMYFUNCTION("""COMPUTED_VALUE"""),-10328.0)</f>
        <v>-10328</v>
      </c>
      <c r="F332" t="str">
        <f>IFERROR(__xludf.DUMMYFUNCTION("""COMPUTED_VALUE"""),"velocity=")</f>
        <v>velocity=</v>
      </c>
      <c r="G332">
        <f>IFERROR(__xludf.DUMMYFUNCTION("""COMPUTED_VALUE"""),3.0)</f>
        <v>3</v>
      </c>
      <c r="H332">
        <f>IFERROR(__xludf.DUMMYFUNCTION("""COMPUTED_VALUE"""),1.0)</f>
        <v>1</v>
      </c>
      <c r="J332">
        <f t="shared" si="1"/>
        <v>183</v>
      </c>
      <c r="K332">
        <f t="shared" si="2"/>
        <v>-126</v>
      </c>
    </row>
    <row r="333">
      <c r="A333" s="1" t="s">
        <v>328</v>
      </c>
      <c r="C333" t="str">
        <f>IFERROR(__xludf.DUMMYFUNCTION("SPLIT(A333,""&lt;&gt; ,"")"),"position=")</f>
        <v>position=</v>
      </c>
      <c r="D333">
        <f>IFERROR(__xludf.DUMMYFUNCTION("""COMPUTED_VALUE"""),-10251.0)</f>
        <v>-10251</v>
      </c>
      <c r="E333">
        <f>IFERROR(__xludf.DUMMYFUNCTION("""COMPUTED_VALUE"""),41944.0)</f>
        <v>41944</v>
      </c>
      <c r="F333" t="str">
        <f>IFERROR(__xludf.DUMMYFUNCTION("""COMPUTED_VALUE"""),"velocity=")</f>
        <v>velocity=</v>
      </c>
      <c r="G333">
        <f>IFERROR(__xludf.DUMMYFUNCTION("""COMPUTED_VALUE"""),1.0)</f>
        <v>1</v>
      </c>
      <c r="H333">
        <f>IFERROR(__xludf.DUMMYFUNCTION("""COMPUTED_VALUE"""),-4.0)</f>
        <v>-4</v>
      </c>
      <c r="J333">
        <f t="shared" si="1"/>
        <v>203</v>
      </c>
      <c r="K333">
        <f t="shared" si="2"/>
        <v>-128</v>
      </c>
    </row>
    <row r="334">
      <c r="A334" s="1" t="s">
        <v>329</v>
      </c>
      <c r="C334" t="str">
        <f>IFERROR(__xludf.DUMMYFUNCTION("SPLIT(A334,""&lt;&gt; ,"")"),"position=")</f>
        <v>position=</v>
      </c>
      <c r="D334">
        <f>IFERROR(__xludf.DUMMYFUNCTION("""COMPUTED_VALUE"""),31593.0)</f>
        <v>31593</v>
      </c>
      <c r="E334">
        <f>IFERROR(__xludf.DUMMYFUNCTION("""COMPUTED_VALUE"""),21028.0)</f>
        <v>21028</v>
      </c>
      <c r="F334" t="str">
        <f>IFERROR(__xludf.DUMMYFUNCTION("""COMPUTED_VALUE"""),"velocity=")</f>
        <v>velocity=</v>
      </c>
      <c r="G334">
        <f>IFERROR(__xludf.DUMMYFUNCTION("""COMPUTED_VALUE"""),-3.0)</f>
        <v>-3</v>
      </c>
      <c r="H334">
        <f>IFERROR(__xludf.DUMMYFUNCTION("""COMPUTED_VALUE"""),-2.0)</f>
        <v>-2</v>
      </c>
      <c r="J334">
        <f t="shared" si="1"/>
        <v>231</v>
      </c>
      <c r="K334">
        <f t="shared" si="2"/>
        <v>-120</v>
      </c>
    </row>
    <row r="335">
      <c r="A335" s="1" t="s">
        <v>330</v>
      </c>
      <c r="C335" t="str">
        <f>IFERROR(__xludf.DUMMYFUNCTION("SPLIT(A335,""&lt;&gt; ,"")"),"position=")</f>
        <v>position=</v>
      </c>
      <c r="D335">
        <f>IFERROR(__xludf.DUMMYFUNCTION("""COMPUTED_VALUE"""),-31167.0)</f>
        <v>-31167</v>
      </c>
      <c r="E335">
        <f>IFERROR(__xludf.DUMMYFUNCTION("""COMPUTED_VALUE"""),-52150.0)</f>
        <v>-52150</v>
      </c>
      <c r="F335" t="str">
        <f>IFERROR(__xludf.DUMMYFUNCTION("""COMPUTED_VALUE"""),"velocity=")</f>
        <v>velocity=</v>
      </c>
      <c r="G335">
        <f>IFERROR(__xludf.DUMMYFUNCTION("""COMPUTED_VALUE"""),3.0)</f>
        <v>3</v>
      </c>
      <c r="H335">
        <f>IFERROR(__xludf.DUMMYFUNCTION("""COMPUTED_VALUE"""),5.0)</f>
        <v>5</v>
      </c>
      <c r="J335">
        <f t="shared" si="1"/>
        <v>195</v>
      </c>
      <c r="K335">
        <f t="shared" si="2"/>
        <v>-120</v>
      </c>
    </row>
    <row r="336">
      <c r="A336" s="1" t="s">
        <v>331</v>
      </c>
      <c r="C336" t="str">
        <f>IFERROR(__xludf.DUMMYFUNCTION("SPLIT(A336,""&lt;&gt; ,"")"),"position=")</f>
        <v>position=</v>
      </c>
      <c r="D336">
        <f>IFERROR(__xludf.DUMMYFUNCTION("""COMPUTED_VALUE"""),42003.0)</f>
        <v>42003</v>
      </c>
      <c r="E336">
        <f>IFERROR(__xludf.DUMMYFUNCTION("""COMPUTED_VALUE"""),-52151.0)</f>
        <v>-52151</v>
      </c>
      <c r="F336" t="str">
        <f>IFERROR(__xludf.DUMMYFUNCTION("""COMPUTED_VALUE"""),"velocity=")</f>
        <v>velocity=</v>
      </c>
      <c r="G336">
        <f>IFERROR(__xludf.DUMMYFUNCTION("""COMPUTED_VALUE"""),-4.0)</f>
        <v>-4</v>
      </c>
      <c r="H336">
        <f>IFERROR(__xludf.DUMMYFUNCTION("""COMPUTED_VALUE"""),5.0)</f>
        <v>5</v>
      </c>
      <c r="J336">
        <f t="shared" si="1"/>
        <v>187</v>
      </c>
      <c r="K336">
        <f t="shared" si="2"/>
        <v>-119</v>
      </c>
    </row>
    <row r="337">
      <c r="A337" s="1" t="s">
        <v>332</v>
      </c>
      <c r="C337" t="str">
        <f>IFERROR(__xludf.DUMMYFUNCTION("SPLIT(A337,""&lt;&gt; ,"")"),"position=")</f>
        <v>position=</v>
      </c>
      <c r="D337">
        <f>IFERROR(__xludf.DUMMYFUNCTION("""COMPUTED_VALUE"""),52485.0)</f>
        <v>52485</v>
      </c>
      <c r="E337">
        <f>IFERROR(__xludf.DUMMYFUNCTION("""COMPUTED_VALUE"""),-10334.0)</f>
        <v>-10334</v>
      </c>
      <c r="F337" t="str">
        <f>IFERROR(__xludf.DUMMYFUNCTION("""COMPUTED_VALUE"""),"velocity=")</f>
        <v>velocity=</v>
      </c>
      <c r="G337">
        <f>IFERROR(__xludf.DUMMYFUNCTION("""COMPUTED_VALUE"""),-5.0)</f>
        <v>-5</v>
      </c>
      <c r="H337">
        <f>IFERROR(__xludf.DUMMYFUNCTION("""COMPUTED_VALUE"""),1.0)</f>
        <v>1</v>
      </c>
      <c r="J337">
        <f t="shared" si="1"/>
        <v>215</v>
      </c>
      <c r="K337">
        <f t="shared" si="2"/>
        <v>-120</v>
      </c>
    </row>
    <row r="338">
      <c r="A338" s="1" t="s">
        <v>333</v>
      </c>
      <c r="C338" t="str">
        <f>IFERROR(__xludf.DUMMYFUNCTION("SPLIT(A338,""&lt;&gt; ,"")"),"position=")</f>
        <v>position=</v>
      </c>
      <c r="D338">
        <f>IFERROR(__xludf.DUMMYFUNCTION("""COMPUTED_VALUE"""),-20690.0)</f>
        <v>-20690</v>
      </c>
      <c r="E338">
        <f>IFERROR(__xludf.DUMMYFUNCTION("""COMPUTED_VALUE"""),-20786.0)</f>
        <v>-20786</v>
      </c>
      <c r="F338" t="str">
        <f>IFERROR(__xludf.DUMMYFUNCTION("""COMPUTED_VALUE"""),"velocity=")</f>
        <v>velocity=</v>
      </c>
      <c r="G338">
        <f>IFERROR(__xludf.DUMMYFUNCTION("""COMPUTED_VALUE"""),2.0)</f>
        <v>2</v>
      </c>
      <c r="H338">
        <f>IFERROR(__xludf.DUMMYFUNCTION("""COMPUTED_VALUE"""),2.0)</f>
        <v>2</v>
      </c>
      <c r="J338">
        <f t="shared" si="1"/>
        <v>218</v>
      </c>
      <c r="K338">
        <f t="shared" si="2"/>
        <v>-122</v>
      </c>
    </row>
    <row r="339">
      <c r="A339" s="1" t="s">
        <v>334</v>
      </c>
      <c r="C339" t="str">
        <f>IFERROR(__xludf.DUMMYFUNCTION("SPLIT(A339,""&lt;&gt; ,"")"),"position=")</f>
        <v>position=</v>
      </c>
      <c r="D339">
        <f>IFERROR(__xludf.DUMMYFUNCTION("""COMPUTED_VALUE"""),10625.0)</f>
        <v>10625</v>
      </c>
      <c r="E339">
        <f>IFERROR(__xludf.DUMMYFUNCTION("""COMPUTED_VALUE"""),-31242.0)</f>
        <v>-31242</v>
      </c>
      <c r="F339" t="str">
        <f>IFERROR(__xludf.DUMMYFUNCTION("""COMPUTED_VALUE"""),"velocity=")</f>
        <v>velocity=</v>
      </c>
      <c r="G339">
        <f>IFERROR(__xludf.DUMMYFUNCTION("""COMPUTED_VALUE"""),-1.0)</f>
        <v>-1</v>
      </c>
      <c r="H339">
        <f>IFERROR(__xludf.DUMMYFUNCTION("""COMPUTED_VALUE"""),3.0)</f>
        <v>3</v>
      </c>
      <c r="J339">
        <f t="shared" si="1"/>
        <v>171</v>
      </c>
      <c r="K339">
        <f t="shared" si="2"/>
        <v>-120</v>
      </c>
    </row>
    <row r="340">
      <c r="A340" s="1" t="s">
        <v>335</v>
      </c>
      <c r="C340" t="str">
        <f>IFERROR(__xludf.DUMMYFUNCTION("SPLIT(A340,""&lt;&gt; ,"")"),"position=")</f>
        <v>position=</v>
      </c>
      <c r="D340">
        <f>IFERROR(__xludf.DUMMYFUNCTION("""COMPUTED_VALUE"""),-52087.0)</f>
        <v>-52087</v>
      </c>
      <c r="E340">
        <f>IFERROR(__xludf.DUMMYFUNCTION("""COMPUTED_VALUE"""),-10332.0)</f>
        <v>-10332</v>
      </c>
      <c r="F340" t="str">
        <f>IFERROR(__xludf.DUMMYFUNCTION("""COMPUTED_VALUE"""),"velocity=")</f>
        <v>velocity=</v>
      </c>
      <c r="G340">
        <f>IFERROR(__xludf.DUMMYFUNCTION("""COMPUTED_VALUE"""),5.0)</f>
        <v>5</v>
      </c>
      <c r="H340">
        <f>IFERROR(__xludf.DUMMYFUNCTION("""COMPUTED_VALUE"""),1.0)</f>
        <v>1</v>
      </c>
      <c r="J340">
        <f t="shared" si="1"/>
        <v>183</v>
      </c>
      <c r="K340">
        <f t="shared" si="2"/>
        <v>-122</v>
      </c>
    </row>
    <row r="341">
      <c r="A341" s="1" t="s">
        <v>336</v>
      </c>
      <c r="C341" t="str">
        <f>IFERROR(__xludf.DUMMYFUNCTION("SPLIT(A341,""&lt;&gt; ,"")"),"position=")</f>
        <v>position=</v>
      </c>
      <c r="D341">
        <f>IFERROR(__xludf.DUMMYFUNCTION("""COMPUTED_VALUE"""),10672.0)</f>
        <v>10672</v>
      </c>
      <c r="E341">
        <f>IFERROR(__xludf.DUMMYFUNCTION("""COMPUTED_VALUE"""),-20783.0)</f>
        <v>-20783</v>
      </c>
      <c r="F341" t="str">
        <f>IFERROR(__xludf.DUMMYFUNCTION("""COMPUTED_VALUE"""),"velocity=")</f>
        <v>velocity=</v>
      </c>
      <c r="G341">
        <f>IFERROR(__xludf.DUMMYFUNCTION("""COMPUTED_VALUE"""),-1.0)</f>
        <v>-1</v>
      </c>
      <c r="H341">
        <f>IFERROR(__xludf.DUMMYFUNCTION("""COMPUTED_VALUE"""),2.0)</f>
        <v>2</v>
      </c>
      <c r="J341">
        <f t="shared" si="1"/>
        <v>218</v>
      </c>
      <c r="K341">
        <f t="shared" si="2"/>
        <v>-125</v>
      </c>
    </row>
    <row r="342">
      <c r="A342" s="1" t="s">
        <v>337</v>
      </c>
      <c r="C342" t="str">
        <f>IFERROR(__xludf.DUMMYFUNCTION("SPLIT(A342,""&lt;&gt; ,"")"),"position=")</f>
        <v>position=</v>
      </c>
      <c r="D342">
        <f>IFERROR(__xludf.DUMMYFUNCTION("""COMPUTED_VALUE"""),42026.0)</f>
        <v>42026</v>
      </c>
      <c r="E342">
        <f>IFERROR(__xludf.DUMMYFUNCTION("""COMPUTED_VALUE"""),31489.0)</f>
        <v>31489</v>
      </c>
      <c r="F342" t="str">
        <f>IFERROR(__xludf.DUMMYFUNCTION("""COMPUTED_VALUE"""),"velocity=")</f>
        <v>velocity=</v>
      </c>
      <c r="G342">
        <f>IFERROR(__xludf.DUMMYFUNCTION("""COMPUTED_VALUE"""),-4.0)</f>
        <v>-4</v>
      </c>
      <c r="H342">
        <f>IFERROR(__xludf.DUMMYFUNCTION("""COMPUTED_VALUE"""),-3.0)</f>
        <v>-3</v>
      </c>
      <c r="J342">
        <f t="shared" si="1"/>
        <v>210</v>
      </c>
      <c r="K342">
        <f t="shared" si="2"/>
        <v>-127</v>
      </c>
    </row>
    <row r="343">
      <c r="A343" s="1" t="s">
        <v>338</v>
      </c>
      <c r="C343" t="str">
        <f>IFERROR(__xludf.DUMMYFUNCTION("SPLIT(A343,""&lt;&gt; ,"")"),"position=")</f>
        <v>position=</v>
      </c>
      <c r="D343">
        <f>IFERROR(__xludf.DUMMYFUNCTION("""COMPUTED_VALUE"""),10672.0)</f>
        <v>10672</v>
      </c>
      <c r="E343">
        <f>IFERROR(__xludf.DUMMYFUNCTION("""COMPUTED_VALUE"""),41937.0)</f>
        <v>41937</v>
      </c>
      <c r="F343" t="str">
        <f>IFERROR(__xludf.DUMMYFUNCTION("""COMPUTED_VALUE"""),"velocity=")</f>
        <v>velocity=</v>
      </c>
      <c r="G343">
        <f>IFERROR(__xludf.DUMMYFUNCTION("""COMPUTED_VALUE"""),-1.0)</f>
        <v>-1</v>
      </c>
      <c r="H343">
        <f>IFERROR(__xludf.DUMMYFUNCTION("""COMPUTED_VALUE"""),-4.0)</f>
        <v>-4</v>
      </c>
      <c r="J343">
        <f t="shared" si="1"/>
        <v>218</v>
      </c>
      <c r="K343">
        <f t="shared" si="2"/>
        <v>-121</v>
      </c>
    </row>
    <row r="344">
      <c r="A344" s="1" t="s">
        <v>339</v>
      </c>
      <c r="C344" t="str">
        <f>IFERROR(__xludf.DUMMYFUNCTION("SPLIT(A344,""&lt;&gt; ,"")"),"position=")</f>
        <v>position=</v>
      </c>
      <c r="D344">
        <f>IFERROR(__xludf.DUMMYFUNCTION("""COMPUTED_VALUE"""),41995.0)</f>
        <v>41995</v>
      </c>
      <c r="E344">
        <f>IFERROR(__xludf.DUMMYFUNCTION("""COMPUTED_VALUE"""),-41697.0)</f>
        <v>-41697</v>
      </c>
      <c r="F344" t="str">
        <f>IFERROR(__xludf.DUMMYFUNCTION("""COMPUTED_VALUE"""),"velocity=")</f>
        <v>velocity=</v>
      </c>
      <c r="G344">
        <f>IFERROR(__xludf.DUMMYFUNCTION("""COMPUTED_VALUE"""),-4.0)</f>
        <v>-4</v>
      </c>
      <c r="H344">
        <f>IFERROR(__xludf.DUMMYFUNCTION("""COMPUTED_VALUE"""),4.0)</f>
        <v>4</v>
      </c>
      <c r="J344">
        <f t="shared" si="1"/>
        <v>179</v>
      </c>
      <c r="K344">
        <f t="shared" si="2"/>
        <v>-119</v>
      </c>
    </row>
    <row r="345">
      <c r="A345" s="1" t="s">
        <v>340</v>
      </c>
      <c r="C345" t="str">
        <f>IFERROR(__xludf.DUMMYFUNCTION("SPLIT(A345,""&lt;&gt; ,"")"),"position=")</f>
        <v>position=</v>
      </c>
      <c r="D345">
        <f>IFERROR(__xludf.DUMMYFUNCTION("""COMPUTED_VALUE"""),31572.0)</f>
        <v>31572</v>
      </c>
      <c r="E345">
        <f>IFERROR(__xludf.DUMMYFUNCTION("""COMPUTED_VALUE"""),31481.0)</f>
        <v>31481</v>
      </c>
      <c r="F345" t="str">
        <f>IFERROR(__xludf.DUMMYFUNCTION("""COMPUTED_VALUE"""),"velocity=")</f>
        <v>velocity=</v>
      </c>
      <c r="G345">
        <f>IFERROR(__xludf.DUMMYFUNCTION("""COMPUTED_VALUE"""),-3.0)</f>
        <v>-3</v>
      </c>
      <c r="H345">
        <f>IFERROR(__xludf.DUMMYFUNCTION("""COMPUTED_VALUE"""),-3.0)</f>
        <v>-3</v>
      </c>
      <c r="J345">
        <f t="shared" si="1"/>
        <v>210</v>
      </c>
      <c r="K345">
        <f t="shared" si="2"/>
        <v>-119</v>
      </c>
    </row>
    <row r="346">
      <c r="A346" s="1" t="s">
        <v>341</v>
      </c>
      <c r="C346" t="str">
        <f>IFERROR(__xludf.DUMMYFUNCTION("SPLIT(A346,""&lt;&gt; ,"")"),"position=")</f>
        <v>position=</v>
      </c>
      <c r="D346">
        <f>IFERROR(__xludf.DUMMYFUNCTION("""COMPUTED_VALUE"""),-20688.0)</f>
        <v>-20688</v>
      </c>
      <c r="E346">
        <f>IFERROR(__xludf.DUMMYFUNCTION("""COMPUTED_VALUE"""),52389.0)</f>
        <v>52389</v>
      </c>
      <c r="F346" t="str">
        <f>IFERROR(__xludf.DUMMYFUNCTION("""COMPUTED_VALUE"""),"velocity=")</f>
        <v>velocity=</v>
      </c>
      <c r="G346">
        <f>IFERROR(__xludf.DUMMYFUNCTION("""COMPUTED_VALUE"""),2.0)</f>
        <v>2</v>
      </c>
      <c r="H346">
        <f>IFERROR(__xludf.DUMMYFUNCTION("""COMPUTED_VALUE"""),-5.0)</f>
        <v>-5</v>
      </c>
      <c r="J346">
        <f t="shared" si="1"/>
        <v>220</v>
      </c>
      <c r="K346">
        <f t="shared" si="2"/>
        <v>-119</v>
      </c>
    </row>
    <row r="347">
      <c r="A347" s="1" t="s">
        <v>342</v>
      </c>
      <c r="C347" t="str">
        <f>IFERROR(__xludf.DUMMYFUNCTION("SPLIT(A347,""&lt;&gt; ,"")"),"position=")</f>
        <v>position=</v>
      </c>
      <c r="D347">
        <f>IFERROR(__xludf.DUMMYFUNCTION("""COMPUTED_VALUE"""),-20725.0)</f>
        <v>-20725</v>
      </c>
      <c r="E347">
        <f>IFERROR(__xludf.DUMMYFUNCTION("""COMPUTED_VALUE"""),10574.0)</f>
        <v>10574</v>
      </c>
      <c r="F347" t="str">
        <f>IFERROR(__xludf.DUMMYFUNCTION("""COMPUTED_VALUE"""),"velocity=")</f>
        <v>velocity=</v>
      </c>
      <c r="G347">
        <f>IFERROR(__xludf.DUMMYFUNCTION("""COMPUTED_VALUE"""),2.0)</f>
        <v>2</v>
      </c>
      <c r="H347">
        <f>IFERROR(__xludf.DUMMYFUNCTION("""COMPUTED_VALUE"""),-1.0)</f>
        <v>-1</v>
      </c>
      <c r="J347">
        <f t="shared" si="1"/>
        <v>183</v>
      </c>
      <c r="K347">
        <f t="shared" si="2"/>
        <v>-120</v>
      </c>
    </row>
    <row r="348">
      <c r="A348" s="1" t="s">
        <v>343</v>
      </c>
      <c r="C348" t="str">
        <f>IFERROR(__xludf.DUMMYFUNCTION("SPLIT(A348,""&lt;&gt; ,"")"),"position=")</f>
        <v>position=</v>
      </c>
      <c r="D348">
        <f>IFERROR(__xludf.DUMMYFUNCTION("""COMPUTED_VALUE"""),-10260.0)</f>
        <v>-10260</v>
      </c>
      <c r="E348">
        <f>IFERROR(__xludf.DUMMYFUNCTION("""COMPUTED_VALUE"""),-10328.0)</f>
        <v>-10328</v>
      </c>
      <c r="F348" t="str">
        <f>IFERROR(__xludf.DUMMYFUNCTION("""COMPUTED_VALUE"""),"velocity=")</f>
        <v>velocity=</v>
      </c>
      <c r="G348">
        <f>IFERROR(__xludf.DUMMYFUNCTION("""COMPUTED_VALUE"""),1.0)</f>
        <v>1</v>
      </c>
      <c r="H348">
        <f>IFERROR(__xludf.DUMMYFUNCTION("""COMPUTED_VALUE"""),1.0)</f>
        <v>1</v>
      </c>
      <c r="J348">
        <f t="shared" si="1"/>
        <v>194</v>
      </c>
      <c r="K348">
        <f t="shared" si="2"/>
        <v>-126</v>
      </c>
    </row>
    <row r="349">
      <c r="A349" s="1" t="s">
        <v>344</v>
      </c>
      <c r="C349" t="str">
        <f>IFERROR(__xludf.DUMMYFUNCTION("SPLIT(A349,""&lt;&gt; ,"")"),"position=")</f>
        <v>position=</v>
      </c>
      <c r="D349">
        <f>IFERROR(__xludf.DUMMYFUNCTION("""COMPUTED_VALUE"""),10685.0)</f>
        <v>10685</v>
      </c>
      <c r="E349">
        <f>IFERROR(__xludf.DUMMYFUNCTION("""COMPUTED_VALUE"""),21034.0)</f>
        <v>21034</v>
      </c>
      <c r="F349" t="str">
        <f>IFERROR(__xludf.DUMMYFUNCTION("""COMPUTED_VALUE"""),"velocity=")</f>
        <v>velocity=</v>
      </c>
      <c r="G349">
        <f>IFERROR(__xludf.DUMMYFUNCTION("""COMPUTED_VALUE"""),-1.0)</f>
        <v>-1</v>
      </c>
      <c r="H349">
        <f>IFERROR(__xludf.DUMMYFUNCTION("""COMPUTED_VALUE"""),-2.0)</f>
        <v>-2</v>
      </c>
      <c r="J349">
        <f t="shared" si="1"/>
        <v>231</v>
      </c>
      <c r="K349">
        <f t="shared" si="2"/>
        <v>-126</v>
      </c>
    </row>
    <row r="350">
      <c r="A350" s="1" t="s">
        <v>345</v>
      </c>
      <c r="C350" t="str">
        <f>IFERROR(__xludf.DUMMYFUNCTION("SPLIT(A350,""&lt;&gt; ,"")"),"position=")</f>
        <v>position=</v>
      </c>
      <c r="D350">
        <f>IFERROR(__xludf.DUMMYFUNCTION("""COMPUTED_VALUE"""),52499.0)</f>
        <v>52499</v>
      </c>
      <c r="E350">
        <f>IFERROR(__xludf.DUMMYFUNCTION("""COMPUTED_VALUE"""),10577.0)</f>
        <v>10577</v>
      </c>
      <c r="F350" t="str">
        <f>IFERROR(__xludf.DUMMYFUNCTION("""COMPUTED_VALUE"""),"velocity=")</f>
        <v>velocity=</v>
      </c>
      <c r="G350">
        <f>IFERROR(__xludf.DUMMYFUNCTION("""COMPUTED_VALUE"""),-5.0)</f>
        <v>-5</v>
      </c>
      <c r="H350">
        <f>IFERROR(__xludf.DUMMYFUNCTION("""COMPUTED_VALUE"""),-1.0)</f>
        <v>-1</v>
      </c>
      <c r="J350">
        <f t="shared" si="1"/>
        <v>229</v>
      </c>
      <c r="K350">
        <f t="shared" si="2"/>
        <v>-123</v>
      </c>
    </row>
    <row r="351">
      <c r="A351" s="1" t="s">
        <v>346</v>
      </c>
      <c r="C351" t="str">
        <f>IFERROR(__xludf.DUMMYFUNCTION("SPLIT(A351,""&lt;&gt; ,"")"),"position=")</f>
        <v>position=</v>
      </c>
      <c r="D351">
        <f>IFERROR(__xludf.DUMMYFUNCTION("""COMPUTED_VALUE"""),31536.0)</f>
        <v>31536</v>
      </c>
      <c r="E351">
        <f>IFERROR(__xludf.DUMMYFUNCTION("""COMPUTED_VALUE"""),31488.0)</f>
        <v>31488</v>
      </c>
      <c r="F351" t="str">
        <f>IFERROR(__xludf.DUMMYFUNCTION("""COMPUTED_VALUE"""),"velocity=")</f>
        <v>velocity=</v>
      </c>
      <c r="G351">
        <f>IFERROR(__xludf.DUMMYFUNCTION("""COMPUTED_VALUE"""),-3.0)</f>
        <v>-3</v>
      </c>
      <c r="H351">
        <f>IFERROR(__xludf.DUMMYFUNCTION("""COMPUTED_VALUE"""),-3.0)</f>
        <v>-3</v>
      </c>
      <c r="J351">
        <f t="shared" si="1"/>
        <v>174</v>
      </c>
      <c r="K351">
        <f t="shared" si="2"/>
        <v>-126</v>
      </c>
    </row>
    <row r="352">
      <c r="A352" s="1" t="s">
        <v>347</v>
      </c>
      <c r="C352" t="str">
        <f>IFERROR(__xludf.DUMMYFUNCTION("SPLIT(A352,""&lt;&gt; ,"")"),"position=")</f>
        <v>position=</v>
      </c>
      <c r="D352">
        <f>IFERROR(__xludf.DUMMYFUNCTION("""COMPUTED_VALUE"""),-10260.0)</f>
        <v>-10260</v>
      </c>
      <c r="E352">
        <f>IFERROR(__xludf.DUMMYFUNCTION("""COMPUTED_VALUE"""),41941.0)</f>
        <v>41941</v>
      </c>
      <c r="F352" t="str">
        <f>IFERROR(__xludf.DUMMYFUNCTION("""COMPUTED_VALUE"""),"velocity=")</f>
        <v>velocity=</v>
      </c>
      <c r="G352">
        <f>IFERROR(__xludf.DUMMYFUNCTION("""COMPUTED_VALUE"""),1.0)</f>
        <v>1</v>
      </c>
      <c r="H352">
        <f>IFERROR(__xludf.DUMMYFUNCTION("""COMPUTED_VALUE"""),-4.0)</f>
        <v>-4</v>
      </c>
      <c r="J352">
        <f t="shared" si="1"/>
        <v>194</v>
      </c>
      <c r="K352">
        <f t="shared" si="2"/>
        <v>-125</v>
      </c>
    </row>
    <row r="353">
      <c r="A353" s="1" t="s">
        <v>348</v>
      </c>
      <c r="C353" t="str">
        <f>IFERROR(__xludf.DUMMYFUNCTION("SPLIT(A353,""&lt;&gt; ,"")"),"position=")</f>
        <v>position=</v>
      </c>
      <c r="D353">
        <f>IFERROR(__xludf.DUMMYFUNCTION("""COMPUTED_VALUE"""),-52089.0)</f>
        <v>-52089</v>
      </c>
      <c r="E353">
        <f>IFERROR(__xludf.DUMMYFUNCTION("""COMPUTED_VALUE"""),-20789.0)</f>
        <v>-20789</v>
      </c>
      <c r="F353" t="str">
        <f>IFERROR(__xludf.DUMMYFUNCTION("""COMPUTED_VALUE"""),"velocity=")</f>
        <v>velocity=</v>
      </c>
      <c r="G353">
        <f>IFERROR(__xludf.DUMMYFUNCTION("""COMPUTED_VALUE"""),5.0)</f>
        <v>5</v>
      </c>
      <c r="H353">
        <f>IFERROR(__xludf.DUMMYFUNCTION("""COMPUTED_VALUE"""),2.0)</f>
        <v>2</v>
      </c>
      <c r="J353">
        <f t="shared" si="1"/>
        <v>181</v>
      </c>
      <c r="K353">
        <f t="shared" si="2"/>
        <v>-119</v>
      </c>
    </row>
    <row r="354">
      <c r="A354" s="1" t="s">
        <v>349</v>
      </c>
      <c r="C354" t="str">
        <f>IFERROR(__xludf.DUMMYFUNCTION("SPLIT(A354,""&lt;&gt; ,"")"),"position=")</f>
        <v>position=</v>
      </c>
      <c r="D354">
        <f>IFERROR(__xludf.DUMMYFUNCTION("""COMPUTED_VALUE"""),41994.0)</f>
        <v>41994</v>
      </c>
      <c r="E354">
        <f>IFERROR(__xludf.DUMMYFUNCTION("""COMPUTED_VALUE"""),21034.0)</f>
        <v>21034</v>
      </c>
      <c r="F354" t="str">
        <f>IFERROR(__xludf.DUMMYFUNCTION("""COMPUTED_VALUE"""),"velocity=")</f>
        <v>velocity=</v>
      </c>
      <c r="G354">
        <f>IFERROR(__xludf.DUMMYFUNCTION("""COMPUTED_VALUE"""),-4.0)</f>
        <v>-4</v>
      </c>
      <c r="H354">
        <f>IFERROR(__xludf.DUMMYFUNCTION("""COMPUTED_VALUE"""),-2.0)</f>
        <v>-2</v>
      </c>
      <c r="J354">
        <f t="shared" si="1"/>
        <v>178</v>
      </c>
      <c r="K354">
        <f t="shared" si="2"/>
        <v>-126</v>
      </c>
    </row>
    <row r="355">
      <c r="A355" s="1" t="s">
        <v>350</v>
      </c>
      <c r="C355" t="str">
        <f>IFERROR(__xludf.DUMMYFUNCTION("SPLIT(A355,""&lt;&gt; ,"")"),"position=")</f>
        <v>position=</v>
      </c>
      <c r="D355">
        <f>IFERROR(__xludf.DUMMYFUNCTION("""COMPUTED_VALUE"""),31549.0)</f>
        <v>31549</v>
      </c>
      <c r="E355">
        <f>IFERROR(__xludf.DUMMYFUNCTION("""COMPUTED_VALUE"""),-52147.0)</f>
        <v>-52147</v>
      </c>
      <c r="F355" t="str">
        <f>IFERROR(__xludf.DUMMYFUNCTION("""COMPUTED_VALUE"""),"velocity=")</f>
        <v>velocity=</v>
      </c>
      <c r="G355">
        <f>IFERROR(__xludf.DUMMYFUNCTION("""COMPUTED_VALUE"""),-3.0)</f>
        <v>-3</v>
      </c>
      <c r="H355">
        <f>IFERROR(__xludf.DUMMYFUNCTION("""COMPUTED_VALUE"""),5.0)</f>
        <v>5</v>
      </c>
      <c r="J355">
        <f t="shared" si="1"/>
        <v>187</v>
      </c>
      <c r="K355">
        <f t="shared" si="2"/>
        <v>-123</v>
      </c>
    </row>
    <row r="356">
      <c r="A356" s="1" t="s">
        <v>351</v>
      </c>
      <c r="C356" t="str">
        <f>IFERROR(__xludf.DUMMYFUNCTION("SPLIT(A356,""&lt;&gt; ,"")"),"position=")</f>
        <v>position=</v>
      </c>
      <c r="D356">
        <f>IFERROR(__xludf.DUMMYFUNCTION("""COMPUTED_VALUE"""),31564.0)</f>
        <v>31564</v>
      </c>
      <c r="E356">
        <f>IFERROR(__xludf.DUMMYFUNCTION("""COMPUTED_VALUE"""),-10328.0)</f>
        <v>-10328</v>
      </c>
      <c r="F356" t="str">
        <f>IFERROR(__xludf.DUMMYFUNCTION("""COMPUTED_VALUE"""),"velocity=")</f>
        <v>velocity=</v>
      </c>
      <c r="G356">
        <f>IFERROR(__xludf.DUMMYFUNCTION("""COMPUTED_VALUE"""),-3.0)</f>
        <v>-3</v>
      </c>
      <c r="H356">
        <f>IFERROR(__xludf.DUMMYFUNCTION("""COMPUTED_VALUE"""),1.0)</f>
        <v>1</v>
      </c>
      <c r="J356">
        <f t="shared" si="1"/>
        <v>202</v>
      </c>
      <c r="K356">
        <f t="shared" si="2"/>
        <v>-126</v>
      </c>
    </row>
    <row r="357">
      <c r="A357" s="1" t="s">
        <v>352</v>
      </c>
      <c r="C357" t="str">
        <f>IFERROR(__xludf.DUMMYFUNCTION("SPLIT(A357,""&lt;&gt; ,"")"),"position=")</f>
        <v>position=</v>
      </c>
      <c r="D357">
        <f>IFERROR(__xludf.DUMMYFUNCTION("""COMPUTED_VALUE"""),10645.0)</f>
        <v>10645</v>
      </c>
      <c r="E357">
        <f>IFERROR(__xludf.DUMMYFUNCTION("""COMPUTED_VALUE"""),41943.0)</f>
        <v>41943</v>
      </c>
      <c r="F357" t="str">
        <f>IFERROR(__xludf.DUMMYFUNCTION("""COMPUTED_VALUE"""),"velocity=")</f>
        <v>velocity=</v>
      </c>
      <c r="G357">
        <f>IFERROR(__xludf.DUMMYFUNCTION("""COMPUTED_VALUE"""),-1.0)</f>
        <v>-1</v>
      </c>
      <c r="H357">
        <f>IFERROR(__xludf.DUMMYFUNCTION("""COMPUTED_VALUE"""),-4.0)</f>
        <v>-4</v>
      </c>
      <c r="J357">
        <f t="shared" si="1"/>
        <v>191</v>
      </c>
      <c r="K357">
        <f t="shared" si="2"/>
        <v>-127</v>
      </c>
    </row>
    <row r="358">
      <c r="A358" s="1" t="s">
        <v>353</v>
      </c>
      <c r="C358" t="str">
        <f>IFERROR(__xludf.DUMMYFUNCTION("SPLIT(A358,""&lt;&gt; ,"")"),"position=")</f>
        <v>position=</v>
      </c>
      <c r="D358">
        <f>IFERROR(__xludf.DUMMYFUNCTION("""COMPUTED_VALUE"""),-31168.0)</f>
        <v>-31168</v>
      </c>
      <c r="E358">
        <f>IFERROR(__xludf.DUMMYFUNCTION("""COMPUTED_VALUE"""),-52147.0)</f>
        <v>-52147</v>
      </c>
      <c r="F358" t="str">
        <f>IFERROR(__xludf.DUMMYFUNCTION("""COMPUTED_VALUE"""),"velocity=")</f>
        <v>velocity=</v>
      </c>
      <c r="G358">
        <f>IFERROR(__xludf.DUMMYFUNCTION("""COMPUTED_VALUE"""),3.0)</f>
        <v>3</v>
      </c>
      <c r="H358">
        <f>IFERROR(__xludf.DUMMYFUNCTION("""COMPUTED_VALUE"""),5.0)</f>
        <v>5</v>
      </c>
      <c r="J358">
        <f t="shared" si="1"/>
        <v>194</v>
      </c>
      <c r="K358">
        <f t="shared" si="2"/>
        <v>-123</v>
      </c>
    </row>
    <row r="359">
      <c r="A359" s="1" t="s">
        <v>354</v>
      </c>
      <c r="C359" t="str">
        <f>IFERROR(__xludf.DUMMYFUNCTION("SPLIT(A359,""&lt;&gt; ,"")"),"position=")</f>
        <v>position=</v>
      </c>
      <c r="D359">
        <f>IFERROR(__xludf.DUMMYFUNCTION("""COMPUTED_VALUE"""),-31187.0)</f>
        <v>-31187</v>
      </c>
      <c r="E359">
        <f>IFERROR(__xludf.DUMMYFUNCTION("""COMPUTED_VALUE"""),21034.0)</f>
        <v>21034</v>
      </c>
      <c r="F359" t="str">
        <f>IFERROR(__xludf.DUMMYFUNCTION("""COMPUTED_VALUE"""),"velocity=")</f>
        <v>velocity=</v>
      </c>
      <c r="G359">
        <f>IFERROR(__xludf.DUMMYFUNCTION("""COMPUTED_VALUE"""),3.0)</f>
        <v>3</v>
      </c>
      <c r="H359">
        <f>IFERROR(__xludf.DUMMYFUNCTION("""COMPUTED_VALUE"""),-2.0)</f>
        <v>-2</v>
      </c>
      <c r="J359">
        <f t="shared" si="1"/>
        <v>175</v>
      </c>
      <c r="K359">
        <f t="shared" si="2"/>
        <v>-126</v>
      </c>
    </row>
    <row r="360">
      <c r="A360" s="1" t="s">
        <v>355</v>
      </c>
      <c r="C360" t="str">
        <f>IFERROR(__xludf.DUMMYFUNCTION("SPLIT(A360,""&lt;&gt; ,"")"),"position=")</f>
        <v>position=</v>
      </c>
      <c r="D360">
        <f>IFERROR(__xludf.DUMMYFUNCTION("""COMPUTED_VALUE"""),-41598.0)</f>
        <v>-41598</v>
      </c>
      <c r="E360">
        <f>IFERROR(__xludf.DUMMYFUNCTION("""COMPUTED_VALUE"""),-31241.0)</f>
        <v>-31241</v>
      </c>
      <c r="F360" t="str">
        <f>IFERROR(__xludf.DUMMYFUNCTION("""COMPUTED_VALUE"""),"velocity=")</f>
        <v>velocity=</v>
      </c>
      <c r="G360">
        <f>IFERROR(__xludf.DUMMYFUNCTION("""COMPUTED_VALUE"""),4.0)</f>
        <v>4</v>
      </c>
      <c r="H360">
        <f>IFERROR(__xludf.DUMMYFUNCTION("""COMPUTED_VALUE"""),3.0)</f>
        <v>3</v>
      </c>
      <c r="J360">
        <f t="shared" si="1"/>
        <v>218</v>
      </c>
      <c r="K360">
        <f t="shared" si="2"/>
        <v>-121</v>
      </c>
    </row>
    <row r="361">
      <c r="A361" s="1" t="s">
        <v>356</v>
      </c>
      <c r="C361" t="str">
        <f>IFERROR(__xludf.DUMMYFUNCTION("SPLIT(A361,""&lt;&gt; ,"")"),"position=")</f>
        <v>position=</v>
      </c>
      <c r="D361">
        <f>IFERROR(__xludf.DUMMYFUNCTION("""COMPUTED_VALUE"""),10653.0)</f>
        <v>10653</v>
      </c>
      <c r="E361">
        <f>IFERROR(__xludf.DUMMYFUNCTION("""COMPUTED_VALUE"""),21035.0)</f>
        <v>21035</v>
      </c>
      <c r="F361" t="str">
        <f>IFERROR(__xludf.DUMMYFUNCTION("""COMPUTED_VALUE"""),"velocity=")</f>
        <v>velocity=</v>
      </c>
      <c r="G361">
        <f>IFERROR(__xludf.DUMMYFUNCTION("""COMPUTED_VALUE"""),-1.0)</f>
        <v>-1</v>
      </c>
      <c r="H361">
        <f>IFERROR(__xludf.DUMMYFUNCTION("""COMPUTED_VALUE"""),-2.0)</f>
        <v>-2</v>
      </c>
      <c r="J361">
        <f t="shared" si="1"/>
        <v>199</v>
      </c>
      <c r="K361">
        <f t="shared" si="2"/>
        <v>-127</v>
      </c>
    </row>
    <row r="362">
      <c r="A362" s="1" t="s">
        <v>357</v>
      </c>
      <c r="C362" t="str">
        <f>IFERROR(__xludf.DUMMYFUNCTION("SPLIT(A362,""&lt;&gt; ,"")"),"position=")</f>
        <v>position=</v>
      </c>
      <c r="D362">
        <f>IFERROR(__xludf.DUMMYFUNCTION("""COMPUTED_VALUE"""),31576.0)</f>
        <v>31576</v>
      </c>
      <c r="E362">
        <f>IFERROR(__xludf.DUMMYFUNCTION("""COMPUTED_VALUE"""),52398.0)</f>
        <v>52398</v>
      </c>
      <c r="F362" t="str">
        <f>IFERROR(__xludf.DUMMYFUNCTION("""COMPUTED_VALUE"""),"velocity=")</f>
        <v>velocity=</v>
      </c>
      <c r="G362">
        <f>IFERROR(__xludf.DUMMYFUNCTION("""COMPUTED_VALUE"""),-3.0)</f>
        <v>-3</v>
      </c>
      <c r="H362">
        <f>IFERROR(__xludf.DUMMYFUNCTION("""COMPUTED_VALUE"""),-5.0)</f>
        <v>-5</v>
      </c>
      <c r="J362">
        <f t="shared" si="1"/>
        <v>214</v>
      </c>
      <c r="K362">
        <f t="shared" si="2"/>
        <v>-128</v>
      </c>
    </row>
    <row r="363">
      <c r="A363" s="1" t="s">
        <v>166</v>
      </c>
      <c r="C363" t="str">
        <f>IFERROR(__xludf.DUMMYFUNCTION("SPLIT(A363,""&lt;&gt; ,"")"),"position=")</f>
        <v>position=</v>
      </c>
      <c r="D363">
        <f>IFERROR(__xludf.DUMMYFUNCTION("""COMPUTED_VALUE"""),-10249.0)</f>
        <v>-10249</v>
      </c>
      <c r="E363">
        <f>IFERROR(__xludf.DUMMYFUNCTION("""COMPUTED_VALUE"""),10582.0)</f>
        <v>10582</v>
      </c>
      <c r="F363" t="str">
        <f>IFERROR(__xludf.DUMMYFUNCTION("""COMPUTED_VALUE"""),"velocity=")</f>
        <v>velocity=</v>
      </c>
      <c r="G363">
        <f>IFERROR(__xludf.DUMMYFUNCTION("""COMPUTED_VALUE"""),1.0)</f>
        <v>1</v>
      </c>
      <c r="H363">
        <f>IFERROR(__xludf.DUMMYFUNCTION("""COMPUTED_VALUE"""),-1.0)</f>
        <v>-1</v>
      </c>
      <c r="J363">
        <f t="shared" si="1"/>
        <v>205</v>
      </c>
      <c r="K363">
        <f t="shared" si="2"/>
        <v>-128</v>
      </c>
    </row>
    <row r="364">
      <c r="A364" s="1" t="s">
        <v>358</v>
      </c>
      <c r="C364" t="str">
        <f>IFERROR(__xludf.DUMMYFUNCTION("SPLIT(A364,""&lt;&gt; ,"")"),"position=")</f>
        <v>position=</v>
      </c>
      <c r="D364">
        <f>IFERROR(__xludf.DUMMYFUNCTION("""COMPUTED_VALUE"""),-31136.0)</f>
        <v>-31136</v>
      </c>
      <c r="E364">
        <f>IFERROR(__xludf.DUMMYFUNCTION("""COMPUTED_VALUE"""),-31240.0)</f>
        <v>-31240</v>
      </c>
      <c r="F364" t="str">
        <f>IFERROR(__xludf.DUMMYFUNCTION("""COMPUTED_VALUE"""),"velocity=")</f>
        <v>velocity=</v>
      </c>
      <c r="G364">
        <f>IFERROR(__xludf.DUMMYFUNCTION("""COMPUTED_VALUE"""),3.0)</f>
        <v>3</v>
      </c>
      <c r="H364">
        <f>IFERROR(__xludf.DUMMYFUNCTION("""COMPUTED_VALUE"""),3.0)</f>
        <v>3</v>
      </c>
      <c r="J364">
        <f t="shared" si="1"/>
        <v>226</v>
      </c>
      <c r="K364">
        <f t="shared" si="2"/>
        <v>-122</v>
      </c>
    </row>
    <row r="365">
      <c r="A365" s="1" t="s">
        <v>359</v>
      </c>
      <c r="C365" t="str">
        <f>IFERROR(__xludf.DUMMYFUNCTION("SPLIT(A365,""&lt;&gt; ,"")"),"position=")</f>
        <v>position=</v>
      </c>
      <c r="D365">
        <f>IFERROR(__xludf.DUMMYFUNCTION("""COMPUTED_VALUE"""),-20712.0)</f>
        <v>-20712</v>
      </c>
      <c r="E365">
        <f>IFERROR(__xludf.DUMMYFUNCTION("""COMPUTED_VALUE"""),-52151.0)</f>
        <v>-52151</v>
      </c>
      <c r="F365" t="str">
        <f>IFERROR(__xludf.DUMMYFUNCTION("""COMPUTED_VALUE"""),"velocity=")</f>
        <v>velocity=</v>
      </c>
      <c r="G365">
        <f>IFERROR(__xludf.DUMMYFUNCTION("""COMPUTED_VALUE"""),2.0)</f>
        <v>2</v>
      </c>
      <c r="H365">
        <f>IFERROR(__xludf.DUMMYFUNCTION("""COMPUTED_VALUE"""),5.0)</f>
        <v>5</v>
      </c>
      <c r="J365">
        <f t="shared" si="1"/>
        <v>196</v>
      </c>
      <c r="K365">
        <f t="shared" si="2"/>
        <v>-119</v>
      </c>
    </row>
    <row r="366">
      <c r="A366" s="1" t="s">
        <v>360</v>
      </c>
      <c r="C366" t="str">
        <f>IFERROR(__xludf.DUMMYFUNCTION("SPLIT(A366,""&lt;&gt; ,"")"),"position=")</f>
        <v>position=</v>
      </c>
      <c r="D366">
        <f>IFERROR(__xludf.DUMMYFUNCTION("""COMPUTED_VALUE"""),-10279.0)</f>
        <v>-10279</v>
      </c>
      <c r="E366">
        <f>IFERROR(__xludf.DUMMYFUNCTION("""COMPUTED_VALUE"""),10579.0)</f>
        <v>10579</v>
      </c>
      <c r="F366" t="str">
        <f>IFERROR(__xludf.DUMMYFUNCTION("""COMPUTED_VALUE"""),"velocity=")</f>
        <v>velocity=</v>
      </c>
      <c r="G366">
        <f>IFERROR(__xludf.DUMMYFUNCTION("""COMPUTED_VALUE"""),1.0)</f>
        <v>1</v>
      </c>
      <c r="H366">
        <f>IFERROR(__xludf.DUMMYFUNCTION("""COMPUTED_VALUE"""),-1.0)</f>
        <v>-1</v>
      </c>
      <c r="J366">
        <f t="shared" si="1"/>
        <v>175</v>
      </c>
      <c r="K366">
        <f t="shared" si="2"/>
        <v>-125</v>
      </c>
    </row>
    <row r="367">
      <c r="A367" s="1" t="s">
        <v>361</v>
      </c>
      <c r="C367" t="str">
        <f>IFERROR(__xludf.DUMMYFUNCTION("SPLIT(A367,""&lt;&gt; ,"")"),"position=")</f>
        <v>position=</v>
      </c>
      <c r="D367">
        <f>IFERROR(__xludf.DUMMYFUNCTION("""COMPUTED_VALUE"""),52469.0)</f>
        <v>52469</v>
      </c>
      <c r="E367">
        <f>IFERROR(__xludf.DUMMYFUNCTION("""COMPUTED_VALUE"""),-10326.0)</f>
        <v>-10326</v>
      </c>
      <c r="F367" t="str">
        <f>IFERROR(__xludf.DUMMYFUNCTION("""COMPUTED_VALUE"""),"velocity=")</f>
        <v>velocity=</v>
      </c>
      <c r="G367">
        <f>IFERROR(__xludf.DUMMYFUNCTION("""COMPUTED_VALUE"""),-5.0)</f>
        <v>-5</v>
      </c>
      <c r="H367">
        <f>IFERROR(__xludf.DUMMYFUNCTION("""COMPUTED_VALUE"""),1.0)</f>
        <v>1</v>
      </c>
      <c r="J367">
        <f t="shared" si="1"/>
        <v>199</v>
      </c>
      <c r="K367">
        <f t="shared" si="2"/>
        <v>-128</v>
      </c>
    </row>
    <row r="368">
      <c r="A368" s="1" t="s">
        <v>362</v>
      </c>
      <c r="C368" t="str">
        <f>IFERROR(__xludf.DUMMYFUNCTION("SPLIT(A368,""&lt;&gt; ,"")"),"position=")</f>
        <v>position=</v>
      </c>
      <c r="D368">
        <f>IFERROR(__xludf.DUMMYFUNCTION("""COMPUTED_VALUE"""),21103.0)</f>
        <v>21103</v>
      </c>
      <c r="E368">
        <f>IFERROR(__xludf.DUMMYFUNCTION("""COMPUTED_VALUE"""),-20784.0)</f>
        <v>-20784</v>
      </c>
      <c r="F368" t="str">
        <f>IFERROR(__xludf.DUMMYFUNCTION("""COMPUTED_VALUE"""),"velocity=")</f>
        <v>velocity=</v>
      </c>
      <c r="G368">
        <f>IFERROR(__xludf.DUMMYFUNCTION("""COMPUTED_VALUE"""),-2.0)</f>
        <v>-2</v>
      </c>
      <c r="H368">
        <f>IFERROR(__xludf.DUMMYFUNCTION("""COMPUTED_VALUE"""),2.0)</f>
        <v>2</v>
      </c>
      <c r="J368">
        <f t="shared" si="1"/>
        <v>195</v>
      </c>
      <c r="K368">
        <f t="shared" si="2"/>
        <v>-124</v>
      </c>
    </row>
    <row r="369">
      <c r="A369" s="1" t="s">
        <v>363</v>
      </c>
      <c r="C369" t="str">
        <f>IFERROR(__xludf.DUMMYFUNCTION("SPLIT(A369,""&lt;&gt; ,"")"),"position=")</f>
        <v>position=</v>
      </c>
      <c r="D369">
        <f>IFERROR(__xludf.DUMMYFUNCTION("""COMPUTED_VALUE"""),21136.0)</f>
        <v>21136</v>
      </c>
      <c r="E369">
        <f>IFERROR(__xludf.DUMMYFUNCTION("""COMPUTED_VALUE"""),-20785.0)</f>
        <v>-20785</v>
      </c>
      <c r="F369" t="str">
        <f>IFERROR(__xludf.DUMMYFUNCTION("""COMPUTED_VALUE"""),"velocity=")</f>
        <v>velocity=</v>
      </c>
      <c r="G369">
        <f>IFERROR(__xludf.DUMMYFUNCTION("""COMPUTED_VALUE"""),-2.0)</f>
        <v>-2</v>
      </c>
      <c r="H369">
        <f>IFERROR(__xludf.DUMMYFUNCTION("""COMPUTED_VALUE"""),2.0)</f>
        <v>2</v>
      </c>
      <c r="J369">
        <f t="shared" si="1"/>
        <v>228</v>
      </c>
      <c r="K369">
        <f t="shared" si="2"/>
        <v>-123</v>
      </c>
    </row>
    <row r="370">
      <c r="A370" s="1" t="s">
        <v>364</v>
      </c>
      <c r="C370" t="str">
        <f>IFERROR(__xludf.DUMMYFUNCTION("SPLIT(A370,""&lt;&gt; ,"")"),"position=")</f>
        <v>position=</v>
      </c>
      <c r="D370">
        <f>IFERROR(__xludf.DUMMYFUNCTION("""COMPUTED_VALUE"""),-41605.0)</f>
        <v>-41605</v>
      </c>
      <c r="E370">
        <f>IFERROR(__xludf.DUMMYFUNCTION("""COMPUTED_VALUE"""),-52142.0)</f>
        <v>-52142</v>
      </c>
      <c r="F370" t="str">
        <f>IFERROR(__xludf.DUMMYFUNCTION("""COMPUTED_VALUE"""),"velocity=")</f>
        <v>velocity=</v>
      </c>
      <c r="G370">
        <f>IFERROR(__xludf.DUMMYFUNCTION("""COMPUTED_VALUE"""),4.0)</f>
        <v>4</v>
      </c>
      <c r="H370">
        <f>IFERROR(__xludf.DUMMYFUNCTION("""COMPUTED_VALUE"""),5.0)</f>
        <v>5</v>
      </c>
      <c r="J370">
        <f t="shared" si="1"/>
        <v>211</v>
      </c>
      <c r="K370">
        <f t="shared" si="2"/>
        <v>-128</v>
      </c>
    </row>
    <row r="371">
      <c r="A371" s="1" t="s">
        <v>365</v>
      </c>
      <c r="C371" t="str">
        <f>IFERROR(__xludf.DUMMYFUNCTION("SPLIT(A371,""&lt;&gt; ,"")"),"position=")</f>
        <v>position=</v>
      </c>
      <c r="D371">
        <f>IFERROR(__xludf.DUMMYFUNCTION("""COMPUTED_VALUE"""),31551.0)</f>
        <v>31551</v>
      </c>
      <c r="E371">
        <f>IFERROR(__xludf.DUMMYFUNCTION("""COMPUTED_VALUE"""),-52147.0)</f>
        <v>-52147</v>
      </c>
      <c r="F371" t="str">
        <f>IFERROR(__xludf.DUMMYFUNCTION("""COMPUTED_VALUE"""),"velocity=")</f>
        <v>velocity=</v>
      </c>
      <c r="G371">
        <f>IFERROR(__xludf.DUMMYFUNCTION("""COMPUTED_VALUE"""),-3.0)</f>
        <v>-3</v>
      </c>
      <c r="H371">
        <f>IFERROR(__xludf.DUMMYFUNCTION("""COMPUTED_VALUE"""),5.0)</f>
        <v>5</v>
      </c>
      <c r="J371">
        <f t="shared" si="1"/>
        <v>189</v>
      </c>
      <c r="K371">
        <f t="shared" si="2"/>
        <v>-123</v>
      </c>
    </row>
  </sheetData>
  <drawing r:id="rId1"/>
</worksheet>
</file>