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<sst xmlns="http://schemas.openxmlformats.org/spreadsheetml/2006/main" count="1074" uniqueCount="406">
  <si>
    <t>File opened</t>
  </si>
  <si>
    <t>2020-11-05 11:37:55</t>
  </si>
  <si>
    <t>Console s/n</t>
  </si>
  <si>
    <t>68C-811937</t>
  </si>
  <si>
    <t>Console ver</t>
  </si>
  <si>
    <t>Bluestem v.1.4.02</t>
  </si>
  <si>
    <t>Scripts ver</t>
  </si>
  <si>
    <t>2020.02  1.4.02, Jan 2020</t>
  </si>
  <si>
    <t>Head s/n</t>
  </si>
  <si>
    <t>68H-711927</t>
  </si>
  <si>
    <t>Head ver</t>
  </si>
  <si>
    <t>1.4.0</t>
  </si>
  <si>
    <t>Head cal</t>
  </si>
  <si>
    <t>{"co2bspan2b": "0.317663", "flowazero": "0.322", "h2obspan2b": "0.0693454", "h2obspanconc1": "12.15", "co2aspan2": "-0.0279671", "h2obspan2": "0", "tazero": "0.958033", "co2aspanconc2": "305.4", "oxygen": "21", "ssa_ref": "41656.1", "h2oaspan1": "1.0003", "h2obspan2a": "0.0695052", "h2obzero": "0.981967", "ssb_ref": "36365.4", "flowmeterzero": "0.996429", "h2oaspan2": "0", "co2bspanconc2": "305.4", "co2aspan1": "1.00185", "h2oaspan2a": "0.0690057", "co2aspanconc1": "2486", "co2bzero": "0.954914", "co2aspan2a": "0.318783", "co2bspan1": "1.00162", "h2oaspan2b": "0.0690266", "co2bspanconc1": "2486", "tbzero": "0.999458", "co2bspan2a": "0.319978", "chamberpressurezero": "2.66603", "flowbzero": "0.27545", "co2aspan2b": "0.31653", "h2obspan1": "0.997702", "h2oaspanconc1": "12.15", "co2bspan2": "-0.0276768", "h2oaspanconc2": "0", "h2oazero": "0.97468", "h2obspanconc2": "0", "co2azero": "0.924055"}</t>
  </si>
  <si>
    <t>Chamber type</t>
  </si>
  <si>
    <t>6800-01A</t>
  </si>
  <si>
    <t>Chamber s/n</t>
  </si>
  <si>
    <t>MPF-831711</t>
  </si>
  <si>
    <t>Chamber rev</t>
  </si>
  <si>
    <t>0</t>
  </si>
  <si>
    <t>Chamber cal</t>
  </si>
  <si>
    <t>Fluorometer</t>
  </si>
  <si>
    <t>Flr. Version</t>
  </si>
  <si>
    <t>11:37:55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</si>
  <si>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</si>
  <si>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</si>
  <si>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</si>
  <si>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</si>
  <si>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</si>
  <si>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</si>
  <si>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</si>
  <si>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</si>
  <si>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</si>
  <si>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</si>
  <si>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</si>
  <si>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</si>
  <si>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</si>
  <si>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</si>
  <si>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</si>
  <si>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</si>
  <si>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</si>
  <si>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</si>
  <si>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test_constant_2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</si>
  <si>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</si>
  <si>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</si>
  <si>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</si>
  <si>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</si>
  <si>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</si>
  <si>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</si>
  <si>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</si>
  <si>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</si>
  <si>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</si>
  <si>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</si>
  <si>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</si>
  <si>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</si>
  <si>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</si>
  <si>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</si>
  <si>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</si>
  <si>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</si>
  <si>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</si>
  <si>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</si>
  <si>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</si>
  <si>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</si>
  <si>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</si>
  <si>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</si>
  <si>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</si>
  <si>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</si>
  <si>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</si>
  <si>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</si>
  <si>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</si>
  <si>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</si>
  <si>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</si>
  <si>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</si>
  <si>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</si>
  <si>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</si>
  <si>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</si>
  <si>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</si>
  <si>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</si>
  <si>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</si>
  <si>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0.502934 95.6278 375.323 616.247 865.044 1060.66 1237.57 1398.24</t>
  </si>
  <si>
    <t>Fs_true</t>
  </si>
  <si>
    <t>0.0534044 115.383 404.335 601.616 801.831 1000.84 1203.05 1400.74</t>
  </si>
  <si>
    <t>leak_wt</t>
  </si>
  <si>
    <t>Sys</t>
  </si>
  <si>
    <t>UserDefVar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</si>
  <si>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</si>
  <si>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</si>
  <si>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</si>
  <si>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</si>
  <si>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</si>
  <si>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</si>
  <si>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</si>
  <si>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</si>
  <si>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</si>
  <si>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</si>
  <si>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</si>
  <si>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</si>
  <si>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</si>
  <si>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</si>
  <si>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</si>
  <si>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</si>
  <si>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</si>
  <si>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test_constant</t>
  </si>
  <si>
    <t>user_variable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</si>
  <si>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</si>
  <si>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</si>
  <si>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</si>
  <si>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</si>
  <si>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</si>
  <si>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</si>
  <si>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</si>
  <si>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</si>
  <si>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</si>
  <si>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</si>
  <si>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</si>
  <si>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</si>
  <si>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</si>
  <si>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</si>
  <si>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</si>
  <si>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</si>
  <si>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</si>
  <si>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</si>
  <si>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</si>
  <si>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</si>
  <si>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</si>
  <si>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</si>
  <si>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</si>
  <si>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</si>
  <si>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</si>
  <si>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</si>
  <si>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</si>
  <si>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</si>
  <si>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</si>
  <si>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</si>
  <si>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</si>
  <si>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</si>
  <si>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</si>
  <si>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</si>
  <si>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</si>
  <si>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</si>
  <si>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</si>
  <si>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</si>
  <si>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</si>
  <si>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</si>
  <si>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</si>
  <si>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</si>
  <si>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</si>
  <si>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</si>
  <si>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</si>
  <si>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</si>
  <si>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</si>
  <si>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</si>
  <si>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</si>
  <si>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</si>
  <si>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</si>
  <si>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</si>
  <si>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</si>
  <si>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</si>
  <si>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</si>
  <si>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</si>
  <si>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</si>
  <si>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</si>
  <si>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</si>
  <si>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</si>
  <si>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</si>
  <si>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</si>
  <si>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</si>
  <si>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</si>
  <si>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</si>
  <si>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</si>
  <si>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</si>
  <si>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</si>
  <si>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</si>
  <si>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</si>
  <si>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</si>
  <si>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</si>
  <si>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</si>
  <si>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</si>
  <si>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</si>
  <si>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</si>
  <si>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</si>
  <si>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</si>
  <si>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</si>
  <si>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</si>
  <si>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</si>
  <si>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</si>
  <si>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</si>
  <si>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</si>
  <si>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</si>
  <si>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</si>
  <si>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</si>
  <si>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</si>
  <si>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</si>
  <si>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</si>
  <si>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</si>
  <si>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</si>
  <si>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</si>
  <si>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</si>
  <si>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</si>
  <si>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</si>
  <si>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</si>
  <si>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</si>
  <si>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</si>
  <si>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</si>
  <si>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</si>
  <si>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</si>
  <si>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</si>
  <si>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</si>
  <si>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</si>
  <si>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</si>
  <si>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</si>
  <si>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</si>
  <si>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</si>
  <si>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</si>
  <si>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</si>
  <si>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</si>
  <si>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</si>
  <si>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</si>
  <si>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</si>
  <si>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</si>
  <si>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</si>
  <si>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</si>
  <si>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</si>
  <si>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</si>
  <si>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</si>
  <si>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</si>
  <si>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</si>
  <si>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</si>
  <si>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</si>
  <si>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</si>
  <si>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</si>
  <si>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</si>
  <si>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</si>
  <si>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</si>
  <si>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</si>
  <si>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</si>
  <si>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</si>
  <si>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</si>
  <si>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</si>
  <si>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</si>
  <si>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</si>
  <si>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</si>
  <si>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</si>
  <si>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</si>
  <si>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</si>
  <si>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</si>
  <si>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</si>
  <si>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</si>
  <si>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</si>
  <si>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</si>
  <si>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</si>
  <si>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</si>
  <si>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</si>
  <si>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</si>
  <si>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</si>
  <si>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</si>
  <si>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</si>
  <si>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</si>
  <si>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</si>
  <si>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</si>
  <si>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°C</t>
  </si>
  <si>
    <t>mol m⁻² s⁻¹</t>
  </si>
  <si>
    <t>µmol m⁻² s⁻¹</t>
  </si>
  <si>
    <t>µmol mol⁻¹</t>
  </si>
  <si>
    <t>W m⁻²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</si>
  <si>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</si>
  <si>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</si>
  <si>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</si>
  <si>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</si>
  <si>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</si>
  <si>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</si>
  <si>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</si>
  <si>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</si>
  <si>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</si>
  <si>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</si>
  <si>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</si>
  <si>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</si>
  <si>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</si>
  <si>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</si>
  <si>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min</t>
  </si>
  <si>
    <t>20201105 11:42:11</t>
  </si>
  <si>
    <t>11:42:11</t>
  </si>
  <si>
    <t>RECT-285-20200707-13_17_31</t>
  </si>
  <si>
    <t>MPF-417-20201105-11_42_16</t>
  </si>
  <si>
    <t>-</t>
  </si>
  <si>
    <t>0: Broadleaf</t>
  </si>
  <si>
    <t>11:38:38</t>
  </si>
  <si>
    <t>0/2</t>
  </si>
  <si>
    <t>20201105 11:42:31</t>
  </si>
  <si>
    <t>11:42:31</t>
  </si>
  <si>
    <t>MPF-418-20201105-11_42_36</t>
  </si>
  <si>
    <t>1/2</t>
  </si>
  <si>
    <t>20201105 11:42:51</t>
  </si>
  <si>
    <t>11:42:51</t>
  </si>
  <si>
    <t>MPF-419-20201105-11_42_56</t>
  </si>
  <si>
    <t>20201105 11:43:45</t>
  </si>
  <si>
    <t>11:43:45</t>
  </si>
  <si>
    <t>MPF-420-20201105-11_43_50</t>
  </si>
  <si>
    <t>20201105 11:44:05</t>
  </si>
  <si>
    <t>11:44:05</t>
  </si>
  <si>
    <t>MPF-421-20201105-11_44_10</t>
  </si>
  <si>
    <t>20201105 11:44:25</t>
  </si>
  <si>
    <t>11:44:25</t>
  </si>
  <si>
    <t>MPF-422-20201105-11_44_30</t>
  </si>
  <si>
    <t>20201105 11:46:14</t>
  </si>
  <si>
    <t>11:46:14</t>
  </si>
  <si>
    <t>MPF-423-20201105-11_46_18</t>
  </si>
  <si>
    <t>20201105 11:46:30</t>
  </si>
  <si>
    <t>11:46:30</t>
  </si>
  <si>
    <t>MPF-424-20201105-11_46_34</t>
  </si>
  <si>
    <t>11:46:33</t>
  </si>
  <si>
    <t>p2</t>
  </si>
  <si>
    <t>11:46:39</t>
  </si>
  <si>
    <t>20201105 11:46:50</t>
  </si>
  <si>
    <t>11:46:50</t>
  </si>
  <si>
    <t>MPF-425-20201105-11_46_54</t>
  </si>
  <si>
    <t>20201105 11:47:10</t>
  </si>
  <si>
    <t>11:47:10</t>
  </si>
  <si>
    <t>MPF-426-20201105-11_47_14</t>
  </si>
  <si>
    <t>11:48:46</t>
  </si>
  <si>
    <t>p3</t>
  </si>
  <si>
    <t>20201105 11:48:58</t>
  </si>
  <si>
    <t>11:48:58</t>
  </si>
  <si>
    <t>MPF-427-20201105-11_49_03</t>
  </si>
  <si>
    <t>11:49:07</t>
  </si>
  <si>
    <t>20201105 11:49:18</t>
  </si>
  <si>
    <t>11:49:18</t>
  </si>
  <si>
    <t>MPF-428-20201105-11_49_23</t>
  </si>
  <si>
    <t>20201105 11:49:38</t>
  </si>
  <si>
    <t>11:49:38</t>
  </si>
  <si>
    <t>MPF-429-20201105-11_49_43</t>
  </si>
  <si>
    <t>11:52:44</t>
  </si>
  <si>
    <t>co2curve</t>
  </si>
  <si>
    <t>20201105 11:52:59</t>
  </si>
  <si>
    <t>11:52:59</t>
  </si>
  <si>
    <t>MPF-430-20201105-11_53_03</t>
  </si>
  <si>
    <t>2/2</t>
  </si>
  <si>
    <t>20201105 11:54:07</t>
  </si>
  <si>
    <t>11:54:07</t>
  </si>
  <si>
    <t>MPF-431-20201105-11_54_11</t>
  </si>
  <si>
    <t>20201105 11:55:12</t>
  </si>
  <si>
    <t>11:55:12</t>
  </si>
  <si>
    <t>MPF-432-20201105-11_55_16</t>
  </si>
  <si>
    <t>20201105 11:56:19</t>
  </si>
  <si>
    <t>11:56:19</t>
  </si>
  <si>
    <t>MPF-433-20201105-11_56_23</t>
  </si>
  <si>
    <t>20201105 11:57:39</t>
  </si>
  <si>
    <t>11:57:39</t>
  </si>
  <si>
    <t>MPF-434-20201105-11_57_44</t>
  </si>
  <si>
    <t>20201105 11:58:47</t>
  </si>
  <si>
    <t>11:58:47</t>
  </si>
  <si>
    <t>MPF-435-20201105-11_58_52</t>
  </si>
  <si>
    <t>20201105 12:00:34</t>
  </si>
  <si>
    <t>12:00:34</t>
  </si>
  <si>
    <t>MPF-436-20201105-12_00_39</t>
  </si>
  <si>
    <t>20201105 12:01:44</t>
  </si>
  <si>
    <t>12:01:44</t>
  </si>
  <si>
    <t>MPF-437-20201105-12_01_49</t>
  </si>
  <si>
    <t>20201105 12:02:58</t>
  </si>
  <si>
    <t>12:02:58</t>
  </si>
  <si>
    <t>MPF-438-20201105-12_03_03</t>
  </si>
  <si>
    <t>20201105 12:04:25</t>
  </si>
  <si>
    <t>12:04:25</t>
  </si>
  <si>
    <t>MPF-439-20201105-12_04_30</t>
  </si>
  <si>
    <t>20201105 12:05:36</t>
  </si>
  <si>
    <t>12:05:36</t>
  </si>
  <si>
    <t>MPF-440-20201105-12_05_41</t>
  </si>
  <si>
    <t>20201105 12:06:41</t>
  </si>
  <si>
    <t>12:06:41</t>
  </si>
  <si>
    <t>MPF-441-20201105-12_06_46</t>
  </si>
  <si>
    <t>20201105 12:18:09</t>
  </si>
  <si>
    <t>12:18:09</t>
  </si>
  <si>
    <t>MPF-442-20201105-12_18_13</t>
  </si>
  <si>
    <t>12:17:40</t>
  </si>
  <si>
    <t>20201105 12:18:29</t>
  </si>
  <si>
    <t>12:18:29</t>
  </si>
  <si>
    <t>MPF-443-20201105-12_18_33</t>
  </si>
  <si>
    <t>20201105 12:18:49</t>
  </si>
  <si>
    <t>12:18:49</t>
  </si>
  <si>
    <t>MPF-444-20201105-12_18_53</t>
  </si>
  <si>
    <t>20201105 12:29:43</t>
  </si>
  <si>
    <t>12:29:43</t>
  </si>
  <si>
    <t>MPF-445-20201105-12_29_47</t>
  </si>
  <si>
    <t>12:26:44</t>
  </si>
  <si>
    <t>12:29:53</t>
  </si>
  <si>
    <t>last easure eird, final measure</t>
  </si>
  <si>
    <t>20201105 12:30:03</t>
  </si>
  <si>
    <t>12:30:03</t>
  </si>
  <si>
    <t>MPF-446-20201105-12_30_07</t>
  </si>
  <si>
    <t>20201105 12:30:23</t>
  </si>
  <si>
    <t>12:30:23</t>
  </si>
  <si>
    <t>MPF-447-20201105-12_30_27</t>
  </si>
  <si>
    <t>12:32:13</t>
  </si>
  <si>
    <t>last</t>
  </si>
  <si>
    <t>20201105 12:32:22</t>
  </si>
  <si>
    <t>12:32:22</t>
  </si>
  <si>
    <t>MPF-448-20201105-12_32_26</t>
  </si>
  <si>
    <t>20201105 12:32:42</t>
  </si>
  <si>
    <t>12:32:42</t>
  </si>
  <si>
    <t>MPF-449-20201105-12_32_46</t>
  </si>
  <si>
    <t>20201105 12:33:02</t>
  </si>
  <si>
    <t>12:33:02</t>
  </si>
  <si>
    <t>MPF-450-20201105-12_33_06</t>
  </si>
  <si>
    <t>20201105 12:36:28</t>
  </si>
  <si>
    <t>12:36:28</t>
  </si>
  <si>
    <t>MPF-451-20201105-12_36_32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</si>
</sst>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J53"/>
  <sheetViews>
    <sheetView tabSelected="1" workbookViewId="0"/>
  </sheetViews>
  <sheetFormatPr defaultRowHeight="15"/>
  <sheetData>
    <row r="2" spans="1:166">
      <c r="A2" t="s">
        <v>25</v>
      </c>
      <c r="B2" t="s">
        <v>26</v>
      </c>
      <c r="C2" t="s">
        <v>28</v>
      </c>
    </row>
    <row r="3" spans="1:166">
      <c r="B3" t="s">
        <v>27</v>
      </c>
      <c r="C3">
        <v>21</v>
      </c>
    </row>
    <row r="4" spans="1:16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66">
      <c r="B5" t="s">
        <v>15</v>
      </c>
      <c r="C5" t="s">
        <v>32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</v>
      </c>
    </row>
    <row r="6" spans="1:166">
      <c r="A6" t="s">
        <v>41</v>
      </c>
      <c r="B6" t="s">
        <v>42</v>
      </c>
    </row>
    <row r="8" spans="1:166">
      <c r="A8" t="s">
        <v>43</v>
      </c>
      <c r="B8" t="s">
        <v>44</v>
      </c>
      <c r="C8" t="s">
        <v>45</v>
      </c>
      <c r="D8" t="s">
        <v>46</v>
      </c>
      <c r="E8" t="s">
        <v>47</v>
      </c>
    </row>
    <row r="9" spans="1:166">
      <c r="B9">
        <v>0</v>
      </c>
      <c r="C9">
        <v>1</v>
      </c>
      <c r="D9">
        <v>0</v>
      </c>
      <c r="E9">
        <v>0</v>
      </c>
    </row>
    <row r="10" spans="1:166">
      <c r="A10" t="s">
        <v>48</v>
      </c>
      <c r="B10" t="s">
        <v>49</v>
      </c>
      <c r="C10" t="s">
        <v>51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62</v>
      </c>
      <c r="N10" t="s">
        <v>63</v>
      </c>
      <c r="O10" t="s">
        <v>64</v>
      </c>
      <c r="P10" t="s">
        <v>65</v>
      </c>
      <c r="Q10" t="s">
        <v>66</v>
      </c>
    </row>
    <row r="11" spans="1:166">
      <c r="B11" t="s">
        <v>50</v>
      </c>
      <c r="C11" t="s">
        <v>52</v>
      </c>
      <c r="D11">
        <v>0.49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0.39</v>
      </c>
      <c r="L11">
        <v>0.18</v>
      </c>
      <c r="M11">
        <v>0.23</v>
      </c>
      <c r="N11">
        <v>0.26</v>
      </c>
      <c r="O11">
        <v>0.21</v>
      </c>
      <c r="P11">
        <v>0.19</v>
      </c>
      <c r="Q11">
        <v>0.25</v>
      </c>
    </row>
    <row r="12" spans="1:166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166">
      <c r="B13">
        <v>0</v>
      </c>
      <c r="C13">
        <v>0</v>
      </c>
      <c r="D13">
        <v>0</v>
      </c>
      <c r="E13">
        <v>0</v>
      </c>
      <c r="F13">
        <v>1</v>
      </c>
    </row>
    <row r="14" spans="1:166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80</v>
      </c>
      <c r="H14" t="s">
        <v>82</v>
      </c>
    </row>
    <row r="15" spans="1:166">
      <c r="B15">
        <v>-6276</v>
      </c>
      <c r="C15">
        <v>6.6</v>
      </c>
      <c r="D15">
        <v>1.709e-05</v>
      </c>
      <c r="E15">
        <v>3.11</v>
      </c>
      <c r="F15" t="s">
        <v>79</v>
      </c>
      <c r="G15" t="s">
        <v>81</v>
      </c>
      <c r="H15">
        <v>0</v>
      </c>
    </row>
    <row r="16" spans="1:166">
      <c r="A16" t="s">
        <v>83</v>
      </c>
      <c r="B16" t="s">
        <v>83</v>
      </c>
      <c r="C16" t="s">
        <v>83</v>
      </c>
      <c r="D16" t="s">
        <v>83</v>
      </c>
      <c r="E16" t="s">
        <v>83</v>
      </c>
      <c r="F16" t="s">
        <v>41</v>
      </c>
      <c r="G16" t="s">
        <v>84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88</v>
      </c>
      <c r="BI16" t="s">
        <v>88</v>
      </c>
      <c r="BJ16" t="s">
        <v>88</v>
      </c>
      <c r="BK16" t="s">
        <v>88</v>
      </c>
      <c r="BL16" t="s">
        <v>89</v>
      </c>
      <c r="BM16" t="s">
        <v>89</v>
      </c>
      <c r="BN16" t="s">
        <v>89</v>
      </c>
      <c r="BO16" t="s">
        <v>89</v>
      </c>
      <c r="BP16" t="s">
        <v>90</v>
      </c>
      <c r="BQ16" t="s">
        <v>90</v>
      </c>
      <c r="BR16" t="s">
        <v>90</v>
      </c>
      <c r="BS16" t="s">
        <v>90</v>
      </c>
      <c r="BT16" t="s">
        <v>90</v>
      </c>
      <c r="BU16" t="s">
        <v>90</v>
      </c>
      <c r="BV16" t="s">
        <v>90</v>
      </c>
      <c r="BW16" t="s">
        <v>90</v>
      </c>
      <c r="BX16" t="s">
        <v>90</v>
      </c>
      <c r="BY16" t="s">
        <v>90</v>
      </c>
      <c r="BZ16" t="s">
        <v>90</v>
      </c>
      <c r="CA16" t="s">
        <v>90</v>
      </c>
      <c r="CB16" t="s">
        <v>90</v>
      </c>
      <c r="CC16" t="s">
        <v>90</v>
      </c>
      <c r="CD16" t="s">
        <v>90</v>
      </c>
      <c r="CE16" t="s">
        <v>90</v>
      </c>
      <c r="CF16" t="s">
        <v>90</v>
      </c>
      <c r="CG16" t="s">
        <v>90</v>
      </c>
      <c r="CH16" t="s">
        <v>91</v>
      </c>
      <c r="CI16" t="s">
        <v>91</v>
      </c>
      <c r="CJ16" t="s">
        <v>91</v>
      </c>
      <c r="CK16" t="s">
        <v>91</v>
      </c>
      <c r="CL16" t="s">
        <v>91</v>
      </c>
      <c r="CM16" t="s">
        <v>91</v>
      </c>
      <c r="CN16" t="s">
        <v>91</v>
      </c>
      <c r="CO16" t="s">
        <v>91</v>
      </c>
      <c r="CP16" t="s">
        <v>91</v>
      </c>
      <c r="CQ16" t="s">
        <v>91</v>
      </c>
      <c r="CR16" t="s">
        <v>91</v>
      </c>
      <c r="CS16" t="s">
        <v>91</v>
      </c>
      <c r="CT16" t="s">
        <v>91</v>
      </c>
      <c r="CU16" t="s">
        <v>91</v>
      </c>
      <c r="CV16" t="s">
        <v>91</v>
      </c>
      <c r="CW16" t="s">
        <v>91</v>
      </c>
      <c r="CX16" t="s">
        <v>91</v>
      </c>
      <c r="CY16" t="s">
        <v>91</v>
      </c>
      <c r="CZ16" t="s">
        <v>92</v>
      </c>
      <c r="DA16" t="s">
        <v>92</v>
      </c>
      <c r="DB16" t="s">
        <v>92</v>
      </c>
      <c r="DC16" t="s">
        <v>92</v>
      </c>
      <c r="DD16" t="s">
        <v>92</v>
      </c>
      <c r="DE16" t="s">
        <v>93</v>
      </c>
      <c r="DF16" t="s">
        <v>93</v>
      </c>
      <c r="DG16" t="s">
        <v>93</v>
      </c>
      <c r="DH16" t="s">
        <v>93</v>
      </c>
      <c r="DI16" t="s">
        <v>93</v>
      </c>
      <c r="DJ16" t="s">
        <v>93</v>
      </c>
      <c r="DK16" t="s">
        <v>93</v>
      </c>
      <c r="DL16" t="s">
        <v>93</v>
      </c>
      <c r="DM16" t="s">
        <v>93</v>
      </c>
      <c r="DN16" t="s">
        <v>93</v>
      </c>
      <c r="DO16" t="s">
        <v>93</v>
      </c>
      <c r="DP16" t="s">
        <v>93</v>
      </c>
      <c r="DQ16" t="s">
        <v>93</v>
      </c>
      <c r="DR16" t="s">
        <v>94</v>
      </c>
      <c r="DS16" t="s">
        <v>94</v>
      </c>
      <c r="DT16" t="s">
        <v>94</v>
      </c>
      <c r="DU16" t="s">
        <v>94</v>
      </c>
      <c r="DV16" t="s">
        <v>94</v>
      </c>
      <c r="DW16" t="s">
        <v>94</v>
      </c>
      <c r="DX16" t="s">
        <v>94</v>
      </c>
      <c r="DY16" t="s">
        <v>94</v>
      </c>
      <c r="DZ16" t="s">
        <v>94</v>
      </c>
      <c r="EA16" t="s">
        <v>94</v>
      </c>
      <c r="EB16" t="s">
        <v>94</v>
      </c>
      <c r="EC16" t="s">
        <v>95</v>
      </c>
      <c r="ED16" t="s">
        <v>95</v>
      </c>
      <c r="EE16" t="s">
        <v>95</v>
      </c>
      <c r="EF16" t="s">
        <v>95</v>
      </c>
      <c r="EG16" t="s">
        <v>95</v>
      </c>
      <c r="EH16" t="s">
        <v>95</v>
      </c>
      <c r="EI16" t="s">
        <v>95</v>
      </c>
      <c r="EJ16" t="s">
        <v>95</v>
      </c>
      <c r="EK16" t="s">
        <v>95</v>
      </c>
      <c r="EL16" t="s">
        <v>95</v>
      </c>
      <c r="EM16" t="s">
        <v>95</v>
      </c>
      <c r="EN16" t="s">
        <v>95</v>
      </c>
      <c r="EO16" t="s">
        <v>95</v>
      </c>
      <c r="EP16" t="s">
        <v>95</v>
      </c>
      <c r="EQ16" t="s">
        <v>95</v>
      </c>
      <c r="ER16" t="s">
        <v>95</v>
      </c>
      <c r="ES16" t="s">
        <v>95</v>
      </c>
      <c r="ET16" t="s">
        <v>95</v>
      </c>
      <c r="EU16" t="s">
        <v>96</v>
      </c>
      <c r="EV16" t="s">
        <v>96</v>
      </c>
      <c r="EW16" t="s">
        <v>96</v>
      </c>
      <c r="EX16" t="s">
        <v>96</v>
      </c>
      <c r="EY16" t="s">
        <v>96</v>
      </c>
      <c r="EZ16" t="s">
        <v>96</v>
      </c>
      <c r="FA16" t="s">
        <v>96</v>
      </c>
      <c r="FB16" t="s">
        <v>96</v>
      </c>
      <c r="FC16" t="s">
        <v>96</v>
      </c>
      <c r="FD16" t="s">
        <v>96</v>
      </c>
      <c r="FE16" t="s">
        <v>96</v>
      </c>
      <c r="FF16" t="s">
        <v>96</v>
      </c>
      <c r="FG16" t="s">
        <v>96</v>
      </c>
      <c r="FH16" t="s">
        <v>96</v>
      </c>
      <c r="FI16" t="s">
        <v>96</v>
      </c>
      <c r="FJ16" t="s">
        <v>96</v>
      </c>
    </row>
    <row r="17" spans="1:166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104</v>
      </c>
      <c r="I17" t="s">
        <v>105</v>
      </c>
      <c r="J17" t="s">
        <v>106</v>
      </c>
      <c r="K17" t="s">
        <v>107</v>
      </c>
      <c r="L17" t="s">
        <v>108</v>
      </c>
      <c r="M17" t="s">
        <v>109</v>
      </c>
      <c r="N17" t="s">
        <v>110</v>
      </c>
      <c r="O17" t="s">
        <v>111</v>
      </c>
      <c r="P17" t="s">
        <v>112</v>
      </c>
      <c r="Q17" t="s">
        <v>113</v>
      </c>
      <c r="R17" t="s">
        <v>114</v>
      </c>
      <c r="S17" t="s">
        <v>115</v>
      </c>
      <c r="T17" t="s">
        <v>116</v>
      </c>
      <c r="U17" t="s">
        <v>117</v>
      </c>
      <c r="V17" t="s">
        <v>118</v>
      </c>
      <c r="W17" t="s">
        <v>119</v>
      </c>
      <c r="X17" t="s">
        <v>120</v>
      </c>
      <c r="Y17" t="s">
        <v>121</v>
      </c>
      <c r="Z17" t="s">
        <v>122</v>
      </c>
      <c r="AA17" t="s">
        <v>123</v>
      </c>
      <c r="AB17" t="s">
        <v>124</v>
      </c>
      <c r="AC17" t="s">
        <v>125</v>
      </c>
      <c r="AD17" t="s">
        <v>126</v>
      </c>
      <c r="AE17" t="s">
        <v>86</v>
      </c>
      <c r="AF17" t="s">
        <v>127</v>
      </c>
      <c r="AG17" t="s">
        <v>128</v>
      </c>
      <c r="AH17" t="s">
        <v>129</v>
      </c>
      <c r="AI17" t="s">
        <v>130</v>
      </c>
      <c r="AJ17" t="s">
        <v>131</v>
      </c>
      <c r="AK17" t="s">
        <v>132</v>
      </c>
      <c r="AL17" t="s">
        <v>133</v>
      </c>
      <c r="AM17" t="s">
        <v>134</v>
      </c>
      <c r="AN17" t="s">
        <v>135</v>
      </c>
      <c r="AO17" t="s">
        <v>136</v>
      </c>
      <c r="AP17" t="s">
        <v>137</v>
      </c>
      <c r="AQ17" t="s">
        <v>138</v>
      </c>
      <c r="AR17" t="s">
        <v>139</v>
      </c>
      <c r="AS17" t="s">
        <v>140</v>
      </c>
      <c r="AT17" t="s">
        <v>141</v>
      </c>
      <c r="AU17" t="s">
        <v>142</v>
      </c>
      <c r="AV17" t="s">
        <v>143</v>
      </c>
      <c r="AW17" t="s">
        <v>144</v>
      </c>
      <c r="AX17" t="s">
        <v>145</v>
      </c>
      <c r="AY17" t="s">
        <v>146</v>
      </c>
      <c r="AZ17" t="s">
        <v>147</v>
      </c>
      <c r="BA17" t="s">
        <v>148</v>
      </c>
      <c r="BB17" t="s">
        <v>149</v>
      </c>
      <c r="BC17" t="s">
        <v>150</v>
      </c>
      <c r="BD17" t="s">
        <v>151</v>
      </c>
      <c r="BE17" t="s">
        <v>152</v>
      </c>
      <c r="BF17" t="s">
        <v>153</v>
      </c>
      <c r="BG17" t="s">
        <v>154</v>
      </c>
      <c r="BH17" t="s">
        <v>155</v>
      </c>
      <c r="BI17" t="s">
        <v>156</v>
      </c>
      <c r="BJ17" t="s">
        <v>157</v>
      </c>
      <c r="BK17" t="s">
        <v>158</v>
      </c>
      <c r="BL17" t="s">
        <v>159</v>
      </c>
      <c r="BM17" t="s">
        <v>160</v>
      </c>
      <c r="BN17" t="s">
        <v>161</v>
      </c>
      <c r="BO17" t="s">
        <v>162</v>
      </c>
      <c r="BP17" t="s">
        <v>104</v>
      </c>
      <c r="BQ17" t="s">
        <v>163</v>
      </c>
      <c r="BR17" t="s">
        <v>164</v>
      </c>
      <c r="BS17" t="s">
        <v>165</v>
      </c>
      <c r="BT17" t="s">
        <v>166</v>
      </c>
      <c r="BU17" t="s">
        <v>167</v>
      </c>
      <c r="BV17" t="s">
        <v>168</v>
      </c>
      <c r="BW17" t="s">
        <v>169</v>
      </c>
      <c r="BX17" t="s">
        <v>170</v>
      </c>
      <c r="BY17" t="s">
        <v>171</v>
      </c>
      <c r="BZ17" t="s">
        <v>172</v>
      </c>
      <c r="CA17" t="s">
        <v>173</v>
      </c>
      <c r="CB17" t="s">
        <v>174</v>
      </c>
      <c r="CC17" t="s">
        <v>175</v>
      </c>
      <c r="CD17" t="s">
        <v>176</v>
      </c>
      <c r="CE17" t="s">
        <v>177</v>
      </c>
      <c r="CF17" t="s">
        <v>178</v>
      </c>
      <c r="CG17" t="s">
        <v>179</v>
      </c>
      <c r="CH17" t="s">
        <v>180</v>
      </c>
      <c r="CI17" t="s">
        <v>181</v>
      </c>
      <c r="CJ17" t="s">
        <v>182</v>
      </c>
      <c r="CK17" t="s">
        <v>183</v>
      </c>
      <c r="CL17" t="s">
        <v>184</v>
      </c>
      <c r="CM17" t="s">
        <v>185</v>
      </c>
      <c r="CN17" t="s">
        <v>186</v>
      </c>
      <c r="CO17" t="s">
        <v>187</v>
      </c>
      <c r="CP17" t="s">
        <v>188</v>
      </c>
      <c r="CQ17" t="s">
        <v>189</v>
      </c>
      <c r="CR17" t="s">
        <v>190</v>
      </c>
      <c r="CS17" t="s">
        <v>191</v>
      </c>
      <c r="CT17" t="s">
        <v>192</v>
      </c>
      <c r="CU17" t="s">
        <v>193</v>
      </c>
      <c r="CV17" t="s">
        <v>194</v>
      </c>
      <c r="CW17" t="s">
        <v>195</v>
      </c>
      <c r="CX17" t="s">
        <v>196</v>
      </c>
      <c r="CY17" t="s">
        <v>197</v>
      </c>
      <c r="CZ17" t="s">
        <v>198</v>
      </c>
      <c r="DA17" t="s">
        <v>199</v>
      </c>
      <c r="DB17" t="s">
        <v>200</v>
      </c>
      <c r="DC17" t="s">
        <v>201</v>
      </c>
      <c r="DD17" t="s">
        <v>202</v>
      </c>
      <c r="DE17" t="s">
        <v>98</v>
      </c>
      <c r="DF17" t="s">
        <v>101</v>
      </c>
      <c r="DG17" t="s">
        <v>203</v>
      </c>
      <c r="DH17" t="s">
        <v>204</v>
      </c>
      <c r="DI17" t="s">
        <v>205</v>
      </c>
      <c r="DJ17" t="s">
        <v>206</v>
      </c>
      <c r="DK17" t="s">
        <v>207</v>
      </c>
      <c r="DL17" t="s">
        <v>208</v>
      </c>
      <c r="DM17" t="s">
        <v>209</v>
      </c>
      <c r="DN17" t="s">
        <v>210</v>
      </c>
      <c r="DO17" t="s">
        <v>211</v>
      </c>
      <c r="DP17" t="s">
        <v>212</v>
      </c>
      <c r="DQ17" t="s">
        <v>213</v>
      </c>
      <c r="DR17" t="s">
        <v>214</v>
      </c>
      <c r="DS17" t="s">
        <v>215</v>
      </c>
      <c r="DT17" t="s">
        <v>216</v>
      </c>
      <c r="DU17" t="s">
        <v>217</v>
      </c>
      <c r="DV17" t="s">
        <v>218</v>
      </c>
      <c r="DW17" t="s">
        <v>219</v>
      </c>
      <c r="DX17" t="s">
        <v>220</v>
      </c>
      <c r="DY17" t="s">
        <v>221</v>
      </c>
      <c r="DZ17" t="s">
        <v>222</v>
      </c>
      <c r="EA17" t="s">
        <v>223</v>
      </c>
      <c r="EB17" t="s">
        <v>224</v>
      </c>
      <c r="EC17" t="s">
        <v>225</v>
      </c>
      <c r="ED17" t="s">
        <v>226</v>
      </c>
      <c r="EE17" t="s">
        <v>227</v>
      </c>
      <c r="EF17" t="s">
        <v>228</v>
      </c>
      <c r="EG17" t="s">
        <v>229</v>
      </c>
      <c r="EH17" t="s">
        <v>230</v>
      </c>
      <c r="EI17" t="s">
        <v>231</v>
      </c>
      <c r="EJ17" t="s">
        <v>232</v>
      </c>
      <c r="EK17" t="s">
        <v>233</v>
      </c>
      <c r="EL17" t="s">
        <v>234</v>
      </c>
      <c r="EM17" t="s">
        <v>235</v>
      </c>
      <c r="EN17" t="s">
        <v>236</v>
      </c>
      <c r="EO17" t="s">
        <v>237</v>
      </c>
      <c r="EP17" t="s">
        <v>238</v>
      </c>
      <c r="EQ17" t="s">
        <v>239</v>
      </c>
      <c r="ER17" t="s">
        <v>240</v>
      </c>
      <c r="ES17" t="s">
        <v>241</v>
      </c>
      <c r="ET17" t="s">
        <v>242</v>
      </c>
      <c r="EU17" t="s">
        <v>243</v>
      </c>
      <c r="EV17" t="s">
        <v>244</v>
      </c>
      <c r="EW17" t="s">
        <v>245</v>
      </c>
      <c r="EX17" t="s">
        <v>246</v>
      </c>
      <c r="EY17" t="s">
        <v>247</v>
      </c>
      <c r="EZ17" t="s">
        <v>248</v>
      </c>
      <c r="FA17" t="s">
        <v>249</v>
      </c>
      <c r="FB17" t="s">
        <v>250</v>
      </c>
      <c r="FC17" t="s">
        <v>251</v>
      </c>
      <c r="FD17" t="s">
        <v>252</v>
      </c>
      <c r="FE17" t="s">
        <v>253</v>
      </c>
      <c r="FF17" t="s">
        <v>254</v>
      </c>
      <c r="FG17" t="s">
        <v>255</v>
      </c>
      <c r="FH17" t="s">
        <v>256</v>
      </c>
      <c r="FI17" t="s">
        <v>257</v>
      </c>
      <c r="FJ17" t="s">
        <v>258</v>
      </c>
    </row>
    <row r="18" spans="1:166">
      <c r="B18" t="s">
        <v>259</v>
      </c>
      <c r="C18" t="s">
        <v>259</v>
      </c>
      <c r="F18" t="s">
        <v>260</v>
      </c>
      <c r="H18" t="s">
        <v>259</v>
      </c>
      <c r="I18" t="s">
        <v>261</v>
      </c>
      <c r="J18" t="s">
        <v>262</v>
      </c>
      <c r="K18" t="s">
        <v>263</v>
      </c>
      <c r="L18" t="s">
        <v>263</v>
      </c>
      <c r="M18" t="s">
        <v>170</v>
      </c>
      <c r="N18" t="s">
        <v>170</v>
      </c>
      <c r="O18" t="s">
        <v>261</v>
      </c>
      <c r="P18" t="s">
        <v>261</v>
      </c>
      <c r="Q18" t="s">
        <v>261</v>
      </c>
      <c r="R18" t="s">
        <v>261</v>
      </c>
      <c r="S18" t="s">
        <v>264</v>
      </c>
      <c r="T18" t="s">
        <v>260</v>
      </c>
      <c r="U18" t="s">
        <v>260</v>
      </c>
      <c r="V18" t="s">
        <v>265</v>
      </c>
      <c r="W18" t="s">
        <v>266</v>
      </c>
      <c r="X18" t="s">
        <v>265</v>
      </c>
      <c r="Y18" t="s">
        <v>265</v>
      </c>
      <c r="Z18" t="s">
        <v>265</v>
      </c>
      <c r="AA18" t="s">
        <v>264</v>
      </c>
      <c r="AB18" t="s">
        <v>264</v>
      </c>
      <c r="AC18" t="s">
        <v>264</v>
      </c>
      <c r="AD18" t="s">
        <v>264</v>
      </c>
      <c r="AE18" t="s">
        <v>267</v>
      </c>
      <c r="AF18" t="s">
        <v>266</v>
      </c>
      <c r="AH18" t="s">
        <v>266</v>
      </c>
      <c r="AI18" t="s">
        <v>267</v>
      </c>
      <c r="AO18" t="s">
        <v>262</v>
      </c>
      <c r="AU18" t="s">
        <v>262</v>
      </c>
      <c r="AV18" t="s">
        <v>262</v>
      </c>
      <c r="AW18" t="s">
        <v>262</v>
      </c>
      <c r="AY18" t="s">
        <v>268</v>
      </c>
      <c r="BH18" t="s">
        <v>262</v>
      </c>
      <c r="BI18" t="s">
        <v>262</v>
      </c>
      <c r="BK18" t="s">
        <v>269</v>
      </c>
      <c r="BL18" t="s">
        <v>270</v>
      </c>
      <c r="BO18" t="s">
        <v>261</v>
      </c>
      <c r="BP18" t="s">
        <v>259</v>
      </c>
      <c r="BQ18" t="s">
        <v>263</v>
      </c>
      <c r="BR18" t="s">
        <v>263</v>
      </c>
      <c r="BS18" t="s">
        <v>271</v>
      </c>
      <c r="BT18" t="s">
        <v>271</v>
      </c>
      <c r="BU18" t="s">
        <v>263</v>
      </c>
      <c r="BV18" t="s">
        <v>271</v>
      </c>
      <c r="BW18" t="s">
        <v>267</v>
      </c>
      <c r="BX18" t="s">
        <v>265</v>
      </c>
      <c r="BY18" t="s">
        <v>265</v>
      </c>
      <c r="BZ18" t="s">
        <v>260</v>
      </c>
      <c r="CA18" t="s">
        <v>260</v>
      </c>
      <c r="CB18" t="s">
        <v>260</v>
      </c>
      <c r="CC18" t="s">
        <v>260</v>
      </c>
      <c r="CD18" t="s">
        <v>260</v>
      </c>
      <c r="CE18" t="s">
        <v>272</v>
      </c>
      <c r="CF18" t="s">
        <v>262</v>
      </c>
      <c r="CG18" t="s">
        <v>262</v>
      </c>
      <c r="CH18" t="s">
        <v>262</v>
      </c>
      <c r="CM18" t="s">
        <v>262</v>
      </c>
      <c r="CP18" t="s">
        <v>260</v>
      </c>
      <c r="CQ18" t="s">
        <v>260</v>
      </c>
      <c r="CR18" t="s">
        <v>260</v>
      </c>
      <c r="CS18" t="s">
        <v>260</v>
      </c>
      <c r="CT18" t="s">
        <v>260</v>
      </c>
      <c r="CU18" t="s">
        <v>262</v>
      </c>
      <c r="CV18" t="s">
        <v>262</v>
      </c>
      <c r="CW18" t="s">
        <v>262</v>
      </c>
      <c r="CX18" t="s">
        <v>259</v>
      </c>
      <c r="DA18" t="s">
        <v>273</v>
      </c>
      <c r="DB18" t="s">
        <v>273</v>
      </c>
      <c r="DD18" t="s">
        <v>259</v>
      </c>
      <c r="DE18" t="s">
        <v>274</v>
      </c>
      <c r="DG18" t="s">
        <v>259</v>
      </c>
      <c r="DH18" t="s">
        <v>259</v>
      </c>
      <c r="DJ18" t="s">
        <v>275</v>
      </c>
      <c r="DK18" t="s">
        <v>276</v>
      </c>
      <c r="DL18" t="s">
        <v>275</v>
      </c>
      <c r="DM18" t="s">
        <v>276</v>
      </c>
      <c r="DN18" t="s">
        <v>275</v>
      </c>
      <c r="DO18" t="s">
        <v>276</v>
      </c>
      <c r="DP18" t="s">
        <v>266</v>
      </c>
      <c r="DQ18" t="s">
        <v>266</v>
      </c>
      <c r="DR18" t="s">
        <v>263</v>
      </c>
      <c r="DS18" t="s">
        <v>277</v>
      </c>
      <c r="DT18" t="s">
        <v>263</v>
      </c>
      <c r="DV18" t="s">
        <v>271</v>
      </c>
      <c r="DW18" t="s">
        <v>278</v>
      </c>
      <c r="DX18" t="s">
        <v>271</v>
      </c>
      <c r="EC18" t="s">
        <v>266</v>
      </c>
      <c r="ED18" t="s">
        <v>266</v>
      </c>
      <c r="EE18" t="s">
        <v>275</v>
      </c>
      <c r="EF18" t="s">
        <v>276</v>
      </c>
      <c r="EG18" t="s">
        <v>276</v>
      </c>
      <c r="EK18" t="s">
        <v>276</v>
      </c>
      <c r="EO18" t="s">
        <v>263</v>
      </c>
      <c r="EP18" t="s">
        <v>263</v>
      </c>
      <c r="EQ18" t="s">
        <v>271</v>
      </c>
      <c r="ER18" t="s">
        <v>271</v>
      </c>
      <c r="ES18" t="s">
        <v>279</v>
      </c>
      <c r="ET18" t="s">
        <v>279</v>
      </c>
      <c r="EV18" t="s">
        <v>267</v>
      </c>
      <c r="EW18" t="s">
        <v>267</v>
      </c>
      <c r="EX18" t="s">
        <v>260</v>
      </c>
      <c r="EY18" t="s">
        <v>260</v>
      </c>
      <c r="EZ18" t="s">
        <v>260</v>
      </c>
      <c r="FA18" t="s">
        <v>260</v>
      </c>
      <c r="FB18" t="s">
        <v>260</v>
      </c>
      <c r="FC18" t="s">
        <v>266</v>
      </c>
      <c r="FD18" t="s">
        <v>266</v>
      </c>
      <c r="FE18" t="s">
        <v>266</v>
      </c>
      <c r="FF18" t="s">
        <v>260</v>
      </c>
      <c r="FG18" t="s">
        <v>263</v>
      </c>
      <c r="FH18" t="s">
        <v>271</v>
      </c>
      <c r="FI18" t="s">
        <v>266</v>
      </c>
      <c r="FJ18" t="s">
        <v>266</v>
      </c>
    </row>
    <row r="19" spans="1:166">
      <c r="A19">
        <v>1</v>
      </c>
      <c r="B19">
        <v>1604612531.6</v>
      </c>
      <c r="C19">
        <v>0</v>
      </c>
      <c r="D19" t="s">
        <v>280</v>
      </c>
      <c r="E19" t="s">
        <v>281</v>
      </c>
      <c r="G19">
        <f>A/E</f>
        <v>0</v>
      </c>
      <c r="H19">
        <v>1604612523.6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(BZ19+(S19+2*0.95*5.67E-8*(((BZ19+$B$9)+273)^4-(BZ19+273)^4)-44100*I19)/(1.84*29.3*P19+8*0.95*5.67E-8*(BZ19+273)^3))</f>
        <v>0</v>
      </c>
      <c r="U19">
        <f>($C$9*CA19+$D$9*CB19+$E$9*T19)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MAX(0,($B$15+$C$15*CE19)/(1+$D$15*CE19)*BX19/(BZ19+273)*$E$15)</f>
        <v>0</v>
      </c>
      <c r="AJ19" t="s">
        <v>282</v>
      </c>
      <c r="AK19">
        <v>934.8668</v>
      </c>
      <c r="AL19">
        <v>3284.32</v>
      </c>
      <c r="AM19">
        <f>AL19-AK19</f>
        <v>0</v>
      </c>
      <c r="AN19">
        <f>AM19/AL19</f>
        <v>0</v>
      </c>
      <c r="AO19">
        <v>-1</v>
      </c>
      <c r="AP19" t="s">
        <v>283</v>
      </c>
      <c r="AQ19">
        <v>89.385428</v>
      </c>
      <c r="AR19">
        <v>137.394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284</v>
      </c>
      <c r="BB19">
        <v>0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$B$13*CF19+$C$13*CG19+$F$13*CH19*(1-CK19)</f>
        <v>0</v>
      </c>
      <c r="BI19">
        <f>BH19*BJ19</f>
        <v>0</v>
      </c>
      <c r="BJ19">
        <f>($B$13*$D$11+$C$13*$D$11+$F$13*((CU19+CM19)/MAX(CU19+CM19+CV19, 0.1)*$I$11+CV19/MAX(CU19+CM19+CV19, 0.1)*$J$11))/($B$13+$C$13+$F$13)</f>
        <v>0</v>
      </c>
      <c r="BK19">
        <f>($B$13*$K$11+$C$13*$K$11+$F$13*((CU19+CM19)/MAX(CU19+CM19+CV19, 0.1)*$P$11+CV19/MAX(CU19+CM19+CV19, 0.1)*$Q$11))/($B$13+$C$13+$F$13)</f>
        <v>0</v>
      </c>
      <c r="BL19">
        <v>2</v>
      </c>
      <c r="BM19">
        <v>0.5</v>
      </c>
      <c r="BN19" t="s">
        <v>285</v>
      </c>
      <c r="BO19">
        <v>2</v>
      </c>
      <c r="BP19">
        <v>1604612523.6</v>
      </c>
      <c r="BQ19">
        <v>410.236870967742</v>
      </c>
      <c r="BR19">
        <v>410.014322580645</v>
      </c>
      <c r="BS19">
        <v>19.1419096774194</v>
      </c>
      <c r="BT19">
        <v>19.1195548387097</v>
      </c>
      <c r="BU19">
        <v>404.444451612903</v>
      </c>
      <c r="BV19">
        <v>19.0258516129032</v>
      </c>
      <c r="BW19">
        <v>600.026387096774</v>
      </c>
      <c r="BX19">
        <v>101.383709677419</v>
      </c>
      <c r="BY19">
        <v>0.0999303419354839</v>
      </c>
      <c r="BZ19">
        <v>26.5006935483871</v>
      </c>
      <c r="CA19">
        <v>26.3162580645161</v>
      </c>
      <c r="CB19">
        <v>999.9</v>
      </c>
      <c r="CC19">
        <v>0</v>
      </c>
      <c r="CD19">
        <v>0</v>
      </c>
      <c r="CE19">
        <v>10001.9409677419</v>
      </c>
      <c r="CF19">
        <v>0</v>
      </c>
      <c r="CG19">
        <v>9999.9</v>
      </c>
      <c r="CH19">
        <v>300.027806451613</v>
      </c>
      <c r="CI19">
        <v>0.899974677419355</v>
      </c>
      <c r="CJ19">
        <v>0.1000253</v>
      </c>
      <c r="CK19">
        <v>0</v>
      </c>
      <c r="CL19">
        <v>89.5043612903226</v>
      </c>
      <c r="CM19">
        <v>5.00096</v>
      </c>
      <c r="CN19">
        <v>290.301193548387</v>
      </c>
      <c r="CO19">
        <v>3225.96322580645</v>
      </c>
      <c r="CP19">
        <v>36.3343548387097</v>
      </c>
      <c r="CQ19">
        <v>40.375</v>
      </c>
      <c r="CR19">
        <v>38.3241935483871</v>
      </c>
      <c r="CS19">
        <v>39.9352903225806</v>
      </c>
      <c r="CT19">
        <v>39.2153870967742</v>
      </c>
      <c r="CU19">
        <v>265.517096774194</v>
      </c>
      <c r="CV19">
        <v>29.5116129032258</v>
      </c>
      <c r="CW19">
        <v>0</v>
      </c>
      <c r="CX19">
        <v>682.800000190735</v>
      </c>
      <c r="CY19">
        <v>0</v>
      </c>
      <c r="CZ19">
        <v>89.385428</v>
      </c>
      <c r="DA19">
        <v>-10.0756076775604</v>
      </c>
      <c r="DB19">
        <v>-32.479230710661</v>
      </c>
      <c r="DC19">
        <v>289.89164</v>
      </c>
      <c r="DD19">
        <v>15</v>
      </c>
      <c r="DE19">
        <v>1604612318.1</v>
      </c>
      <c r="DF19" t="s">
        <v>286</v>
      </c>
      <c r="DG19">
        <v>1604612318.1</v>
      </c>
      <c r="DH19">
        <v>1604612316.1</v>
      </c>
      <c r="DI19">
        <v>2</v>
      </c>
      <c r="DJ19">
        <v>0.376</v>
      </c>
      <c r="DK19">
        <v>-0.012</v>
      </c>
      <c r="DL19">
        <v>5.791</v>
      </c>
      <c r="DM19">
        <v>0.12</v>
      </c>
      <c r="DN19">
        <v>410</v>
      </c>
      <c r="DO19">
        <v>19</v>
      </c>
      <c r="DP19">
        <v>0.26</v>
      </c>
      <c r="DQ19">
        <v>0.11</v>
      </c>
      <c r="DR19">
        <v>0.245451325</v>
      </c>
      <c r="DS19">
        <v>-0.577086270168857</v>
      </c>
      <c r="DT19">
        <v>0.0710189438556317</v>
      </c>
      <c r="DU19">
        <v>0</v>
      </c>
      <c r="DV19">
        <v>0.005700973</v>
      </c>
      <c r="DW19">
        <v>0.476513276622889</v>
      </c>
      <c r="DX19">
        <v>0.0463241602503923</v>
      </c>
      <c r="DY19">
        <v>0</v>
      </c>
      <c r="DZ19">
        <v>0</v>
      </c>
      <c r="EA19">
        <v>2</v>
      </c>
      <c r="EB19" t="s">
        <v>287</v>
      </c>
      <c r="EC19">
        <v>100</v>
      </c>
      <c r="ED19">
        <v>100</v>
      </c>
      <c r="EE19">
        <v>5.793</v>
      </c>
      <c r="EF19">
        <v>0.1154</v>
      </c>
      <c r="EG19">
        <v>3.70542558080739</v>
      </c>
      <c r="EH19">
        <v>0.00621434693501906</v>
      </c>
      <c r="EI19">
        <v>-2.84187309215212e-06</v>
      </c>
      <c r="EJ19">
        <v>5.83187288444407e-10</v>
      </c>
      <c r="EK19">
        <v>-0.105337926012074</v>
      </c>
      <c r="EL19">
        <v>-0.0175213708561665</v>
      </c>
      <c r="EM19">
        <v>0.00201954594759898</v>
      </c>
      <c r="EN19">
        <v>-2.55958449284408e-05</v>
      </c>
      <c r="EO19">
        <v>-1</v>
      </c>
      <c r="EP19">
        <v>2233</v>
      </c>
      <c r="EQ19">
        <v>2</v>
      </c>
      <c r="ER19">
        <v>28</v>
      </c>
      <c r="ES19">
        <v>3.6</v>
      </c>
      <c r="ET19">
        <v>3.6</v>
      </c>
      <c r="EU19">
        <v>2</v>
      </c>
      <c r="EV19">
        <v>635.711</v>
      </c>
      <c r="EW19">
        <v>359.789</v>
      </c>
      <c r="EX19">
        <v>25.0002</v>
      </c>
      <c r="EY19">
        <v>27.3083</v>
      </c>
      <c r="EZ19">
        <v>30</v>
      </c>
      <c r="FA19">
        <v>27.53</v>
      </c>
      <c r="FB19">
        <v>27.5317</v>
      </c>
      <c r="FC19">
        <v>19.4462</v>
      </c>
      <c r="FD19">
        <v>28.5382</v>
      </c>
      <c r="FE19">
        <v>71.7987</v>
      </c>
      <c r="FF19">
        <v>25</v>
      </c>
      <c r="FG19">
        <v>410</v>
      </c>
      <c r="FH19">
        <v>18.981</v>
      </c>
      <c r="FI19">
        <v>99.3946</v>
      </c>
      <c r="FJ19">
        <v>101.225</v>
      </c>
    </row>
    <row r="20" spans="1:166">
      <c r="A20">
        <v>2</v>
      </c>
      <c r="B20">
        <v>1604612551.6</v>
      </c>
      <c r="C20">
        <v>20</v>
      </c>
      <c r="D20" t="s">
        <v>288</v>
      </c>
      <c r="E20" t="s">
        <v>289</v>
      </c>
      <c r="G20">
        <f>A/E</f>
        <v>0</v>
      </c>
      <c r="H20">
        <v>1604612543.6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(BZ20+(S20+2*0.95*5.67E-8*(((BZ20+$B$9)+273)^4-(BZ20+273)^4)-44100*I20)/(1.84*29.3*P20+8*0.95*5.67E-8*(BZ20+273)^3))</f>
        <v>0</v>
      </c>
      <c r="U20">
        <f>($C$9*CA20+$D$9*CB20+$E$9*T20)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MAX(0,($B$15+$C$15*CE20)/(1+$D$15*CE20)*BX20/(BZ20+273)*$E$15)</f>
        <v>0</v>
      </c>
      <c r="AJ20" t="s">
        <v>282</v>
      </c>
      <c r="AK20">
        <v>934.8668</v>
      </c>
      <c r="AL20">
        <v>3284.32</v>
      </c>
      <c r="AM20">
        <f>AL20-AK20</f>
        <v>0</v>
      </c>
      <c r="AN20">
        <f>AM20/AL20</f>
        <v>0</v>
      </c>
      <c r="AO20">
        <v>-1</v>
      </c>
      <c r="AP20" t="s">
        <v>290</v>
      </c>
      <c r="AQ20">
        <v>87.34905</v>
      </c>
      <c r="AR20">
        <v>141.284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284</v>
      </c>
      <c r="BB20">
        <v>0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$B$13*CF20+$C$13*CG20+$F$13*CH20*(1-CK20)</f>
        <v>0</v>
      </c>
      <c r="BI20">
        <f>BH20*BJ20</f>
        <v>0</v>
      </c>
      <c r="BJ20">
        <f>($B$13*$D$11+$C$13*$D$11+$F$13*((CU20+CM20)/MAX(CU20+CM20+CV20, 0.1)*$I$11+CV20/MAX(CU20+CM20+CV20, 0.1)*$J$11))/($B$13+$C$13+$F$13)</f>
        <v>0</v>
      </c>
      <c r="BK20">
        <f>($B$13*$K$11+$C$13*$K$11+$F$13*((CU20+CM20)/MAX(CU20+CM20+CV20, 0.1)*$P$11+CV20/MAX(CU20+CM20+CV20, 0.1)*$Q$11))/($B$13+$C$13+$F$13)</f>
        <v>0</v>
      </c>
      <c r="BL20">
        <v>2</v>
      </c>
      <c r="BM20">
        <v>0.5</v>
      </c>
      <c r="BN20" t="s">
        <v>285</v>
      </c>
      <c r="BO20">
        <v>2</v>
      </c>
      <c r="BP20">
        <v>1604612543.6</v>
      </c>
      <c r="BQ20">
        <v>410.128580645161</v>
      </c>
      <c r="BR20">
        <v>409.967387096774</v>
      </c>
      <c r="BS20">
        <v>19.0938838709677</v>
      </c>
      <c r="BT20">
        <v>19.030064516129</v>
      </c>
      <c r="BU20">
        <v>404.33664516129</v>
      </c>
      <c r="BV20">
        <v>18.9792774193548</v>
      </c>
      <c r="BW20">
        <v>600.033032258064</v>
      </c>
      <c r="BX20">
        <v>101.384870967742</v>
      </c>
      <c r="BY20">
        <v>0.0999528387096774</v>
      </c>
      <c r="BZ20">
        <v>26.5715258064516</v>
      </c>
      <c r="CA20">
        <v>26.6224451612903</v>
      </c>
      <c r="CB20">
        <v>999.9</v>
      </c>
      <c r="CC20">
        <v>0</v>
      </c>
      <c r="CD20">
        <v>0</v>
      </c>
      <c r="CE20">
        <v>10007.8896774194</v>
      </c>
      <c r="CF20">
        <v>0</v>
      </c>
      <c r="CG20">
        <v>9814.42258064516</v>
      </c>
      <c r="CH20">
        <v>299.997612903226</v>
      </c>
      <c r="CI20">
        <v>0.899962870967742</v>
      </c>
      <c r="CJ20">
        <v>0.100037077419355</v>
      </c>
      <c r="CK20">
        <v>0</v>
      </c>
      <c r="CL20">
        <v>87.2886064516129</v>
      </c>
      <c r="CM20">
        <v>5.00096</v>
      </c>
      <c r="CN20">
        <v>283.453258064516</v>
      </c>
      <c r="CO20">
        <v>3225.62419354839</v>
      </c>
      <c r="CP20">
        <v>36.5783225806452</v>
      </c>
      <c r="CQ20">
        <v>40.437</v>
      </c>
      <c r="CR20">
        <v>38.5</v>
      </c>
      <c r="CS20">
        <v>40.272</v>
      </c>
      <c r="CT20">
        <v>39.304</v>
      </c>
      <c r="CU20">
        <v>265.485806451613</v>
      </c>
      <c r="CV20">
        <v>29.5106451612903</v>
      </c>
      <c r="CW20">
        <v>0</v>
      </c>
      <c r="CX20">
        <v>19.4000000953674</v>
      </c>
      <c r="CY20">
        <v>0</v>
      </c>
      <c r="CZ20">
        <v>87.34905</v>
      </c>
      <c r="DA20">
        <v>5.38552820798696</v>
      </c>
      <c r="DB20">
        <v>19.0716922761601</v>
      </c>
      <c r="DC20">
        <v>283.640038461538</v>
      </c>
      <c r="DD20">
        <v>15</v>
      </c>
      <c r="DE20">
        <v>1604612318.1</v>
      </c>
      <c r="DF20" t="s">
        <v>286</v>
      </c>
      <c r="DG20">
        <v>1604612318.1</v>
      </c>
      <c r="DH20">
        <v>1604612316.1</v>
      </c>
      <c r="DI20">
        <v>2</v>
      </c>
      <c r="DJ20">
        <v>0.376</v>
      </c>
      <c r="DK20">
        <v>-0.012</v>
      </c>
      <c r="DL20">
        <v>5.791</v>
      </c>
      <c r="DM20">
        <v>0.12</v>
      </c>
      <c r="DN20">
        <v>410</v>
      </c>
      <c r="DO20">
        <v>19</v>
      </c>
      <c r="DP20">
        <v>0.26</v>
      </c>
      <c r="DQ20">
        <v>0.11</v>
      </c>
      <c r="DR20">
        <v>0.173440555</v>
      </c>
      <c r="DS20">
        <v>-0.446477392120075</v>
      </c>
      <c r="DT20">
        <v>0.0598684678167813</v>
      </c>
      <c r="DU20">
        <v>0</v>
      </c>
      <c r="DV20">
        <v>0.06305041</v>
      </c>
      <c r="DW20">
        <v>-0.00809457185741099</v>
      </c>
      <c r="DX20">
        <v>0.00637215985737175</v>
      </c>
      <c r="DY20">
        <v>1</v>
      </c>
      <c r="DZ20">
        <v>1</v>
      </c>
      <c r="EA20">
        <v>2</v>
      </c>
      <c r="EB20" t="s">
        <v>291</v>
      </c>
      <c r="EC20">
        <v>100</v>
      </c>
      <c r="ED20">
        <v>100</v>
      </c>
      <c r="EE20">
        <v>5.792</v>
      </c>
      <c r="EF20">
        <v>0.114</v>
      </c>
      <c r="EG20">
        <v>3.70542558080739</v>
      </c>
      <c r="EH20">
        <v>0.00621434693501906</v>
      </c>
      <c r="EI20">
        <v>-2.84187309215212e-06</v>
      </c>
      <c r="EJ20">
        <v>5.83187288444407e-10</v>
      </c>
      <c r="EK20">
        <v>-0.105337926012074</v>
      </c>
      <c r="EL20">
        <v>-0.0175213708561665</v>
      </c>
      <c r="EM20">
        <v>0.00201954594759898</v>
      </c>
      <c r="EN20">
        <v>-2.55958449284408e-05</v>
      </c>
      <c r="EO20">
        <v>-1</v>
      </c>
      <c r="EP20">
        <v>2233</v>
      </c>
      <c r="EQ20">
        <v>2</v>
      </c>
      <c r="ER20">
        <v>28</v>
      </c>
      <c r="ES20">
        <v>3.9</v>
      </c>
      <c r="ET20">
        <v>3.9</v>
      </c>
      <c r="EU20">
        <v>2</v>
      </c>
      <c r="EV20">
        <v>636.104</v>
      </c>
      <c r="EW20">
        <v>359.565</v>
      </c>
      <c r="EX20">
        <v>25.0002</v>
      </c>
      <c r="EY20">
        <v>27.3166</v>
      </c>
      <c r="EZ20">
        <v>30.0001</v>
      </c>
      <c r="FA20">
        <v>27.5345</v>
      </c>
      <c r="FB20">
        <v>27.5373</v>
      </c>
      <c r="FC20">
        <v>19.4457</v>
      </c>
      <c r="FD20">
        <v>28.2043</v>
      </c>
      <c r="FE20">
        <v>71.4286</v>
      </c>
      <c r="FF20">
        <v>25</v>
      </c>
      <c r="FG20">
        <v>410</v>
      </c>
      <c r="FH20">
        <v>19.2216</v>
      </c>
      <c r="FI20">
        <v>99.3939</v>
      </c>
      <c r="FJ20">
        <v>101.228</v>
      </c>
    </row>
    <row r="21" spans="1:166">
      <c r="A21">
        <v>3</v>
      </c>
      <c r="B21">
        <v>1604612571.6</v>
      </c>
      <c r="C21">
        <v>40</v>
      </c>
      <c r="D21" t="s">
        <v>292</v>
      </c>
      <c r="E21" t="s">
        <v>293</v>
      </c>
      <c r="G21">
        <f>A/E</f>
        <v>0</v>
      </c>
      <c r="H21">
        <v>1604612563.85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(BZ21+(S21+2*0.95*5.67E-8*(((BZ21+$B$9)+273)^4-(BZ21+273)^4)-44100*I21)/(1.84*29.3*P21+8*0.95*5.67E-8*(BZ21+273)^3))</f>
        <v>0</v>
      </c>
      <c r="U21">
        <f>($C$9*CA21+$D$9*CB21+$E$9*T21)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MAX(0,($B$15+$C$15*CE21)/(1+$D$15*CE21)*BX21/(BZ21+273)*$E$15)</f>
        <v>0</v>
      </c>
      <c r="AJ21" t="s">
        <v>282</v>
      </c>
      <c r="AK21">
        <v>934.8668</v>
      </c>
      <c r="AL21">
        <v>3284.32</v>
      </c>
      <c r="AM21">
        <f>AL21-AK21</f>
        <v>0</v>
      </c>
      <c r="AN21">
        <f>AM21/AL21</f>
        <v>0</v>
      </c>
      <c r="AO21">
        <v>-1</v>
      </c>
      <c r="AP21" t="s">
        <v>294</v>
      </c>
      <c r="AQ21">
        <v>86.896668</v>
      </c>
      <c r="AR21">
        <v>295.297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284</v>
      </c>
      <c r="BB21">
        <v>0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$B$13*CF21+$C$13*CG21+$F$13*CH21*(1-CK21)</f>
        <v>0</v>
      </c>
      <c r="BI21">
        <f>BH21*BJ21</f>
        <v>0</v>
      </c>
      <c r="BJ21">
        <f>($B$13*$D$11+$C$13*$D$11+$F$13*((CU21+CM21)/MAX(CU21+CM21+CV21, 0.1)*$I$11+CV21/MAX(CU21+CM21+CV21, 0.1)*$J$11))/($B$13+$C$13+$F$13)</f>
        <v>0</v>
      </c>
      <c r="BK21">
        <f>($B$13*$K$11+$C$13*$K$11+$F$13*((CU21+CM21)/MAX(CU21+CM21+CV21, 0.1)*$P$11+CV21/MAX(CU21+CM21+CV21, 0.1)*$Q$11))/($B$13+$C$13+$F$13)</f>
        <v>0</v>
      </c>
      <c r="BL21">
        <v>2</v>
      </c>
      <c r="BM21">
        <v>0.5</v>
      </c>
      <c r="BN21" t="s">
        <v>285</v>
      </c>
      <c r="BO21">
        <v>2</v>
      </c>
      <c r="BP21">
        <v>1604612563.85</v>
      </c>
      <c r="BQ21">
        <v>410.073266666667</v>
      </c>
      <c r="BR21">
        <v>409.927866666667</v>
      </c>
      <c r="BS21">
        <v>19.1403533333333</v>
      </c>
      <c r="BT21">
        <v>19.1297033333333</v>
      </c>
      <c r="BU21">
        <v>404.281533333333</v>
      </c>
      <c r="BV21">
        <v>19.02433</v>
      </c>
      <c r="BW21">
        <v>600.0381</v>
      </c>
      <c r="BX21">
        <v>101.3843</v>
      </c>
      <c r="BY21">
        <v>0.09994796</v>
      </c>
      <c r="BZ21">
        <v>26.60947</v>
      </c>
      <c r="CA21">
        <v>26.6226633333333</v>
      </c>
      <c r="CB21">
        <v>999.9</v>
      </c>
      <c r="CC21">
        <v>0</v>
      </c>
      <c r="CD21">
        <v>0</v>
      </c>
      <c r="CE21">
        <v>9999.72866666667</v>
      </c>
      <c r="CF21">
        <v>0</v>
      </c>
      <c r="CG21">
        <v>9891.57033333333</v>
      </c>
      <c r="CH21">
        <v>300.003233333333</v>
      </c>
      <c r="CI21">
        <v>0.899972466666667</v>
      </c>
      <c r="CJ21">
        <v>0.10002748</v>
      </c>
      <c r="CK21">
        <v>0</v>
      </c>
      <c r="CL21">
        <v>86.8830066666667</v>
      </c>
      <c r="CM21">
        <v>5.00096</v>
      </c>
      <c r="CN21">
        <v>282.911233333333</v>
      </c>
      <c r="CO21">
        <v>3225.69066666667</v>
      </c>
      <c r="CP21">
        <v>36.6873</v>
      </c>
      <c r="CQ21">
        <v>40.437</v>
      </c>
      <c r="CR21">
        <v>38.5454666666667</v>
      </c>
      <c r="CS21">
        <v>40.3078666666667</v>
      </c>
      <c r="CT21">
        <v>39.3915333333333</v>
      </c>
      <c r="CU21">
        <v>265.493666666667</v>
      </c>
      <c r="CV21">
        <v>29.508</v>
      </c>
      <c r="CW21">
        <v>0</v>
      </c>
      <c r="CX21">
        <v>19.2000000476837</v>
      </c>
      <c r="CY21">
        <v>0</v>
      </c>
      <c r="CZ21">
        <v>86.896668</v>
      </c>
      <c r="DA21">
        <v>6.88864615579139</v>
      </c>
      <c r="DB21">
        <v>18.6873076909324</v>
      </c>
      <c r="DC21">
        <v>282.99468</v>
      </c>
      <c r="DD21">
        <v>15</v>
      </c>
      <c r="DE21">
        <v>1604612318.1</v>
      </c>
      <c r="DF21" t="s">
        <v>286</v>
      </c>
      <c r="DG21">
        <v>1604612318.1</v>
      </c>
      <c r="DH21">
        <v>1604612316.1</v>
      </c>
      <c r="DI21">
        <v>2</v>
      </c>
      <c r="DJ21">
        <v>0.376</v>
      </c>
      <c r="DK21">
        <v>-0.012</v>
      </c>
      <c r="DL21">
        <v>5.791</v>
      </c>
      <c r="DM21">
        <v>0.12</v>
      </c>
      <c r="DN21">
        <v>410</v>
      </c>
      <c r="DO21">
        <v>19</v>
      </c>
      <c r="DP21">
        <v>0.26</v>
      </c>
      <c r="DQ21">
        <v>0.11</v>
      </c>
      <c r="DR21">
        <v>0.14252778</v>
      </c>
      <c r="DS21">
        <v>-0.243430923827392</v>
      </c>
      <c r="DT21">
        <v>0.0726805927009033</v>
      </c>
      <c r="DU21">
        <v>0</v>
      </c>
      <c r="DV21">
        <v>0.016922757</v>
      </c>
      <c r="DW21">
        <v>-0.0299236493808631</v>
      </c>
      <c r="DX21">
        <v>0.0233605268780822</v>
      </c>
      <c r="DY21">
        <v>1</v>
      </c>
      <c r="DZ21">
        <v>1</v>
      </c>
      <c r="EA21">
        <v>2</v>
      </c>
      <c r="EB21" t="s">
        <v>291</v>
      </c>
      <c r="EC21">
        <v>100</v>
      </c>
      <c r="ED21">
        <v>100</v>
      </c>
      <c r="EE21">
        <v>5.792</v>
      </c>
      <c r="EF21">
        <v>0.1168</v>
      </c>
      <c r="EG21">
        <v>3.70542558080739</v>
      </c>
      <c r="EH21">
        <v>0.00621434693501906</v>
      </c>
      <c r="EI21">
        <v>-2.84187309215212e-06</v>
      </c>
      <c r="EJ21">
        <v>5.83187288444407e-10</v>
      </c>
      <c r="EK21">
        <v>-0.105337926012074</v>
      </c>
      <c r="EL21">
        <v>-0.0175213708561665</v>
      </c>
      <c r="EM21">
        <v>0.00201954594759898</v>
      </c>
      <c r="EN21">
        <v>-2.55958449284408e-05</v>
      </c>
      <c r="EO21">
        <v>-1</v>
      </c>
      <c r="EP21">
        <v>2233</v>
      </c>
      <c r="EQ21">
        <v>2</v>
      </c>
      <c r="ER21">
        <v>28</v>
      </c>
      <c r="ES21">
        <v>4.2</v>
      </c>
      <c r="ET21">
        <v>4.3</v>
      </c>
      <c r="EU21">
        <v>2</v>
      </c>
      <c r="EV21">
        <v>635.882</v>
      </c>
      <c r="EW21">
        <v>359.849</v>
      </c>
      <c r="EX21">
        <v>24.9999</v>
      </c>
      <c r="EY21">
        <v>27.3241</v>
      </c>
      <c r="EZ21">
        <v>30.0001</v>
      </c>
      <c r="FA21">
        <v>27.5404</v>
      </c>
      <c r="FB21">
        <v>27.5435</v>
      </c>
      <c r="FC21">
        <v>19.451</v>
      </c>
      <c r="FD21">
        <v>27.4787</v>
      </c>
      <c r="FE21">
        <v>71.4286</v>
      </c>
      <c r="FF21">
        <v>25</v>
      </c>
      <c r="FG21">
        <v>410</v>
      </c>
      <c r="FH21">
        <v>19.2597</v>
      </c>
      <c r="FI21">
        <v>99.3951</v>
      </c>
      <c r="FJ21">
        <v>101.227</v>
      </c>
    </row>
    <row r="22" spans="1:166">
      <c r="A22">
        <v>4</v>
      </c>
      <c r="B22">
        <v>1604612625.6</v>
      </c>
      <c r="C22">
        <v>94</v>
      </c>
      <c r="D22" t="s">
        <v>295</v>
      </c>
      <c r="E22" t="s">
        <v>296</v>
      </c>
      <c r="G22">
        <f>A/E</f>
        <v>0</v>
      </c>
      <c r="H22">
        <v>1604612617.85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(BZ22+(S22+2*0.95*5.67E-8*(((BZ22+$B$9)+273)^4-(BZ22+273)^4)-44100*I22)/(1.84*29.3*P22+8*0.95*5.67E-8*(BZ22+273)^3))</f>
        <v>0</v>
      </c>
      <c r="U22">
        <f>($C$9*CA22+$D$9*CB22+$E$9*T22)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MAX(0,($B$15+$C$15*CE22)/(1+$D$15*CE22)*BX22/(BZ22+273)*$E$15)</f>
        <v>0</v>
      </c>
      <c r="AJ22" t="s">
        <v>282</v>
      </c>
      <c r="AK22">
        <v>934.8668</v>
      </c>
      <c r="AL22">
        <v>3284.32</v>
      </c>
      <c r="AM22">
        <f>AL22-AK22</f>
        <v>0</v>
      </c>
      <c r="AN22">
        <f>AM22/AL22</f>
        <v>0</v>
      </c>
      <c r="AO22">
        <v>-1</v>
      </c>
      <c r="AP22" t="s">
        <v>297</v>
      </c>
      <c r="AQ22">
        <v>482.584384615385</v>
      </c>
      <c r="AR22">
        <v>582.346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284</v>
      </c>
      <c r="BB22">
        <v>0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$B$13*CF22+$C$13*CG22+$F$13*CH22*(1-CK22)</f>
        <v>0</v>
      </c>
      <c r="BI22">
        <f>BH22*BJ22</f>
        <v>0</v>
      </c>
      <c r="BJ22">
        <f>($B$13*$D$11+$C$13*$D$11+$F$13*((CU22+CM22)/MAX(CU22+CM22+CV22, 0.1)*$I$11+CV22/MAX(CU22+CM22+CV22, 0.1)*$J$11))/($B$13+$C$13+$F$13)</f>
        <v>0</v>
      </c>
      <c r="BK22">
        <f>($B$13*$K$11+$C$13*$K$11+$F$13*((CU22+CM22)/MAX(CU22+CM22+CV22, 0.1)*$P$11+CV22/MAX(CU22+CM22+CV22, 0.1)*$Q$11))/($B$13+$C$13+$F$13)</f>
        <v>0</v>
      </c>
      <c r="BL22">
        <v>2</v>
      </c>
      <c r="BM22">
        <v>0.5</v>
      </c>
      <c r="BN22" t="s">
        <v>285</v>
      </c>
      <c r="BO22">
        <v>2</v>
      </c>
      <c r="BP22">
        <v>1604612617.85</v>
      </c>
      <c r="BQ22">
        <v>409.262266666667</v>
      </c>
      <c r="BR22">
        <v>410.192</v>
      </c>
      <c r="BS22">
        <v>18.7709466666667</v>
      </c>
      <c r="BT22">
        <v>18.0013566666667</v>
      </c>
      <c r="BU22">
        <v>403.473833333333</v>
      </c>
      <c r="BV22">
        <v>18.66607</v>
      </c>
      <c r="BW22">
        <v>600.022533333333</v>
      </c>
      <c r="BX22">
        <v>101.385</v>
      </c>
      <c r="BY22">
        <v>0.0999857433333333</v>
      </c>
      <c r="BZ22">
        <v>26.54875</v>
      </c>
      <c r="CA22">
        <v>25.7086166666667</v>
      </c>
      <c r="CB22">
        <v>999.9</v>
      </c>
      <c r="CC22">
        <v>0</v>
      </c>
      <c r="CD22">
        <v>0</v>
      </c>
      <c r="CE22">
        <v>9998.41366666667</v>
      </c>
      <c r="CF22">
        <v>0</v>
      </c>
      <c r="CG22">
        <v>9999.9</v>
      </c>
      <c r="CH22">
        <v>300.0025</v>
      </c>
      <c r="CI22">
        <v>0.899973466666667</v>
      </c>
      <c r="CJ22">
        <v>0.100026486666667</v>
      </c>
      <c r="CK22">
        <v>0</v>
      </c>
      <c r="CL22">
        <v>486.142233333333</v>
      </c>
      <c r="CM22">
        <v>5.00096</v>
      </c>
      <c r="CN22">
        <v>1472.95733333333</v>
      </c>
      <c r="CO22">
        <v>3225.68533333333</v>
      </c>
      <c r="CP22">
        <v>36.6704666666667</v>
      </c>
      <c r="CQ22">
        <v>40.4979</v>
      </c>
      <c r="CR22">
        <v>38.6187333333333</v>
      </c>
      <c r="CS22">
        <v>40.3058</v>
      </c>
      <c r="CT22">
        <v>39.4979</v>
      </c>
      <c r="CU22">
        <v>265.493</v>
      </c>
      <c r="CV22">
        <v>29.5106666666667</v>
      </c>
      <c r="CW22">
        <v>0</v>
      </c>
      <c r="CX22">
        <v>53.6000001430511</v>
      </c>
      <c r="CY22">
        <v>0</v>
      </c>
      <c r="CZ22">
        <v>482.584384615385</v>
      </c>
      <c r="DA22">
        <v>-454.604034440818</v>
      </c>
      <c r="DB22">
        <v>-1373.39521442153</v>
      </c>
      <c r="DC22">
        <v>1462.23192307692</v>
      </c>
      <c r="DD22">
        <v>15</v>
      </c>
      <c r="DE22">
        <v>1604612318.1</v>
      </c>
      <c r="DF22" t="s">
        <v>286</v>
      </c>
      <c r="DG22">
        <v>1604612318.1</v>
      </c>
      <c r="DH22">
        <v>1604612316.1</v>
      </c>
      <c r="DI22">
        <v>2</v>
      </c>
      <c r="DJ22">
        <v>0.376</v>
      </c>
      <c r="DK22">
        <v>-0.012</v>
      </c>
      <c r="DL22">
        <v>5.791</v>
      </c>
      <c r="DM22">
        <v>0.12</v>
      </c>
      <c r="DN22">
        <v>410</v>
      </c>
      <c r="DO22">
        <v>19</v>
      </c>
      <c r="DP22">
        <v>0.26</v>
      </c>
      <c r="DQ22">
        <v>0.11</v>
      </c>
      <c r="DR22">
        <v>-0.624317645</v>
      </c>
      <c r="DS22">
        <v>-4.90137484727955</v>
      </c>
      <c r="DT22">
        <v>0.580222919817592</v>
      </c>
      <c r="DU22">
        <v>0</v>
      </c>
      <c r="DV22">
        <v>0.534668175</v>
      </c>
      <c r="DW22">
        <v>3.72973071894934</v>
      </c>
      <c r="DX22">
        <v>0.475027680879328</v>
      </c>
      <c r="DY22">
        <v>0</v>
      </c>
      <c r="DZ22">
        <v>0</v>
      </c>
      <c r="EA22">
        <v>2</v>
      </c>
      <c r="EB22" t="s">
        <v>287</v>
      </c>
      <c r="EC22">
        <v>100</v>
      </c>
      <c r="ED22">
        <v>100</v>
      </c>
      <c r="EE22">
        <v>5.787</v>
      </c>
      <c r="EF22">
        <v>0.0875</v>
      </c>
      <c r="EG22">
        <v>3.70542558080739</v>
      </c>
      <c r="EH22">
        <v>0.00621434693501906</v>
      </c>
      <c r="EI22">
        <v>-2.84187309215212e-06</v>
      </c>
      <c r="EJ22">
        <v>5.83187288444407e-10</v>
      </c>
      <c r="EK22">
        <v>-0.105337926012074</v>
      </c>
      <c r="EL22">
        <v>-0.0175213708561665</v>
      </c>
      <c r="EM22">
        <v>0.00201954594759898</v>
      </c>
      <c r="EN22">
        <v>-2.55958449284408e-05</v>
      </c>
      <c r="EO22">
        <v>-1</v>
      </c>
      <c r="EP22">
        <v>2233</v>
      </c>
      <c r="EQ22">
        <v>2</v>
      </c>
      <c r="ER22">
        <v>28</v>
      </c>
      <c r="ES22">
        <v>5.1</v>
      </c>
      <c r="ET22">
        <v>5.2</v>
      </c>
      <c r="EU22">
        <v>2</v>
      </c>
      <c r="EV22">
        <v>634.019</v>
      </c>
      <c r="EW22">
        <v>357.783</v>
      </c>
      <c r="EX22">
        <v>24.9996</v>
      </c>
      <c r="EY22">
        <v>27.3578</v>
      </c>
      <c r="EZ22">
        <v>30.0004</v>
      </c>
      <c r="FA22">
        <v>27.5735</v>
      </c>
      <c r="FB22">
        <v>27.5808</v>
      </c>
      <c r="FC22">
        <v>19.423</v>
      </c>
      <c r="FD22">
        <v>33.8199</v>
      </c>
      <c r="FE22">
        <v>70.3968</v>
      </c>
      <c r="FF22">
        <v>25</v>
      </c>
      <c r="FG22">
        <v>410</v>
      </c>
      <c r="FH22">
        <v>17.7538</v>
      </c>
      <c r="FI22">
        <v>99.4229</v>
      </c>
      <c r="FJ22">
        <v>101.272</v>
      </c>
    </row>
    <row r="23" spans="1:166">
      <c r="A23">
        <v>5</v>
      </c>
      <c r="B23">
        <v>1604612645.6</v>
      </c>
      <c r="C23">
        <v>114</v>
      </c>
      <c r="D23" t="s">
        <v>298</v>
      </c>
      <c r="E23" t="s">
        <v>299</v>
      </c>
      <c r="G23">
        <f>A/E</f>
        <v>0</v>
      </c>
      <c r="H23">
        <v>1604612637.85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(BZ23+(S23+2*0.95*5.67E-8*(((BZ23+$B$9)+273)^4-(BZ23+273)^4)-44100*I23)/(1.84*29.3*P23+8*0.95*5.67E-8*(BZ23+273)^3))</f>
        <v>0</v>
      </c>
      <c r="U23">
        <f>($C$9*CA23+$D$9*CB23+$E$9*T23)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MAX(0,($B$15+$C$15*CE23)/(1+$D$15*CE23)*BX23/(BZ23+273)*$E$15)</f>
        <v>0</v>
      </c>
      <c r="AJ23" t="s">
        <v>282</v>
      </c>
      <c r="AK23">
        <v>934.8668</v>
      </c>
      <c r="AL23">
        <v>3284.32</v>
      </c>
      <c r="AM23">
        <f>AL23-AK23</f>
        <v>0</v>
      </c>
      <c r="AN23">
        <f>AM23/AL23</f>
        <v>0</v>
      </c>
      <c r="AO23">
        <v>-1</v>
      </c>
      <c r="AP23" t="s">
        <v>300</v>
      </c>
      <c r="AQ23">
        <v>389.24748</v>
      </c>
      <c r="AR23">
        <v>520.223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284</v>
      </c>
      <c r="BB23">
        <v>0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$B$13*CF23+$C$13*CG23+$F$13*CH23*(1-CK23)</f>
        <v>0</v>
      </c>
      <c r="BI23">
        <f>BH23*BJ23</f>
        <v>0</v>
      </c>
      <c r="BJ23">
        <f>($B$13*$D$11+$C$13*$D$11+$F$13*((CU23+CM23)/MAX(CU23+CM23+CV23, 0.1)*$I$11+CV23/MAX(CU23+CM23+CV23, 0.1)*$J$11))/($B$13+$C$13+$F$13)</f>
        <v>0</v>
      </c>
      <c r="BK23">
        <f>($B$13*$K$11+$C$13*$K$11+$F$13*((CU23+CM23)/MAX(CU23+CM23+CV23, 0.1)*$P$11+CV23/MAX(CU23+CM23+CV23, 0.1)*$Q$11))/($B$13+$C$13+$F$13)</f>
        <v>0</v>
      </c>
      <c r="BL23">
        <v>2</v>
      </c>
      <c r="BM23">
        <v>0.5</v>
      </c>
      <c r="BN23" t="s">
        <v>285</v>
      </c>
      <c r="BO23">
        <v>2</v>
      </c>
      <c r="BP23">
        <v>1604612637.85</v>
      </c>
      <c r="BQ23">
        <v>408.603666666667</v>
      </c>
      <c r="BR23">
        <v>409.950066666667</v>
      </c>
      <c r="BS23">
        <v>18.13679</v>
      </c>
      <c r="BT23">
        <v>17.7860533333333</v>
      </c>
      <c r="BU23">
        <v>402.818</v>
      </c>
      <c r="BV23">
        <v>18.0509133333333</v>
      </c>
      <c r="BW23">
        <v>600.034766666667</v>
      </c>
      <c r="BX23">
        <v>101.3905</v>
      </c>
      <c r="BY23">
        <v>0.100018423333333</v>
      </c>
      <c r="BZ23">
        <v>26.6154566666667</v>
      </c>
      <c r="CA23">
        <v>26.2383666666667</v>
      </c>
      <c r="CB23">
        <v>999.9</v>
      </c>
      <c r="CC23">
        <v>0</v>
      </c>
      <c r="CD23">
        <v>0</v>
      </c>
      <c r="CE23">
        <v>9999.42</v>
      </c>
      <c r="CF23">
        <v>0</v>
      </c>
      <c r="CG23">
        <v>9908.23666666667</v>
      </c>
      <c r="CH23">
        <v>300.0132</v>
      </c>
      <c r="CI23">
        <v>0.900013333333333</v>
      </c>
      <c r="CJ23">
        <v>0.0999865333333333</v>
      </c>
      <c r="CK23">
        <v>0</v>
      </c>
      <c r="CL23">
        <v>390.263033333333</v>
      </c>
      <c r="CM23">
        <v>5.00096</v>
      </c>
      <c r="CN23">
        <v>1185.21966666667</v>
      </c>
      <c r="CO23">
        <v>3225.829</v>
      </c>
      <c r="CP23">
        <v>36.8164666666667</v>
      </c>
      <c r="CQ23">
        <v>40.5</v>
      </c>
      <c r="CR23">
        <v>38.6456666666667</v>
      </c>
      <c r="CS23">
        <v>40.3456</v>
      </c>
      <c r="CT23">
        <v>39.5496</v>
      </c>
      <c r="CU23">
        <v>265.514</v>
      </c>
      <c r="CV23">
        <v>29.4976666666667</v>
      </c>
      <c r="CW23">
        <v>0</v>
      </c>
      <c r="CX23">
        <v>19.2000000476837</v>
      </c>
      <c r="CY23">
        <v>0</v>
      </c>
      <c r="CZ23">
        <v>389.24748</v>
      </c>
      <c r="DA23">
        <v>-145.831384829709</v>
      </c>
      <c r="DB23">
        <v>-439.785385241278</v>
      </c>
      <c r="DC23">
        <v>1182.1612</v>
      </c>
      <c r="DD23">
        <v>15</v>
      </c>
      <c r="DE23">
        <v>1604612318.1</v>
      </c>
      <c r="DF23" t="s">
        <v>286</v>
      </c>
      <c r="DG23">
        <v>1604612318.1</v>
      </c>
      <c r="DH23">
        <v>1604612316.1</v>
      </c>
      <c r="DI23">
        <v>2</v>
      </c>
      <c r="DJ23">
        <v>0.376</v>
      </c>
      <c r="DK23">
        <v>-0.012</v>
      </c>
      <c r="DL23">
        <v>5.791</v>
      </c>
      <c r="DM23">
        <v>0.12</v>
      </c>
      <c r="DN23">
        <v>410</v>
      </c>
      <c r="DO23">
        <v>19</v>
      </c>
      <c r="DP23">
        <v>0.26</v>
      </c>
      <c r="DQ23">
        <v>0.11</v>
      </c>
      <c r="DR23">
        <v>-1.30284475</v>
      </c>
      <c r="DS23">
        <v>-0.995900825515947</v>
      </c>
      <c r="DT23">
        <v>0.106369898067722</v>
      </c>
      <c r="DU23">
        <v>0</v>
      </c>
      <c r="DV23">
        <v>0.38855995</v>
      </c>
      <c r="DW23">
        <v>-0.74068973358349</v>
      </c>
      <c r="DX23">
        <v>0.0764038451018501</v>
      </c>
      <c r="DY23">
        <v>0</v>
      </c>
      <c r="DZ23">
        <v>0</v>
      </c>
      <c r="EA23">
        <v>2</v>
      </c>
      <c r="EB23" t="s">
        <v>287</v>
      </c>
      <c r="EC23">
        <v>100</v>
      </c>
      <c r="ED23">
        <v>100</v>
      </c>
      <c r="EE23">
        <v>5.786</v>
      </c>
      <c r="EF23">
        <v>0.0873</v>
      </c>
      <c r="EG23">
        <v>3.70542558080739</v>
      </c>
      <c r="EH23">
        <v>0.00621434693501906</v>
      </c>
      <c r="EI23">
        <v>-2.84187309215212e-06</v>
      </c>
      <c r="EJ23">
        <v>5.83187288444407e-10</v>
      </c>
      <c r="EK23">
        <v>-0.105337926012074</v>
      </c>
      <c r="EL23">
        <v>-0.0175213708561665</v>
      </c>
      <c r="EM23">
        <v>0.00201954594759898</v>
      </c>
      <c r="EN23">
        <v>-2.55958449284408e-05</v>
      </c>
      <c r="EO23">
        <v>-1</v>
      </c>
      <c r="EP23">
        <v>2233</v>
      </c>
      <c r="EQ23">
        <v>2</v>
      </c>
      <c r="ER23">
        <v>28</v>
      </c>
      <c r="ES23">
        <v>5.5</v>
      </c>
      <c r="ET23">
        <v>5.5</v>
      </c>
      <c r="EU23">
        <v>2</v>
      </c>
      <c r="EV23">
        <v>634.632</v>
      </c>
      <c r="EW23">
        <v>357.735</v>
      </c>
      <c r="EX23">
        <v>24.9998</v>
      </c>
      <c r="EY23">
        <v>27.376</v>
      </c>
      <c r="EZ23">
        <v>30.0005</v>
      </c>
      <c r="FA23">
        <v>27.5946</v>
      </c>
      <c r="FB23">
        <v>27.6043</v>
      </c>
      <c r="FC23">
        <v>19.4279</v>
      </c>
      <c r="FD23">
        <v>32.703</v>
      </c>
      <c r="FE23">
        <v>70.0221</v>
      </c>
      <c r="FF23">
        <v>25</v>
      </c>
      <c r="FG23">
        <v>410</v>
      </c>
      <c r="FH23">
        <v>17.8762</v>
      </c>
      <c r="FI23">
        <v>99.4233</v>
      </c>
      <c r="FJ23">
        <v>101.273</v>
      </c>
    </row>
    <row r="24" spans="1:166">
      <c r="A24">
        <v>6</v>
      </c>
      <c r="B24">
        <v>1604612665.6</v>
      </c>
      <c r="C24">
        <v>134</v>
      </c>
      <c r="D24" t="s">
        <v>301</v>
      </c>
      <c r="E24" t="s">
        <v>302</v>
      </c>
      <c r="G24">
        <f>A/E</f>
        <v>0</v>
      </c>
      <c r="H24">
        <v>1604612657.6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(BZ24+(S24+2*0.95*5.67E-8*(((BZ24+$B$9)+273)^4-(BZ24+273)^4)-44100*I24)/(1.84*29.3*P24+8*0.95*5.67E-8*(BZ24+273)^3))</f>
        <v>0</v>
      </c>
      <c r="U24">
        <f>($C$9*CA24+$D$9*CB24+$E$9*T24)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MAX(0,($B$15+$C$15*CE24)/(1+$D$15*CE24)*BX24/(BZ24+273)*$E$15)</f>
        <v>0</v>
      </c>
      <c r="AJ24" t="s">
        <v>282</v>
      </c>
      <c r="AK24">
        <v>934.8668</v>
      </c>
      <c r="AL24">
        <v>3284.32</v>
      </c>
      <c r="AM24">
        <f>AL24-AK24</f>
        <v>0</v>
      </c>
      <c r="AN24">
        <f>AM24/AL24</f>
        <v>0</v>
      </c>
      <c r="AO24">
        <v>-1</v>
      </c>
      <c r="AP24" t="s">
        <v>303</v>
      </c>
      <c r="AQ24">
        <v>355.62408</v>
      </c>
      <c r="AR24">
        <v>499.457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284</v>
      </c>
      <c r="BB24">
        <v>0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$B$13*CF24+$C$13*CG24+$F$13*CH24*(1-CK24)</f>
        <v>0</v>
      </c>
      <c r="BI24">
        <f>BH24*BJ24</f>
        <v>0</v>
      </c>
      <c r="BJ24">
        <f>($B$13*$D$11+$C$13*$D$11+$F$13*((CU24+CM24)/MAX(CU24+CM24+CV24, 0.1)*$I$11+CV24/MAX(CU24+CM24+CV24, 0.1)*$J$11))/($B$13+$C$13+$F$13)</f>
        <v>0</v>
      </c>
      <c r="BK24">
        <f>($B$13*$K$11+$C$13*$K$11+$F$13*((CU24+CM24)/MAX(CU24+CM24+CV24, 0.1)*$P$11+CV24/MAX(CU24+CM24+CV24, 0.1)*$Q$11))/($B$13+$C$13+$F$13)</f>
        <v>0</v>
      </c>
      <c r="BL24">
        <v>2</v>
      </c>
      <c r="BM24">
        <v>0.5</v>
      </c>
      <c r="BN24" t="s">
        <v>285</v>
      </c>
      <c r="BO24">
        <v>2</v>
      </c>
      <c r="BP24">
        <v>1604612657.6</v>
      </c>
      <c r="BQ24">
        <v>408.413419354839</v>
      </c>
      <c r="BR24">
        <v>409.823806451613</v>
      </c>
      <c r="BS24">
        <v>18.4210322580645</v>
      </c>
      <c r="BT24">
        <v>18.4058838709677</v>
      </c>
      <c r="BU24">
        <v>402.628580645161</v>
      </c>
      <c r="BV24">
        <v>18.3266903225806</v>
      </c>
      <c r="BW24">
        <v>600.048838709677</v>
      </c>
      <c r="BX24">
        <v>101.392516129032</v>
      </c>
      <c r="BY24">
        <v>0.100069593548387</v>
      </c>
      <c r="BZ24">
        <v>26.6504483870968</v>
      </c>
      <c r="CA24">
        <v>26.3021419354839</v>
      </c>
      <c r="CB24">
        <v>999.9</v>
      </c>
      <c r="CC24">
        <v>0</v>
      </c>
      <c r="CD24">
        <v>0</v>
      </c>
      <c r="CE24">
        <v>9995.3835483871</v>
      </c>
      <c r="CF24">
        <v>0</v>
      </c>
      <c r="CG24">
        <v>9830.55193548387</v>
      </c>
      <c r="CH24">
        <v>300.00564516129</v>
      </c>
      <c r="CI24">
        <v>0.900005419354839</v>
      </c>
      <c r="CJ24">
        <v>0.0999944645161291</v>
      </c>
      <c r="CK24">
        <v>0</v>
      </c>
      <c r="CL24">
        <v>356.326709677419</v>
      </c>
      <c r="CM24">
        <v>5.00096</v>
      </c>
      <c r="CN24">
        <v>1083.84677419355</v>
      </c>
      <c r="CO24">
        <v>3225.74129032258</v>
      </c>
      <c r="CP24">
        <v>36.909</v>
      </c>
      <c r="CQ24">
        <v>40.504</v>
      </c>
      <c r="CR24">
        <v>38.687</v>
      </c>
      <c r="CS24">
        <v>40.375</v>
      </c>
      <c r="CT24">
        <v>39.6107741935484</v>
      </c>
      <c r="CU24">
        <v>265.505806451613</v>
      </c>
      <c r="CV24">
        <v>29.4987096774194</v>
      </c>
      <c r="CW24">
        <v>0</v>
      </c>
      <c r="CX24">
        <v>19.4000000953674</v>
      </c>
      <c r="CY24">
        <v>0</v>
      </c>
      <c r="CZ24">
        <v>355.62408</v>
      </c>
      <c r="DA24">
        <v>-48.7509999263379</v>
      </c>
      <c r="DB24">
        <v>-151.496922854722</v>
      </c>
      <c r="DC24">
        <v>1081.7248</v>
      </c>
      <c r="DD24">
        <v>15</v>
      </c>
      <c r="DE24">
        <v>1604612318.1</v>
      </c>
      <c r="DF24" t="s">
        <v>286</v>
      </c>
      <c r="DG24">
        <v>1604612318.1</v>
      </c>
      <c r="DH24">
        <v>1604612316.1</v>
      </c>
      <c r="DI24">
        <v>2</v>
      </c>
      <c r="DJ24">
        <v>0.376</v>
      </c>
      <c r="DK24">
        <v>-0.012</v>
      </c>
      <c r="DL24">
        <v>5.791</v>
      </c>
      <c r="DM24">
        <v>0.12</v>
      </c>
      <c r="DN24">
        <v>410</v>
      </c>
      <c r="DO24">
        <v>19</v>
      </c>
      <c r="DP24">
        <v>0.26</v>
      </c>
      <c r="DQ24">
        <v>0.11</v>
      </c>
      <c r="DR24">
        <v>-1.412468</v>
      </c>
      <c r="DS24">
        <v>-0.0929500187617224</v>
      </c>
      <c r="DT24">
        <v>0.121826767588244</v>
      </c>
      <c r="DU24">
        <v>1</v>
      </c>
      <c r="DV24">
        <v>0.082162089</v>
      </c>
      <c r="DW24">
        <v>-2.88278952675422</v>
      </c>
      <c r="DX24">
        <v>0.334911167858179</v>
      </c>
      <c r="DY24">
        <v>0</v>
      </c>
      <c r="DZ24">
        <v>1</v>
      </c>
      <c r="EA24">
        <v>2</v>
      </c>
      <c r="EB24" t="s">
        <v>291</v>
      </c>
      <c r="EC24">
        <v>100</v>
      </c>
      <c r="ED24">
        <v>100</v>
      </c>
      <c r="EE24">
        <v>5.784</v>
      </c>
      <c r="EF24">
        <v>0.1115</v>
      </c>
      <c r="EG24">
        <v>3.70542558080739</v>
      </c>
      <c r="EH24">
        <v>0.00621434693501906</v>
      </c>
      <c r="EI24">
        <v>-2.84187309215212e-06</v>
      </c>
      <c r="EJ24">
        <v>5.83187288444407e-10</v>
      </c>
      <c r="EK24">
        <v>-0.105337926012074</v>
      </c>
      <c r="EL24">
        <v>-0.0175213708561665</v>
      </c>
      <c r="EM24">
        <v>0.00201954594759898</v>
      </c>
      <c r="EN24">
        <v>-2.55958449284408e-05</v>
      </c>
      <c r="EO24">
        <v>-1</v>
      </c>
      <c r="EP24">
        <v>2233</v>
      </c>
      <c r="EQ24">
        <v>2</v>
      </c>
      <c r="ER24">
        <v>28</v>
      </c>
      <c r="ES24">
        <v>5.8</v>
      </c>
      <c r="ET24">
        <v>5.8</v>
      </c>
      <c r="EU24">
        <v>2</v>
      </c>
      <c r="EV24">
        <v>634.933</v>
      </c>
      <c r="EW24">
        <v>357.765</v>
      </c>
      <c r="EX24">
        <v>24.9999</v>
      </c>
      <c r="EY24">
        <v>27.3963</v>
      </c>
      <c r="EZ24">
        <v>30.0005</v>
      </c>
      <c r="FA24">
        <v>27.6182</v>
      </c>
      <c r="FB24">
        <v>27.6299</v>
      </c>
      <c r="FC24">
        <v>19.4444</v>
      </c>
      <c r="FD24">
        <v>31.5319</v>
      </c>
      <c r="FE24">
        <v>70.0221</v>
      </c>
      <c r="FF24">
        <v>25</v>
      </c>
      <c r="FG24">
        <v>410</v>
      </c>
      <c r="FH24">
        <v>18.0362</v>
      </c>
      <c r="FI24">
        <v>99.422</v>
      </c>
      <c r="FJ24">
        <v>101.263</v>
      </c>
    </row>
    <row r="25" spans="1:166">
      <c r="A25">
        <v>7</v>
      </c>
      <c r="B25">
        <v>1604612774.1</v>
      </c>
      <c r="C25">
        <v>242.5</v>
      </c>
      <c r="D25" t="s">
        <v>304</v>
      </c>
      <c r="E25" t="s">
        <v>305</v>
      </c>
      <c r="G25">
        <f>A/E</f>
        <v>0</v>
      </c>
      <c r="H25">
        <v>1604612766.1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(BZ25+(S25+2*0.95*5.67E-8*(((BZ25+$B$9)+273)^4-(BZ25+273)^4)-44100*I25)/(1.84*29.3*P25+8*0.95*5.67E-8*(BZ25+273)^3))</f>
        <v>0</v>
      </c>
      <c r="U25">
        <f>($C$9*CA25+$D$9*CB25+$E$9*T25)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MAX(0,($B$15+$C$15*CE25)/(1+$D$15*CE25)*BX25/(BZ25+273)*$E$15)</f>
        <v>0</v>
      </c>
      <c r="AJ25" t="s">
        <v>282</v>
      </c>
      <c r="AK25">
        <v>934.8668</v>
      </c>
      <c r="AL25">
        <v>3284.32</v>
      </c>
      <c r="AM25">
        <f>AL25-AK25</f>
        <v>0</v>
      </c>
      <c r="AN25">
        <f>AM25/AL25</f>
        <v>0</v>
      </c>
      <c r="AO25">
        <v>-1</v>
      </c>
      <c r="AP25" t="s">
        <v>306</v>
      </c>
      <c r="AQ25">
        <v>717.56616</v>
      </c>
      <c r="AR25">
        <v>801.639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284</v>
      </c>
      <c r="BB25">
        <v>0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$B$13*CF25+$C$13*CG25+$F$13*CH25*(1-CK25)</f>
        <v>0</v>
      </c>
      <c r="BI25">
        <f>BH25*BJ25</f>
        <v>0</v>
      </c>
      <c r="BJ25">
        <f>($B$13*$D$11+$C$13*$D$11+$F$13*((CU25+CM25)/MAX(CU25+CM25+CV25, 0.1)*$I$11+CV25/MAX(CU25+CM25+CV25, 0.1)*$J$11))/($B$13+$C$13+$F$13)</f>
        <v>0</v>
      </c>
      <c r="BK25">
        <f>($B$13*$K$11+$C$13*$K$11+$F$13*((CU25+CM25)/MAX(CU25+CM25+CV25, 0.1)*$P$11+CV25/MAX(CU25+CM25+CV25, 0.1)*$Q$11))/($B$13+$C$13+$F$13)</f>
        <v>0</v>
      </c>
      <c r="BL25">
        <v>2</v>
      </c>
      <c r="BM25">
        <v>0.5</v>
      </c>
      <c r="BN25" t="s">
        <v>285</v>
      </c>
      <c r="BO25">
        <v>2</v>
      </c>
      <c r="BP25">
        <v>1604612766.1</v>
      </c>
      <c r="BQ25">
        <v>444.317483870968</v>
      </c>
      <c r="BR25">
        <v>409.816451612903</v>
      </c>
      <c r="BS25">
        <v>17.4466032258065</v>
      </c>
      <c r="BT25">
        <v>17.6123419354839</v>
      </c>
      <c r="BU25">
        <v>438.386516129032</v>
      </c>
      <c r="BV25">
        <v>17.3806193548387</v>
      </c>
      <c r="BW25">
        <v>598.934387096774</v>
      </c>
      <c r="BX25">
        <v>101.379258064516</v>
      </c>
      <c r="BY25">
        <v>0.0973839874193548</v>
      </c>
      <c r="BZ25">
        <v>26.4930258064516</v>
      </c>
      <c r="CA25">
        <v>25.2739612903226</v>
      </c>
      <c r="CB25">
        <v>999.9</v>
      </c>
      <c r="CC25">
        <v>0</v>
      </c>
      <c r="CD25">
        <v>0</v>
      </c>
      <c r="CE25">
        <v>9998.55</v>
      </c>
      <c r="CF25">
        <v>0</v>
      </c>
      <c r="CG25">
        <v>9999.9</v>
      </c>
      <c r="CH25">
        <v>300.241419354839</v>
      </c>
      <c r="CI25">
        <v>0.899994129032258</v>
      </c>
      <c r="CJ25">
        <v>0.100005825806452</v>
      </c>
      <c r="CK25">
        <v>0</v>
      </c>
      <c r="CL25">
        <v>697.144419354839</v>
      </c>
      <c r="CM25">
        <v>5.00096</v>
      </c>
      <c r="CN25">
        <v>2112.48825806452</v>
      </c>
      <c r="CO25">
        <v>3228.31193548387</v>
      </c>
      <c r="CP25">
        <v>36.75</v>
      </c>
      <c r="CQ25">
        <v>40.5721612903226</v>
      </c>
      <c r="CR25">
        <v>38.812</v>
      </c>
      <c r="CS25">
        <v>40.437</v>
      </c>
      <c r="CT25">
        <v>39.5863870967742</v>
      </c>
      <c r="CU25">
        <v>265.713548387097</v>
      </c>
      <c r="CV25">
        <v>29.528064516129</v>
      </c>
      <c r="CW25">
        <v>0</v>
      </c>
      <c r="CX25">
        <v>108</v>
      </c>
      <c r="CY25">
        <v>0</v>
      </c>
      <c r="CZ25">
        <v>717.56616</v>
      </c>
      <c r="DA25">
        <v>-683.698845805</v>
      </c>
      <c r="DB25">
        <v>-2120.73230682475</v>
      </c>
      <c r="DC25">
        <v>2169.4068</v>
      </c>
      <c r="DD25">
        <v>15</v>
      </c>
      <c r="DE25">
        <v>1604612318.1</v>
      </c>
      <c r="DF25" t="s">
        <v>286</v>
      </c>
      <c r="DG25">
        <v>1604612318.1</v>
      </c>
      <c r="DH25">
        <v>1604612316.1</v>
      </c>
      <c r="DI25">
        <v>2</v>
      </c>
      <c r="DJ25">
        <v>0.376</v>
      </c>
      <c r="DK25">
        <v>-0.012</v>
      </c>
      <c r="DL25">
        <v>5.791</v>
      </c>
      <c r="DM25">
        <v>0.12</v>
      </c>
      <c r="DN25">
        <v>410</v>
      </c>
      <c r="DO25">
        <v>19</v>
      </c>
      <c r="DP25">
        <v>0.26</v>
      </c>
      <c r="DQ25">
        <v>0.11</v>
      </c>
      <c r="DR25">
        <v>25.5353875</v>
      </c>
      <c r="DS25">
        <v>217.106914446529</v>
      </c>
      <c r="DT25">
        <v>29.5805033718782</v>
      </c>
      <c r="DU25">
        <v>0</v>
      </c>
      <c r="DV25">
        <v>0.0025354925</v>
      </c>
      <c r="DW25">
        <v>-4.37516663752345</v>
      </c>
      <c r="DX25">
        <v>0.519897549933907</v>
      </c>
      <c r="DY25">
        <v>0</v>
      </c>
      <c r="DZ25">
        <v>0</v>
      </c>
      <c r="EA25">
        <v>2</v>
      </c>
      <c r="EB25" t="s">
        <v>287</v>
      </c>
      <c r="EC25">
        <v>100</v>
      </c>
      <c r="ED25">
        <v>100</v>
      </c>
      <c r="EE25">
        <v>5.876</v>
      </c>
      <c r="EF25">
        <v>0.0652</v>
      </c>
      <c r="EG25">
        <v>3.70542558080739</v>
      </c>
      <c r="EH25">
        <v>0.00621434693501906</v>
      </c>
      <c r="EI25">
        <v>-2.84187309215212e-06</v>
      </c>
      <c r="EJ25">
        <v>5.83187288444407e-10</v>
      </c>
      <c r="EK25">
        <v>-0.105337926012074</v>
      </c>
      <c r="EL25">
        <v>-0.0175213708561665</v>
      </c>
      <c r="EM25">
        <v>0.00201954594759898</v>
      </c>
      <c r="EN25">
        <v>-2.55958449284408e-05</v>
      </c>
      <c r="EO25">
        <v>-1</v>
      </c>
      <c r="EP25">
        <v>2233</v>
      </c>
      <c r="EQ25">
        <v>2</v>
      </c>
      <c r="ER25">
        <v>28</v>
      </c>
      <c r="ES25">
        <v>7.6</v>
      </c>
      <c r="ET25">
        <v>7.6</v>
      </c>
      <c r="EU25">
        <v>2</v>
      </c>
      <c r="EV25">
        <v>631.096</v>
      </c>
      <c r="EW25">
        <v>355.797</v>
      </c>
      <c r="EX25">
        <v>25.0005</v>
      </c>
      <c r="EY25">
        <v>27.5273</v>
      </c>
      <c r="EZ25">
        <v>30.0006</v>
      </c>
      <c r="FA25">
        <v>27.7511</v>
      </c>
      <c r="FB25">
        <v>27.7537</v>
      </c>
      <c r="FC25">
        <v>19.428</v>
      </c>
      <c r="FD25">
        <v>33.3253</v>
      </c>
      <c r="FE25">
        <v>67.7699</v>
      </c>
      <c r="FF25">
        <v>25</v>
      </c>
      <c r="FG25">
        <v>410</v>
      </c>
      <c r="FH25">
        <v>17.6349</v>
      </c>
      <c r="FI25">
        <v>99.4212</v>
      </c>
      <c r="FJ25">
        <v>101.282</v>
      </c>
    </row>
    <row r="26" spans="1:166">
      <c r="A26">
        <v>8</v>
      </c>
      <c r="B26">
        <v>1604612790.1</v>
      </c>
      <c r="C26">
        <v>258.5</v>
      </c>
      <c r="D26" t="s">
        <v>307</v>
      </c>
      <c r="E26" t="s">
        <v>308</v>
      </c>
      <c r="G26">
        <f>A/E</f>
        <v>0</v>
      </c>
      <c r="H26">
        <v>1604612783.1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(BZ26+(S26+2*0.95*5.67E-8*(((BZ26+$B$9)+273)^4-(BZ26+273)^4)-44100*I26)/(1.84*29.3*P26+8*0.95*5.67E-8*(BZ26+273)^3))</f>
        <v>0</v>
      </c>
      <c r="U26">
        <f>($C$9*CA26+$D$9*CB26+$E$9*T26)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MAX(0,($B$15+$C$15*CE26)/(1+$D$15*CE26)*BX26/(BZ26+273)*$E$15)</f>
        <v>0</v>
      </c>
      <c r="AJ26" t="s">
        <v>282</v>
      </c>
      <c r="AK26">
        <v>934.8668</v>
      </c>
      <c r="AL26">
        <v>3284.32</v>
      </c>
      <c r="AM26">
        <f>AL26-AK26</f>
        <v>0</v>
      </c>
      <c r="AN26">
        <f>AM26/AL26</f>
        <v>0</v>
      </c>
      <c r="AO26">
        <v>-1</v>
      </c>
      <c r="AP26" t="s">
        <v>309</v>
      </c>
      <c r="AQ26">
        <v>546.425538461538</v>
      </c>
      <c r="AR26">
        <v>636.702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284</v>
      </c>
      <c r="BB26">
        <v>0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$B$13*CF26+$C$13*CG26+$F$13*CH26*(1-CK26)</f>
        <v>0</v>
      </c>
      <c r="BI26">
        <f>BH26*BJ26</f>
        <v>0</v>
      </c>
      <c r="BJ26">
        <f>($B$13*$D$11+$C$13*$D$11+$F$13*((CU26+CM26)/MAX(CU26+CM26+CV26, 0.1)*$I$11+CV26/MAX(CU26+CM26+CV26, 0.1)*$J$11))/($B$13+$C$13+$F$13)</f>
        <v>0</v>
      </c>
      <c r="BK26">
        <f>($B$13*$K$11+$C$13*$K$11+$F$13*((CU26+CM26)/MAX(CU26+CM26+CV26, 0.1)*$P$11+CV26/MAX(CU26+CM26+CV26, 0.1)*$Q$11))/($B$13+$C$13+$F$13)</f>
        <v>0</v>
      </c>
      <c r="BL26">
        <v>2</v>
      </c>
      <c r="BM26">
        <v>0.5</v>
      </c>
      <c r="BN26" t="s">
        <v>285</v>
      </c>
      <c r="BO26">
        <v>2</v>
      </c>
      <c r="BP26">
        <v>1604612783.1</v>
      </c>
      <c r="BQ26">
        <v>414.076777777778</v>
      </c>
      <c r="BR26">
        <v>410.012592592593</v>
      </c>
      <c r="BS26">
        <v>17.6806222222222</v>
      </c>
      <c r="BT26">
        <v>17.5290925925926</v>
      </c>
      <c r="BU26">
        <v>408.268185185185</v>
      </c>
      <c r="BV26">
        <v>17.6080518518519</v>
      </c>
      <c r="BW26">
        <v>600.03462962963</v>
      </c>
      <c r="BX26">
        <v>101.383333333333</v>
      </c>
      <c r="BY26">
        <v>0.100003585185185</v>
      </c>
      <c r="BZ26">
        <v>26.6068777777778</v>
      </c>
      <c r="CA26">
        <v>26.6022666666667</v>
      </c>
      <c r="CB26">
        <v>999.9</v>
      </c>
      <c r="CC26">
        <v>0</v>
      </c>
      <c r="CD26">
        <v>0</v>
      </c>
      <c r="CE26">
        <v>10000.5796296296</v>
      </c>
      <c r="CF26">
        <v>0</v>
      </c>
      <c r="CG26">
        <v>9342.51629629629</v>
      </c>
      <c r="CH26">
        <v>299.990148148148</v>
      </c>
      <c r="CI26">
        <v>0.899989888888889</v>
      </c>
      <c r="CJ26">
        <v>0.100010314814815</v>
      </c>
      <c r="CK26">
        <v>0</v>
      </c>
      <c r="CL26">
        <v>531.19537037037</v>
      </c>
      <c r="CM26">
        <v>5.00096</v>
      </c>
      <c r="CN26">
        <v>1605.43777777778</v>
      </c>
      <c r="CO26">
        <v>3225.56111111111</v>
      </c>
      <c r="CP26">
        <v>36.9210740740741</v>
      </c>
      <c r="CQ26">
        <v>40.6156666666667</v>
      </c>
      <c r="CR26">
        <v>38.7936296296296</v>
      </c>
      <c r="CS26">
        <v>40.437</v>
      </c>
      <c r="CT26">
        <v>39.6156666666667</v>
      </c>
      <c r="CU26">
        <v>265.487777777778</v>
      </c>
      <c r="CV26">
        <v>29.5022222222222</v>
      </c>
      <c r="CW26">
        <v>0</v>
      </c>
      <c r="CX26">
        <v>15</v>
      </c>
      <c r="CY26">
        <v>0</v>
      </c>
      <c r="CZ26">
        <v>546.425538461538</v>
      </c>
      <c r="DA26">
        <v>-714.968035228847</v>
      </c>
      <c r="DB26">
        <v>-58856.4831039266</v>
      </c>
      <c r="DC26">
        <v>4393.40461538461</v>
      </c>
      <c r="DD26">
        <v>15</v>
      </c>
      <c r="DE26">
        <v>1604612318.1</v>
      </c>
      <c r="DF26" t="s">
        <v>286</v>
      </c>
      <c r="DG26">
        <v>1604612318.1</v>
      </c>
      <c r="DH26">
        <v>1604612316.1</v>
      </c>
      <c r="DI26">
        <v>2</v>
      </c>
      <c r="DJ26">
        <v>0.376</v>
      </c>
      <c r="DK26">
        <v>-0.012</v>
      </c>
      <c r="DL26">
        <v>5.791</v>
      </c>
      <c r="DM26">
        <v>0.12</v>
      </c>
      <c r="DN26">
        <v>410</v>
      </c>
      <c r="DO26">
        <v>19</v>
      </c>
      <c r="DP26">
        <v>0.26</v>
      </c>
      <c r="DQ26">
        <v>0.11</v>
      </c>
      <c r="DR26">
        <v>12.556372265</v>
      </c>
      <c r="DS26">
        <v>-126.202545957974</v>
      </c>
      <c r="DT26">
        <v>13.3239279069341</v>
      </c>
      <c r="DU26">
        <v>0</v>
      </c>
      <c r="DV26">
        <v>0.0025371235</v>
      </c>
      <c r="DW26">
        <v>2.28452081538462</v>
      </c>
      <c r="DX26">
        <v>0.227651730288563</v>
      </c>
      <c r="DY26">
        <v>0</v>
      </c>
      <c r="DZ26">
        <v>0</v>
      </c>
      <c r="EA26">
        <v>2</v>
      </c>
      <c r="EB26" t="s">
        <v>287</v>
      </c>
      <c r="EC26">
        <v>100</v>
      </c>
      <c r="ED26">
        <v>100</v>
      </c>
      <c r="EE26">
        <v>5.79</v>
      </c>
      <c r="EF26">
        <v>0.0737</v>
      </c>
      <c r="EG26">
        <v>3.70542558080739</v>
      </c>
      <c r="EH26">
        <v>0.00621434693501906</v>
      </c>
      <c r="EI26">
        <v>-2.84187309215212e-06</v>
      </c>
      <c r="EJ26">
        <v>5.83187288444407e-10</v>
      </c>
      <c r="EK26">
        <v>-0.105337926012074</v>
      </c>
      <c r="EL26">
        <v>-0.0175213708561665</v>
      </c>
      <c r="EM26">
        <v>0.00201954594759898</v>
      </c>
      <c r="EN26">
        <v>-2.55958449284408e-05</v>
      </c>
      <c r="EO26">
        <v>-1</v>
      </c>
      <c r="EP26">
        <v>2233</v>
      </c>
      <c r="EQ26">
        <v>2</v>
      </c>
      <c r="ER26">
        <v>28</v>
      </c>
      <c r="ES26">
        <v>7.9</v>
      </c>
      <c r="ET26">
        <v>7.9</v>
      </c>
      <c r="EU26">
        <v>2</v>
      </c>
      <c r="EV26">
        <v>634.592</v>
      </c>
      <c r="EW26">
        <v>355.619</v>
      </c>
      <c r="EX26">
        <v>24.9999</v>
      </c>
      <c r="EY26">
        <v>27.5501</v>
      </c>
      <c r="EZ26">
        <v>30.0007</v>
      </c>
      <c r="FA26">
        <v>27.7634</v>
      </c>
      <c r="FB26">
        <v>27.7729</v>
      </c>
      <c r="FC26">
        <v>19.4269</v>
      </c>
      <c r="FD26">
        <v>34.3661</v>
      </c>
      <c r="FE26">
        <v>67.3877</v>
      </c>
      <c r="FF26">
        <v>25</v>
      </c>
      <c r="FG26">
        <v>410</v>
      </c>
      <c r="FH26">
        <v>17.2822</v>
      </c>
      <c r="FI26">
        <v>99.4152</v>
      </c>
      <c r="FJ26">
        <v>101.272</v>
      </c>
    </row>
    <row r="27" spans="1:166">
      <c r="A27">
        <v>9</v>
      </c>
      <c r="B27">
        <v>1604612810.1</v>
      </c>
      <c r="C27">
        <v>278.5</v>
      </c>
      <c r="D27" t="s">
        <v>313</v>
      </c>
      <c r="E27" t="s">
        <v>314</v>
      </c>
      <c r="G27">
        <f>A/E</f>
        <v>0</v>
      </c>
      <c r="H27">
        <v>1604612802.1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(BZ27+(S27+2*0.95*5.67E-8*(((BZ27+$B$9)+273)^4-(BZ27+273)^4)-44100*I27)/(1.84*29.3*P27+8*0.95*5.67E-8*(BZ27+273)^3))</f>
        <v>0</v>
      </c>
      <c r="U27">
        <f>($C$9*CA27+$D$9*CB27+$E$9*T27)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MAX(0,($B$15+$C$15*CE27)/(1+$D$15*CE27)*BX27/(BZ27+273)*$E$15)</f>
        <v>0</v>
      </c>
      <c r="AJ27" t="s">
        <v>282</v>
      </c>
      <c r="AK27">
        <v>934.8668</v>
      </c>
      <c r="AL27">
        <v>3284.32</v>
      </c>
      <c r="AM27">
        <f>AL27-AK27</f>
        <v>0</v>
      </c>
      <c r="AN27">
        <f>AM27/AL27</f>
        <v>0</v>
      </c>
      <c r="AO27">
        <v>-1</v>
      </c>
      <c r="AP27" t="s">
        <v>315</v>
      </c>
      <c r="AQ27">
        <v>417.650538461538</v>
      </c>
      <c r="AR27">
        <v>560.736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284</v>
      </c>
      <c r="BB27">
        <v>0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$B$13*CF27+$C$13*CG27+$F$13*CH27*(1-CK27)</f>
        <v>0</v>
      </c>
      <c r="BI27">
        <f>BH27*BJ27</f>
        <v>0</v>
      </c>
      <c r="BJ27">
        <f>($B$13*$D$11+$C$13*$D$11+$F$13*((CU27+CM27)/MAX(CU27+CM27+CV27, 0.1)*$I$11+CV27/MAX(CU27+CM27+CV27, 0.1)*$J$11))/($B$13+$C$13+$F$13)</f>
        <v>0</v>
      </c>
      <c r="BK27">
        <f>($B$13*$K$11+$C$13*$K$11+$F$13*((CU27+CM27)/MAX(CU27+CM27+CV27, 0.1)*$P$11+CV27/MAX(CU27+CM27+CV27, 0.1)*$Q$11))/($B$13+$C$13+$F$13)</f>
        <v>0</v>
      </c>
      <c r="BL27">
        <v>2</v>
      </c>
      <c r="BM27">
        <v>0.5</v>
      </c>
      <c r="BN27" t="s">
        <v>285</v>
      </c>
      <c r="BO27">
        <v>2</v>
      </c>
      <c r="BP27">
        <v>1604612802.1</v>
      </c>
      <c r="BQ27">
        <v>408.785580645161</v>
      </c>
      <c r="BR27">
        <v>409.981419354839</v>
      </c>
      <c r="BS27">
        <v>17.6342870967742</v>
      </c>
      <c r="BT27">
        <v>17.2807129032258</v>
      </c>
      <c r="BU27">
        <v>402.999064516129</v>
      </c>
      <c r="BV27">
        <v>17.563064516129</v>
      </c>
      <c r="BW27">
        <v>600.015161290323</v>
      </c>
      <c r="BX27">
        <v>101.386870967742</v>
      </c>
      <c r="BY27">
        <v>0.0999340419354839</v>
      </c>
      <c r="BZ27">
        <v>26.6428806451613</v>
      </c>
      <c r="CA27">
        <v>26.5822129032258</v>
      </c>
      <c r="CB27">
        <v>999.9</v>
      </c>
      <c r="CC27">
        <v>0</v>
      </c>
      <c r="CD27">
        <v>0</v>
      </c>
      <c r="CE27">
        <v>10002.5596774194</v>
      </c>
      <c r="CF27">
        <v>0</v>
      </c>
      <c r="CG27">
        <v>9749.90903225807</v>
      </c>
      <c r="CH27">
        <v>300.003741935484</v>
      </c>
      <c r="CI27">
        <v>0.900006</v>
      </c>
      <c r="CJ27">
        <v>0.0999942903225807</v>
      </c>
      <c r="CK27">
        <v>0</v>
      </c>
      <c r="CL27">
        <v>418.883483870968</v>
      </c>
      <c r="CM27">
        <v>5.00096</v>
      </c>
      <c r="CN27">
        <v>1267.58870967742</v>
      </c>
      <c r="CO27">
        <v>3225.72225806452</v>
      </c>
      <c r="CP27">
        <v>37.0097096774193</v>
      </c>
      <c r="CQ27">
        <v>40.620935483871</v>
      </c>
      <c r="CR27">
        <v>38.812</v>
      </c>
      <c r="CS27">
        <v>40.4451290322581</v>
      </c>
      <c r="CT27">
        <v>39.685</v>
      </c>
      <c r="CU27">
        <v>265.504516129032</v>
      </c>
      <c r="CV27">
        <v>29.4987096774194</v>
      </c>
      <c r="CW27">
        <v>0</v>
      </c>
      <c r="CX27">
        <v>19.2000000476837</v>
      </c>
      <c r="CY27">
        <v>0</v>
      </c>
      <c r="CZ27">
        <v>417.650538461538</v>
      </c>
      <c r="DA27">
        <v>-195.75494031883</v>
      </c>
      <c r="DB27">
        <v>-597.119658574834</v>
      </c>
      <c r="DC27">
        <v>1263.72730769231</v>
      </c>
      <c r="DD27">
        <v>15</v>
      </c>
      <c r="DE27">
        <v>1604612318.1</v>
      </c>
      <c r="DF27" t="s">
        <v>286</v>
      </c>
      <c r="DG27">
        <v>1604612318.1</v>
      </c>
      <c r="DH27">
        <v>1604612316.1</v>
      </c>
      <c r="DI27">
        <v>2</v>
      </c>
      <c r="DJ27">
        <v>0.376</v>
      </c>
      <c r="DK27">
        <v>-0.012</v>
      </c>
      <c r="DL27">
        <v>5.791</v>
      </c>
      <c r="DM27">
        <v>0.12</v>
      </c>
      <c r="DN27">
        <v>410</v>
      </c>
      <c r="DO27">
        <v>19</v>
      </c>
      <c r="DP27">
        <v>0.26</v>
      </c>
      <c r="DQ27">
        <v>0.11</v>
      </c>
      <c r="DR27">
        <v>-1.006069945</v>
      </c>
      <c r="DS27">
        <v>-3.49665424165103</v>
      </c>
      <c r="DT27">
        <v>0.366455374845967</v>
      </c>
      <c r="DU27">
        <v>0</v>
      </c>
      <c r="DV27">
        <v>0.33727715</v>
      </c>
      <c r="DW27">
        <v>0.244816052532833</v>
      </c>
      <c r="DX27">
        <v>0.0328380970121215</v>
      </c>
      <c r="DY27">
        <v>0</v>
      </c>
      <c r="DZ27">
        <v>0</v>
      </c>
      <c r="EA27">
        <v>2</v>
      </c>
      <c r="EB27" t="s">
        <v>287</v>
      </c>
      <c r="EC27">
        <v>100</v>
      </c>
      <c r="ED27">
        <v>100</v>
      </c>
      <c r="EE27">
        <v>5.785</v>
      </c>
      <c r="EF27">
        <v>0.0688</v>
      </c>
      <c r="EG27">
        <v>3.70542558080739</v>
      </c>
      <c r="EH27">
        <v>0.00621434693501906</v>
      </c>
      <c r="EI27">
        <v>-2.84187309215212e-06</v>
      </c>
      <c r="EJ27">
        <v>5.83187288444407e-10</v>
      </c>
      <c r="EK27">
        <v>-0.105337926012074</v>
      </c>
      <c r="EL27">
        <v>-0.0175213708561665</v>
      </c>
      <c r="EM27">
        <v>0.00201954594759898</v>
      </c>
      <c r="EN27">
        <v>-2.55958449284408e-05</v>
      </c>
      <c r="EO27">
        <v>-1</v>
      </c>
      <c r="EP27">
        <v>2233</v>
      </c>
      <c r="EQ27">
        <v>2</v>
      </c>
      <c r="ER27">
        <v>28</v>
      </c>
      <c r="ES27">
        <v>8.2</v>
      </c>
      <c r="ET27">
        <v>8.2</v>
      </c>
      <c r="EU27">
        <v>2</v>
      </c>
      <c r="EV27">
        <v>636.097</v>
      </c>
      <c r="EW27">
        <v>355.13</v>
      </c>
      <c r="EX27">
        <v>24.9998</v>
      </c>
      <c r="EY27">
        <v>27.577</v>
      </c>
      <c r="EZ27">
        <v>30.0007</v>
      </c>
      <c r="FA27">
        <v>27.7883</v>
      </c>
      <c r="FB27">
        <v>27.7978</v>
      </c>
      <c r="FC27">
        <v>19.4262</v>
      </c>
      <c r="FD27">
        <v>34.6665</v>
      </c>
      <c r="FE27">
        <v>67.0151</v>
      </c>
      <c r="FF27">
        <v>25</v>
      </c>
      <c r="FG27">
        <v>410</v>
      </c>
      <c r="FH27">
        <v>17.2085</v>
      </c>
      <c r="FI27">
        <v>99.4033</v>
      </c>
      <c r="FJ27">
        <v>101.259</v>
      </c>
    </row>
    <row r="28" spans="1:166">
      <c r="A28">
        <v>10</v>
      </c>
      <c r="B28">
        <v>1604612830.1</v>
      </c>
      <c r="C28">
        <v>298.5</v>
      </c>
      <c r="D28" t="s">
        <v>316</v>
      </c>
      <c r="E28" t="s">
        <v>317</v>
      </c>
      <c r="G28">
        <f>A/E</f>
        <v>0</v>
      </c>
      <c r="H28">
        <v>1604612822.1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(BZ28+(S28+2*0.95*5.67E-8*(((BZ28+$B$9)+273)^4-(BZ28+273)^4)-44100*I28)/(1.84*29.3*P28+8*0.95*5.67E-8*(BZ28+273)^3))</f>
        <v>0</v>
      </c>
      <c r="U28">
        <f>($C$9*CA28+$D$9*CB28+$E$9*T28)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MAX(0,($B$15+$C$15*CE28)/(1+$D$15*CE28)*BX28/(BZ28+273)*$E$15)</f>
        <v>0</v>
      </c>
      <c r="AJ28" t="s">
        <v>282</v>
      </c>
      <c r="AK28">
        <v>934.8668</v>
      </c>
      <c r="AL28">
        <v>3284.32</v>
      </c>
      <c r="AM28">
        <f>AL28-AK28</f>
        <v>0</v>
      </c>
      <c r="AN28">
        <f>AM28/AL28</f>
        <v>0</v>
      </c>
      <c r="AO28">
        <v>-1</v>
      </c>
      <c r="AP28" t="s">
        <v>318</v>
      </c>
      <c r="AQ28">
        <v>372.13816</v>
      </c>
      <c r="AR28">
        <v>532.308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284</v>
      </c>
      <c r="BB28">
        <v>0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$B$13*CF28+$C$13*CG28+$F$13*CH28*(1-CK28)</f>
        <v>0</v>
      </c>
      <c r="BI28">
        <f>BH28*BJ28</f>
        <v>0</v>
      </c>
      <c r="BJ28">
        <f>($B$13*$D$11+$C$13*$D$11+$F$13*((CU28+CM28)/MAX(CU28+CM28+CV28, 0.1)*$I$11+CV28/MAX(CU28+CM28+CV28, 0.1)*$J$11))/($B$13+$C$13+$F$13)</f>
        <v>0</v>
      </c>
      <c r="BK28">
        <f>($B$13*$K$11+$C$13*$K$11+$F$13*((CU28+CM28)/MAX(CU28+CM28+CV28, 0.1)*$P$11+CV28/MAX(CU28+CM28+CV28, 0.1)*$Q$11))/($B$13+$C$13+$F$13)</f>
        <v>0</v>
      </c>
      <c r="BL28">
        <v>2</v>
      </c>
      <c r="BM28">
        <v>0.5</v>
      </c>
      <c r="BN28" t="s">
        <v>285</v>
      </c>
      <c r="BO28">
        <v>2</v>
      </c>
      <c r="BP28">
        <v>1604612822.1</v>
      </c>
      <c r="BQ28">
        <v>408.599451612903</v>
      </c>
      <c r="BR28">
        <v>409.956612903226</v>
      </c>
      <c r="BS28">
        <v>17.5193419354839</v>
      </c>
      <c r="BT28">
        <v>17.1925548387097</v>
      </c>
      <c r="BU28">
        <v>402.813838709677</v>
      </c>
      <c r="BV28">
        <v>17.4514483870968</v>
      </c>
      <c r="BW28">
        <v>600.019451612903</v>
      </c>
      <c r="BX28">
        <v>101.387322580645</v>
      </c>
      <c r="BY28">
        <v>0.0999662387096774</v>
      </c>
      <c r="BZ28">
        <v>26.6710516129032</v>
      </c>
      <c r="CA28">
        <v>26.5654451612903</v>
      </c>
      <c r="CB28">
        <v>999.9</v>
      </c>
      <c r="CC28">
        <v>0</v>
      </c>
      <c r="CD28">
        <v>0</v>
      </c>
      <c r="CE28">
        <v>10007.0996774194</v>
      </c>
      <c r="CF28">
        <v>0</v>
      </c>
      <c r="CG28">
        <v>9749.90903225807</v>
      </c>
      <c r="CH28">
        <v>300.00364516129</v>
      </c>
      <c r="CI28">
        <v>0.900006</v>
      </c>
      <c r="CJ28">
        <v>0.0999942903225807</v>
      </c>
      <c r="CK28">
        <v>0</v>
      </c>
      <c r="CL28">
        <v>373.151677419355</v>
      </c>
      <c r="CM28">
        <v>5.00096</v>
      </c>
      <c r="CN28">
        <v>1131.52580645161</v>
      </c>
      <c r="CO28">
        <v>3225.72</v>
      </c>
      <c r="CP28">
        <v>37.0844193548387</v>
      </c>
      <c r="CQ28">
        <v>40.625</v>
      </c>
      <c r="CR28">
        <v>38.8363870967742</v>
      </c>
      <c r="CS28">
        <v>40.4613870967742</v>
      </c>
      <c r="CT28">
        <v>39.75</v>
      </c>
      <c r="CU28">
        <v>265.504838709677</v>
      </c>
      <c r="CV28">
        <v>29.4983870967742</v>
      </c>
      <c r="CW28">
        <v>0</v>
      </c>
      <c r="CX28">
        <v>19.4000000953674</v>
      </c>
      <c r="CY28">
        <v>0</v>
      </c>
      <c r="CZ28">
        <v>372.13816</v>
      </c>
      <c r="DA28">
        <v>-61.3368460597498</v>
      </c>
      <c r="DB28">
        <v>-187.352307458502</v>
      </c>
      <c r="DC28">
        <v>1128.5916</v>
      </c>
      <c r="DD28">
        <v>15</v>
      </c>
      <c r="DE28">
        <v>1604612318.1</v>
      </c>
      <c r="DF28" t="s">
        <v>286</v>
      </c>
      <c r="DG28">
        <v>1604612318.1</v>
      </c>
      <c r="DH28">
        <v>1604612316.1</v>
      </c>
      <c r="DI28">
        <v>2</v>
      </c>
      <c r="DJ28">
        <v>0.376</v>
      </c>
      <c r="DK28">
        <v>-0.012</v>
      </c>
      <c r="DL28">
        <v>5.791</v>
      </c>
      <c r="DM28">
        <v>0.12</v>
      </c>
      <c r="DN28">
        <v>410</v>
      </c>
      <c r="DO28">
        <v>19</v>
      </c>
      <c r="DP28">
        <v>0.26</v>
      </c>
      <c r="DQ28">
        <v>0.11</v>
      </c>
      <c r="DR28">
        <v>-1.35978775</v>
      </c>
      <c r="DS28">
        <v>-0.255567242026267</v>
      </c>
      <c r="DT28">
        <v>0.111640313294246</v>
      </c>
      <c r="DU28">
        <v>0</v>
      </c>
      <c r="DV28">
        <v>0.327602925</v>
      </c>
      <c r="DW28">
        <v>-0.0285789230769233</v>
      </c>
      <c r="DX28">
        <v>0.00474126346234577</v>
      </c>
      <c r="DY28">
        <v>1</v>
      </c>
      <c r="DZ28">
        <v>1</v>
      </c>
      <c r="EA28">
        <v>2</v>
      </c>
      <c r="EB28" t="s">
        <v>291</v>
      </c>
      <c r="EC28">
        <v>100</v>
      </c>
      <c r="ED28">
        <v>100</v>
      </c>
      <c r="EE28">
        <v>5.786</v>
      </c>
      <c r="EF28">
        <v>0.0674</v>
      </c>
      <c r="EG28">
        <v>3.70542558080739</v>
      </c>
      <c r="EH28">
        <v>0.00621434693501906</v>
      </c>
      <c r="EI28">
        <v>-2.84187309215212e-06</v>
      </c>
      <c r="EJ28">
        <v>5.83187288444407e-10</v>
      </c>
      <c r="EK28">
        <v>-0.105337926012074</v>
      </c>
      <c r="EL28">
        <v>-0.0175213708561665</v>
      </c>
      <c r="EM28">
        <v>0.00201954594759898</v>
      </c>
      <c r="EN28">
        <v>-2.55958449284408e-05</v>
      </c>
      <c r="EO28">
        <v>-1</v>
      </c>
      <c r="EP28">
        <v>2233</v>
      </c>
      <c r="EQ28">
        <v>2</v>
      </c>
      <c r="ER28">
        <v>28</v>
      </c>
      <c r="ES28">
        <v>8.5</v>
      </c>
      <c r="ET28">
        <v>8.6</v>
      </c>
      <c r="EU28">
        <v>2</v>
      </c>
      <c r="EV28">
        <v>636.653</v>
      </c>
      <c r="EW28">
        <v>354.596</v>
      </c>
      <c r="EX28">
        <v>25</v>
      </c>
      <c r="EY28">
        <v>27.6028</v>
      </c>
      <c r="EZ28">
        <v>30.0006</v>
      </c>
      <c r="FA28">
        <v>27.8122</v>
      </c>
      <c r="FB28">
        <v>27.8216</v>
      </c>
      <c r="FC28">
        <v>19.422</v>
      </c>
      <c r="FD28">
        <v>34.6665</v>
      </c>
      <c r="FE28">
        <v>66.64</v>
      </c>
      <c r="FF28">
        <v>25</v>
      </c>
      <c r="FG28">
        <v>410</v>
      </c>
      <c r="FH28">
        <v>17.2091</v>
      </c>
      <c r="FI28">
        <v>99.4227</v>
      </c>
      <c r="FJ28">
        <v>101.258</v>
      </c>
    </row>
    <row r="29" spans="1:166">
      <c r="A29">
        <v>11</v>
      </c>
      <c r="B29">
        <v>1604612938.6</v>
      </c>
      <c r="C29">
        <v>407</v>
      </c>
      <c r="D29" t="s">
        <v>321</v>
      </c>
      <c r="E29" t="s">
        <v>322</v>
      </c>
      <c r="G29">
        <f>A/E</f>
        <v>0</v>
      </c>
      <c r="H29">
        <v>1604612930.85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(BZ29+(S29+2*0.95*5.67E-8*(((BZ29+$B$9)+273)^4-(BZ29+273)^4)-44100*I29)/(1.84*29.3*P29+8*0.95*5.67E-8*(BZ29+273)^3))</f>
        <v>0</v>
      </c>
      <c r="U29">
        <f>($C$9*CA29+$D$9*CB29+$E$9*T29)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2*0.95*5.67E-8*(((BZ29+$B$9)+273)^4-(U29+273)^4)</f>
        <v>0</v>
      </c>
      <c r="AD29">
        <f>S29+AC29+AA29+AB29</f>
        <v>0</v>
      </c>
      <c r="AE29">
        <v>0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MAX(0,($B$15+$C$15*CE29)/(1+$D$15*CE29)*BX29/(BZ29+273)*$E$15)</f>
        <v>0</v>
      </c>
      <c r="AJ29" t="s">
        <v>282</v>
      </c>
      <c r="AK29">
        <v>934.8668</v>
      </c>
      <c r="AL29">
        <v>3284.32</v>
      </c>
      <c r="AM29">
        <f>AL29-AK29</f>
        <v>0</v>
      </c>
      <c r="AN29">
        <f>AM29/AL29</f>
        <v>0</v>
      </c>
      <c r="AO29">
        <v>-1</v>
      </c>
      <c r="AP29" t="s">
        <v>323</v>
      </c>
      <c r="AQ29">
        <v>260.70092</v>
      </c>
      <c r="AR29">
        <v>452.588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284</v>
      </c>
      <c r="BB29">
        <v>0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$B$13*CF29+$C$13*CG29+$F$13*CH29*(1-CK29)</f>
        <v>0</v>
      </c>
      <c r="BI29">
        <f>BH29*BJ29</f>
        <v>0</v>
      </c>
      <c r="BJ29">
        <f>($B$13*$D$11+$C$13*$D$11+$F$13*((CU29+CM29)/MAX(CU29+CM29+CV29, 0.1)*$I$11+CV29/MAX(CU29+CM29+CV29, 0.1)*$J$11))/($B$13+$C$13+$F$13)</f>
        <v>0</v>
      </c>
      <c r="BK29">
        <f>($B$13*$K$11+$C$13*$K$11+$F$13*((CU29+CM29)/MAX(CU29+CM29+CV29, 0.1)*$P$11+CV29/MAX(CU29+CM29+CV29, 0.1)*$Q$11))/($B$13+$C$13+$F$13)</f>
        <v>0</v>
      </c>
      <c r="BL29">
        <v>2</v>
      </c>
      <c r="BM29">
        <v>0.5</v>
      </c>
      <c r="BN29" t="s">
        <v>285</v>
      </c>
      <c r="BO29">
        <v>2</v>
      </c>
      <c r="BP29">
        <v>1604612930.85</v>
      </c>
      <c r="BQ29">
        <v>408.8223</v>
      </c>
      <c r="BR29">
        <v>409.9518</v>
      </c>
      <c r="BS29">
        <v>18.2929233333333</v>
      </c>
      <c r="BT29">
        <v>18.2506366666667</v>
      </c>
      <c r="BU29">
        <v>403.0358</v>
      </c>
      <c r="BV29">
        <v>18.2024366666667</v>
      </c>
      <c r="BW29">
        <v>600.046333333333</v>
      </c>
      <c r="BX29">
        <v>101.387166666667</v>
      </c>
      <c r="BY29">
        <v>0.100075463333333</v>
      </c>
      <c r="BZ29">
        <v>26.5330966666667</v>
      </c>
      <c r="CA29">
        <v>26.00937</v>
      </c>
      <c r="CB29">
        <v>999.9</v>
      </c>
      <c r="CC29">
        <v>0</v>
      </c>
      <c r="CD29">
        <v>0</v>
      </c>
      <c r="CE29">
        <v>9999.063</v>
      </c>
      <c r="CF29">
        <v>0</v>
      </c>
      <c r="CG29">
        <v>9999.9</v>
      </c>
      <c r="CH29">
        <v>299.999666666667</v>
      </c>
      <c r="CI29">
        <v>0.9000192</v>
      </c>
      <c r="CJ29">
        <v>0.09998102</v>
      </c>
      <c r="CK29">
        <v>0</v>
      </c>
      <c r="CL29">
        <v>261.066633333333</v>
      </c>
      <c r="CM29">
        <v>5.00096</v>
      </c>
      <c r="CN29">
        <v>792.934333333333</v>
      </c>
      <c r="CO29">
        <v>3225.68533333333</v>
      </c>
      <c r="CP29">
        <v>36.8915333333333</v>
      </c>
      <c r="CQ29">
        <v>40.7017</v>
      </c>
      <c r="CR29">
        <v>38.9328666666667</v>
      </c>
      <c r="CS29">
        <v>40.5</v>
      </c>
      <c r="CT29">
        <v>39.6954</v>
      </c>
      <c r="CU29">
        <v>265.504</v>
      </c>
      <c r="CV29">
        <v>29.492</v>
      </c>
      <c r="CW29">
        <v>0</v>
      </c>
      <c r="CX29">
        <v>107.900000095367</v>
      </c>
      <c r="CY29">
        <v>0</v>
      </c>
      <c r="CZ29">
        <v>260.70092</v>
      </c>
      <c r="DA29">
        <v>-29.9048461152394</v>
      </c>
      <c r="DB29">
        <v>-92.101922930942</v>
      </c>
      <c r="DC29">
        <v>791.80804</v>
      </c>
      <c r="DD29">
        <v>15</v>
      </c>
      <c r="DE29">
        <v>1604612318.1</v>
      </c>
      <c r="DF29" t="s">
        <v>286</v>
      </c>
      <c r="DG29">
        <v>1604612318.1</v>
      </c>
      <c r="DH29">
        <v>1604612316.1</v>
      </c>
      <c r="DI29">
        <v>2</v>
      </c>
      <c r="DJ29">
        <v>0.376</v>
      </c>
      <c r="DK29">
        <v>-0.012</v>
      </c>
      <c r="DL29">
        <v>5.791</v>
      </c>
      <c r="DM29">
        <v>0.12</v>
      </c>
      <c r="DN29">
        <v>410</v>
      </c>
      <c r="DO29">
        <v>19</v>
      </c>
      <c r="DP29">
        <v>0.26</v>
      </c>
      <c r="DQ29">
        <v>0.11</v>
      </c>
      <c r="DR29">
        <v>-1.073589075</v>
      </c>
      <c r="DS29">
        <v>-1.11233129831144</v>
      </c>
      <c r="DT29">
        <v>0.112598799266108</v>
      </c>
      <c r="DU29">
        <v>0</v>
      </c>
      <c r="DV29">
        <v>0.06766649775</v>
      </c>
      <c r="DW29">
        <v>-0.233945540825516</v>
      </c>
      <c r="DX29">
        <v>0.0563339707872893</v>
      </c>
      <c r="DY29">
        <v>0</v>
      </c>
      <c r="DZ29">
        <v>0</v>
      </c>
      <c r="EA29">
        <v>2</v>
      </c>
      <c r="EB29" t="s">
        <v>287</v>
      </c>
      <c r="EC29">
        <v>100</v>
      </c>
      <c r="ED29">
        <v>100</v>
      </c>
      <c r="EE29">
        <v>5.786</v>
      </c>
      <c r="EF29">
        <v>0.0939</v>
      </c>
      <c r="EG29">
        <v>3.70542558080739</v>
      </c>
      <c r="EH29">
        <v>0.00621434693501906</v>
      </c>
      <c r="EI29">
        <v>-2.84187309215212e-06</v>
      </c>
      <c r="EJ29">
        <v>5.83187288444407e-10</v>
      </c>
      <c r="EK29">
        <v>-0.105337926012074</v>
      </c>
      <c r="EL29">
        <v>-0.0175213708561665</v>
      </c>
      <c r="EM29">
        <v>0.00201954594759898</v>
      </c>
      <c r="EN29">
        <v>-2.55958449284408e-05</v>
      </c>
      <c r="EO29">
        <v>-1</v>
      </c>
      <c r="EP29">
        <v>2233</v>
      </c>
      <c r="EQ29">
        <v>2</v>
      </c>
      <c r="ER29">
        <v>28</v>
      </c>
      <c r="ES29">
        <v>10.3</v>
      </c>
      <c r="ET29">
        <v>10.4</v>
      </c>
      <c r="EU29">
        <v>2</v>
      </c>
      <c r="EV29">
        <v>627.468</v>
      </c>
      <c r="EW29">
        <v>356.506</v>
      </c>
      <c r="EX29">
        <v>24.9998</v>
      </c>
      <c r="EY29">
        <v>27.7004</v>
      </c>
      <c r="EZ29">
        <v>30</v>
      </c>
      <c r="FA29">
        <v>27.9056</v>
      </c>
      <c r="FB29">
        <v>27.9038</v>
      </c>
      <c r="FC29">
        <v>19.458</v>
      </c>
      <c r="FD29">
        <v>29.5068</v>
      </c>
      <c r="FE29">
        <v>65.4601</v>
      </c>
      <c r="FF29">
        <v>25</v>
      </c>
      <c r="FG29">
        <v>410</v>
      </c>
      <c r="FH29">
        <v>18.2677</v>
      </c>
      <c r="FI29">
        <v>99.389</v>
      </c>
      <c r="FJ29">
        <v>101.169</v>
      </c>
    </row>
    <row r="30" spans="1:166">
      <c r="A30">
        <v>12</v>
      </c>
      <c r="B30">
        <v>1604612958.6</v>
      </c>
      <c r="C30">
        <v>427</v>
      </c>
      <c r="D30" t="s">
        <v>325</v>
      </c>
      <c r="E30" t="s">
        <v>326</v>
      </c>
      <c r="G30">
        <f>A/E</f>
        <v>0</v>
      </c>
      <c r="H30">
        <v>1604612950.85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(BZ30+(S30+2*0.95*5.67E-8*(((BZ30+$B$9)+273)^4-(BZ30+273)^4)-44100*I30)/(1.84*29.3*P30+8*0.95*5.67E-8*(BZ30+273)^3))</f>
        <v>0</v>
      </c>
      <c r="U30">
        <f>($C$9*CA30+$D$9*CB30+$E$9*T30)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2*0.95*5.67E-8*(((BZ30+$B$9)+273)^4-(U30+273)^4)</f>
        <v>0</v>
      </c>
      <c r="AD30">
        <f>S30+AC30+AA30+AB30</f>
        <v>0</v>
      </c>
      <c r="AE30">
        <v>0</v>
      </c>
      <c r="AF30">
        <v>0</v>
      </c>
      <c r="AG30">
        <f>IF(AE30*$H$15&gt;=AI30,1.0,(AI30/(AI30-AE30*$H$15)))</f>
        <v>0</v>
      </c>
      <c r="AH30">
        <f>(AG30-1)*100</f>
        <v>0</v>
      </c>
      <c r="AI30">
        <f>MAX(0,($B$15+$C$15*CE30)/(1+$D$15*CE30)*BX30/(BZ30+273)*$E$15)</f>
        <v>0</v>
      </c>
      <c r="AJ30" t="s">
        <v>282</v>
      </c>
      <c r="AK30">
        <v>934.8668</v>
      </c>
      <c r="AL30">
        <v>3284.32</v>
      </c>
      <c r="AM30">
        <f>AL30-AK30</f>
        <v>0</v>
      </c>
      <c r="AN30">
        <f>AM30/AL30</f>
        <v>0</v>
      </c>
      <c r="AO30">
        <v>-1</v>
      </c>
      <c r="AP30" t="s">
        <v>327</v>
      </c>
      <c r="AQ30">
        <v>254.3854</v>
      </c>
      <c r="AR30">
        <v>467.487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284</v>
      </c>
      <c r="BB30">
        <v>0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$B$13*CF30+$C$13*CG30+$F$13*CH30*(1-CK30)</f>
        <v>0</v>
      </c>
      <c r="BI30">
        <f>BH30*BJ30</f>
        <v>0</v>
      </c>
      <c r="BJ30">
        <f>($B$13*$D$11+$C$13*$D$11+$F$13*((CU30+CM30)/MAX(CU30+CM30+CV30, 0.1)*$I$11+CV30/MAX(CU30+CM30+CV30, 0.1)*$J$11))/($B$13+$C$13+$F$13)</f>
        <v>0</v>
      </c>
      <c r="BK30">
        <f>($B$13*$K$11+$C$13*$K$11+$F$13*((CU30+CM30)/MAX(CU30+CM30+CV30, 0.1)*$P$11+CV30/MAX(CU30+CM30+CV30, 0.1)*$Q$11))/($B$13+$C$13+$F$13)</f>
        <v>0</v>
      </c>
      <c r="BL30">
        <v>2</v>
      </c>
      <c r="BM30">
        <v>0.5</v>
      </c>
      <c r="BN30" t="s">
        <v>285</v>
      </c>
      <c r="BO30">
        <v>2</v>
      </c>
      <c r="BP30">
        <v>1604612950.85</v>
      </c>
      <c r="BQ30">
        <v>408.688866666667</v>
      </c>
      <c r="BR30">
        <v>409.9875</v>
      </c>
      <c r="BS30">
        <v>18.4767233333333</v>
      </c>
      <c r="BT30">
        <v>18.29778</v>
      </c>
      <c r="BU30">
        <v>402.902866666667</v>
      </c>
      <c r="BV30">
        <v>18.3807566666667</v>
      </c>
      <c r="BW30">
        <v>600.039633333333</v>
      </c>
      <c r="BX30">
        <v>101.381366666667</v>
      </c>
      <c r="BY30">
        <v>0.10007215</v>
      </c>
      <c r="BZ30">
        <v>26.60464</v>
      </c>
      <c r="CA30">
        <v>26.6097233333333</v>
      </c>
      <c r="CB30">
        <v>999.9</v>
      </c>
      <c r="CC30">
        <v>0</v>
      </c>
      <c r="CD30">
        <v>0</v>
      </c>
      <c r="CE30">
        <v>9996.42033333333</v>
      </c>
      <c r="CF30">
        <v>0</v>
      </c>
      <c r="CG30">
        <v>9908.23666666667</v>
      </c>
      <c r="CH30">
        <v>300.009666666667</v>
      </c>
      <c r="CI30">
        <v>0.8999603</v>
      </c>
      <c r="CJ30">
        <v>0.10003971</v>
      </c>
      <c r="CK30">
        <v>0</v>
      </c>
      <c r="CL30">
        <v>254.124733333333</v>
      </c>
      <c r="CM30">
        <v>5.00096</v>
      </c>
      <c r="CN30">
        <v>773.761166666667</v>
      </c>
      <c r="CO30">
        <v>3225.75466666667</v>
      </c>
      <c r="CP30">
        <v>37.0436</v>
      </c>
      <c r="CQ30">
        <v>40.7122</v>
      </c>
      <c r="CR30">
        <v>38.9225333333333</v>
      </c>
      <c r="CS30">
        <v>40.5351333333333</v>
      </c>
      <c r="CT30">
        <v>39.75</v>
      </c>
      <c r="CU30">
        <v>265.496</v>
      </c>
      <c r="CV30">
        <v>29.5123333333333</v>
      </c>
      <c r="CW30">
        <v>0</v>
      </c>
      <c r="CX30">
        <v>19.1000001430511</v>
      </c>
      <c r="CY30">
        <v>0</v>
      </c>
      <c r="CZ30">
        <v>254.3854</v>
      </c>
      <c r="DA30">
        <v>11.5841538440567</v>
      </c>
      <c r="DB30">
        <v>29.9513076784065</v>
      </c>
      <c r="DC30">
        <v>774.54668</v>
      </c>
      <c r="DD30">
        <v>15</v>
      </c>
      <c r="DE30">
        <v>1604612318.1</v>
      </c>
      <c r="DF30" t="s">
        <v>286</v>
      </c>
      <c r="DG30">
        <v>1604612318.1</v>
      </c>
      <c r="DH30">
        <v>1604612316.1</v>
      </c>
      <c r="DI30">
        <v>2</v>
      </c>
      <c r="DJ30">
        <v>0.376</v>
      </c>
      <c r="DK30">
        <v>-0.012</v>
      </c>
      <c r="DL30">
        <v>5.791</v>
      </c>
      <c r="DM30">
        <v>0.12</v>
      </c>
      <c r="DN30">
        <v>410</v>
      </c>
      <c r="DO30">
        <v>19</v>
      </c>
      <c r="DP30">
        <v>0.26</v>
      </c>
      <c r="DQ30">
        <v>0.11</v>
      </c>
      <c r="DR30">
        <v>-1.27763475</v>
      </c>
      <c r="DS30">
        <v>-0.621414146341462</v>
      </c>
      <c r="DT30">
        <v>0.0648734957431577</v>
      </c>
      <c r="DU30">
        <v>0</v>
      </c>
      <c r="DV30">
        <v>0.164048575</v>
      </c>
      <c r="DW30">
        <v>0.319607403377111</v>
      </c>
      <c r="DX30">
        <v>0.0313969461133464</v>
      </c>
      <c r="DY30">
        <v>0</v>
      </c>
      <c r="DZ30">
        <v>0</v>
      </c>
      <c r="EA30">
        <v>2</v>
      </c>
      <c r="EB30" t="s">
        <v>287</v>
      </c>
      <c r="EC30">
        <v>100</v>
      </c>
      <c r="ED30">
        <v>100</v>
      </c>
      <c r="EE30">
        <v>5.786</v>
      </c>
      <c r="EF30">
        <v>0.0957</v>
      </c>
      <c r="EG30">
        <v>3.70542558080739</v>
      </c>
      <c r="EH30">
        <v>0.00621434693501906</v>
      </c>
      <c r="EI30">
        <v>-2.84187309215212e-06</v>
      </c>
      <c r="EJ30">
        <v>5.83187288444407e-10</v>
      </c>
      <c r="EK30">
        <v>-0.105337926012074</v>
      </c>
      <c r="EL30">
        <v>-0.0175213708561665</v>
      </c>
      <c r="EM30">
        <v>0.00201954594759898</v>
      </c>
      <c r="EN30">
        <v>-2.55958449284408e-05</v>
      </c>
      <c r="EO30">
        <v>-1</v>
      </c>
      <c r="EP30">
        <v>2233</v>
      </c>
      <c r="EQ30">
        <v>2</v>
      </c>
      <c r="ER30">
        <v>28</v>
      </c>
      <c r="ES30">
        <v>10.7</v>
      </c>
      <c r="ET30">
        <v>10.7</v>
      </c>
      <c r="EU30">
        <v>2</v>
      </c>
      <c r="EV30">
        <v>627.956</v>
      </c>
      <c r="EW30">
        <v>356.39</v>
      </c>
      <c r="EX30">
        <v>24.9998</v>
      </c>
      <c r="EY30">
        <v>27.6996</v>
      </c>
      <c r="EZ30">
        <v>29.9998</v>
      </c>
      <c r="FA30">
        <v>27.9077</v>
      </c>
      <c r="FB30">
        <v>27.9038</v>
      </c>
      <c r="FC30">
        <v>19.4575</v>
      </c>
      <c r="FD30">
        <v>29.7855</v>
      </c>
      <c r="FE30">
        <v>65.0861</v>
      </c>
      <c r="FF30">
        <v>25</v>
      </c>
      <c r="FG30">
        <v>410</v>
      </c>
      <c r="FH30">
        <v>18.2066</v>
      </c>
      <c r="FI30">
        <v>99.388</v>
      </c>
      <c r="FJ30">
        <v>101.17</v>
      </c>
    </row>
    <row r="31" spans="1:166">
      <c r="A31">
        <v>13</v>
      </c>
      <c r="B31">
        <v>1604612978.6</v>
      </c>
      <c r="C31">
        <v>447</v>
      </c>
      <c r="D31" t="s">
        <v>328</v>
      </c>
      <c r="E31" t="s">
        <v>329</v>
      </c>
      <c r="G31">
        <f>A/E</f>
        <v>0</v>
      </c>
      <c r="H31">
        <v>1604612970.6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(BZ31+(S31+2*0.95*5.67E-8*(((BZ31+$B$9)+273)^4-(BZ31+273)^4)-44100*I31)/(1.84*29.3*P31+8*0.95*5.67E-8*(BZ31+273)^3))</f>
        <v>0</v>
      </c>
      <c r="U31">
        <f>($C$9*CA31+$D$9*CB31+$E$9*T31)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2*0.95*5.67E-8*(((BZ31+$B$9)+273)^4-(U31+273)^4)</f>
        <v>0</v>
      </c>
      <c r="AD31">
        <f>S31+AC31+AA31+AB31</f>
        <v>0</v>
      </c>
      <c r="AE31">
        <v>0</v>
      </c>
      <c r="AF31">
        <v>0</v>
      </c>
      <c r="AG31">
        <f>IF(AE31*$H$15&gt;=AI31,1.0,(AI31/(AI31-AE31*$H$15)))</f>
        <v>0</v>
      </c>
      <c r="AH31">
        <f>(AG31-1)*100</f>
        <v>0</v>
      </c>
      <c r="AI31">
        <f>MAX(0,($B$15+$C$15*CE31)/(1+$D$15*CE31)*BX31/(BZ31+273)*$E$15)</f>
        <v>0</v>
      </c>
      <c r="AJ31" t="s">
        <v>282</v>
      </c>
      <c r="AK31">
        <v>934.8668</v>
      </c>
      <c r="AL31">
        <v>3284.32</v>
      </c>
      <c r="AM31">
        <f>AL31-AK31</f>
        <v>0</v>
      </c>
      <c r="AN31">
        <f>AM31/AL31</f>
        <v>0</v>
      </c>
      <c r="AO31">
        <v>-1</v>
      </c>
      <c r="AP31" t="s">
        <v>330</v>
      </c>
      <c r="AQ31">
        <v>252.40352</v>
      </c>
      <c r="AR31">
        <v>475.151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284</v>
      </c>
      <c r="BB31">
        <v>0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$B$13*CF31+$C$13*CG31+$F$13*CH31*(1-CK31)</f>
        <v>0</v>
      </c>
      <c r="BI31">
        <f>BH31*BJ31</f>
        <v>0</v>
      </c>
      <c r="BJ31">
        <f>($B$13*$D$11+$C$13*$D$11+$F$13*((CU31+CM31)/MAX(CU31+CM31+CV31, 0.1)*$I$11+CV31/MAX(CU31+CM31+CV31, 0.1)*$J$11))/($B$13+$C$13+$F$13)</f>
        <v>0</v>
      </c>
      <c r="BK31">
        <f>($B$13*$K$11+$C$13*$K$11+$F$13*((CU31+CM31)/MAX(CU31+CM31+CV31, 0.1)*$P$11+CV31/MAX(CU31+CM31+CV31, 0.1)*$Q$11))/($B$13+$C$13+$F$13)</f>
        <v>0</v>
      </c>
      <c r="BL31">
        <v>2</v>
      </c>
      <c r="BM31">
        <v>0.5</v>
      </c>
      <c r="BN31" t="s">
        <v>285</v>
      </c>
      <c r="BO31">
        <v>2</v>
      </c>
      <c r="BP31">
        <v>1604612970.6</v>
      </c>
      <c r="BQ31">
        <v>408.646935483871</v>
      </c>
      <c r="BR31">
        <v>409.982548387097</v>
      </c>
      <c r="BS31">
        <v>18.4546290322581</v>
      </c>
      <c r="BT31">
        <v>18.2426548387097</v>
      </c>
      <c r="BU31">
        <v>402.861032258065</v>
      </c>
      <c r="BV31">
        <v>18.3593290322581</v>
      </c>
      <c r="BW31">
        <v>600.033580645161</v>
      </c>
      <c r="BX31">
        <v>101.380741935484</v>
      </c>
      <c r="BY31">
        <v>0.0999545129032258</v>
      </c>
      <c r="BZ31">
        <v>26.6447870967742</v>
      </c>
      <c r="CA31">
        <v>26.6909709677419</v>
      </c>
      <c r="CB31">
        <v>999.9</v>
      </c>
      <c r="CC31">
        <v>0</v>
      </c>
      <c r="CD31">
        <v>0</v>
      </c>
      <c r="CE31">
        <v>10000.5448387097</v>
      </c>
      <c r="CF31">
        <v>0</v>
      </c>
      <c r="CG31">
        <v>9830.55129032258</v>
      </c>
      <c r="CH31">
        <v>299.99135483871</v>
      </c>
      <c r="CI31">
        <v>0.899966</v>
      </c>
      <c r="CJ31">
        <v>0.100034016129032</v>
      </c>
      <c r="CK31">
        <v>0</v>
      </c>
      <c r="CL31">
        <v>251.368451612903</v>
      </c>
      <c r="CM31">
        <v>5.00096</v>
      </c>
      <c r="CN31">
        <v>765.605967741936</v>
      </c>
      <c r="CO31">
        <v>3225.55903225806</v>
      </c>
      <c r="CP31">
        <v>37.1185806451613</v>
      </c>
      <c r="CQ31">
        <v>40.7479677419355</v>
      </c>
      <c r="CR31">
        <v>38.937</v>
      </c>
      <c r="CS31">
        <v>40.558</v>
      </c>
      <c r="CT31">
        <v>39.808</v>
      </c>
      <c r="CU31">
        <v>265.48064516129</v>
      </c>
      <c r="CV31">
        <v>29.508064516129</v>
      </c>
      <c r="CW31">
        <v>0</v>
      </c>
      <c r="CX31">
        <v>19.4000000953674</v>
      </c>
      <c r="CY31">
        <v>0</v>
      </c>
      <c r="CZ31">
        <v>252.40352</v>
      </c>
      <c r="DA31">
        <v>12.97000006096</v>
      </c>
      <c r="DB31">
        <v>35.9956924501126</v>
      </c>
      <c r="DC31">
        <v>768.66948</v>
      </c>
      <c r="DD31">
        <v>15</v>
      </c>
      <c r="DE31">
        <v>1604612318.1</v>
      </c>
      <c r="DF31" t="s">
        <v>286</v>
      </c>
      <c r="DG31">
        <v>1604612318.1</v>
      </c>
      <c r="DH31">
        <v>1604612316.1</v>
      </c>
      <c r="DI31">
        <v>2</v>
      </c>
      <c r="DJ31">
        <v>0.376</v>
      </c>
      <c r="DK31">
        <v>-0.012</v>
      </c>
      <c r="DL31">
        <v>5.791</v>
      </c>
      <c r="DM31">
        <v>0.12</v>
      </c>
      <c r="DN31">
        <v>410</v>
      </c>
      <c r="DO31">
        <v>19</v>
      </c>
      <c r="DP31">
        <v>0.26</v>
      </c>
      <c r="DQ31">
        <v>0.11</v>
      </c>
      <c r="DR31">
        <v>-1.31614</v>
      </c>
      <c r="DS31">
        <v>-0.244909643527204</v>
      </c>
      <c r="DT31">
        <v>0.048290726076546</v>
      </c>
      <c r="DU31">
        <v>0</v>
      </c>
      <c r="DV31">
        <v>0.212261475</v>
      </c>
      <c r="DW31">
        <v>-0.053723763602252</v>
      </c>
      <c r="DX31">
        <v>0.00771908953500185</v>
      </c>
      <c r="DY31">
        <v>1</v>
      </c>
      <c r="DZ31">
        <v>1</v>
      </c>
      <c r="EA31">
        <v>2</v>
      </c>
      <c r="EB31" t="s">
        <v>291</v>
      </c>
      <c r="EC31">
        <v>100</v>
      </c>
      <c r="ED31">
        <v>100</v>
      </c>
      <c r="EE31">
        <v>5.786</v>
      </c>
      <c r="EF31">
        <v>0.095</v>
      </c>
      <c r="EG31">
        <v>3.70542558080739</v>
      </c>
      <c r="EH31">
        <v>0.00621434693501906</v>
      </c>
      <c r="EI31">
        <v>-2.84187309215212e-06</v>
      </c>
      <c r="EJ31">
        <v>5.83187288444407e-10</v>
      </c>
      <c r="EK31">
        <v>-0.105337926012074</v>
      </c>
      <c r="EL31">
        <v>-0.0175213708561665</v>
      </c>
      <c r="EM31">
        <v>0.00201954594759898</v>
      </c>
      <c r="EN31">
        <v>-2.55958449284408e-05</v>
      </c>
      <c r="EO31">
        <v>-1</v>
      </c>
      <c r="EP31">
        <v>2233</v>
      </c>
      <c r="EQ31">
        <v>2</v>
      </c>
      <c r="ER31">
        <v>28</v>
      </c>
      <c r="ES31">
        <v>11</v>
      </c>
      <c r="ET31">
        <v>11</v>
      </c>
      <c r="EU31">
        <v>2</v>
      </c>
      <c r="EV31">
        <v>628.469</v>
      </c>
      <c r="EW31">
        <v>356.84</v>
      </c>
      <c r="EX31">
        <v>24.9999</v>
      </c>
      <c r="EY31">
        <v>27.6934</v>
      </c>
      <c r="EZ31">
        <v>29.9999</v>
      </c>
      <c r="FA31">
        <v>27.9056</v>
      </c>
      <c r="FB31">
        <v>27.9038</v>
      </c>
      <c r="FC31">
        <v>19.4583</v>
      </c>
      <c r="FD31">
        <v>29.7855</v>
      </c>
      <c r="FE31">
        <v>65.0861</v>
      </c>
      <c r="FF31">
        <v>25</v>
      </c>
      <c r="FG31">
        <v>410</v>
      </c>
      <c r="FH31">
        <v>18.1958</v>
      </c>
      <c r="FI31">
        <v>99.3886</v>
      </c>
      <c r="FJ31">
        <v>101.171</v>
      </c>
    </row>
    <row r="32" spans="1:166">
      <c r="A32">
        <v>14</v>
      </c>
      <c r="B32">
        <v>1604613179.1</v>
      </c>
      <c r="C32">
        <v>647.5</v>
      </c>
      <c r="D32" t="s">
        <v>333</v>
      </c>
      <c r="E32" t="s">
        <v>334</v>
      </c>
      <c r="G32">
        <f>A/E</f>
        <v>0</v>
      </c>
      <c r="H32">
        <v>1604613171.35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(BZ32+(S32+2*0.95*5.67E-8*(((BZ32+$B$9)+273)^4-(BZ32+273)^4)-44100*I32)/(1.84*29.3*P32+8*0.95*5.67E-8*(BZ32+273)^3))</f>
        <v>0</v>
      </c>
      <c r="U32">
        <f>($C$9*CA32+$D$9*CB32+$E$9*T32)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2*0.95*5.67E-8*(((BZ32+$B$9)+273)^4-(U32+273)^4)</f>
        <v>0</v>
      </c>
      <c r="AD32">
        <f>S32+AC32+AA32+AB32</f>
        <v>0</v>
      </c>
      <c r="AE32">
        <v>0</v>
      </c>
      <c r="AF32">
        <v>0</v>
      </c>
      <c r="AG32">
        <f>IF(AE32*$H$15&gt;=AI32,1.0,(AI32/(AI32-AE32*$H$15)))</f>
        <v>0</v>
      </c>
      <c r="AH32">
        <f>(AG32-1)*100</f>
        <v>0</v>
      </c>
      <c r="AI32">
        <f>MAX(0,($B$15+$C$15*CE32)/(1+$D$15*CE32)*BX32/(BZ32+273)*$E$15)</f>
        <v>0</v>
      </c>
      <c r="AJ32" t="s">
        <v>282</v>
      </c>
      <c r="AK32">
        <v>934.8668</v>
      </c>
      <c r="AL32">
        <v>3284.32</v>
      </c>
      <c r="AM32">
        <f>AL32-AK32</f>
        <v>0</v>
      </c>
      <c r="AN32">
        <f>AM32/AL32</f>
        <v>0</v>
      </c>
      <c r="AO32">
        <v>-1</v>
      </c>
      <c r="AP32" t="s">
        <v>335</v>
      </c>
      <c r="AQ32">
        <v>265.49988</v>
      </c>
      <c r="AR32">
        <v>565.242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284</v>
      </c>
      <c r="BB32">
        <v>0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$B$13*CF32+$C$13*CG32+$F$13*CH32*(1-CK32)</f>
        <v>0</v>
      </c>
      <c r="BI32">
        <f>BH32*BJ32</f>
        <v>0</v>
      </c>
      <c r="BJ32">
        <f>($B$13*$D$11+$C$13*$D$11+$F$13*((CU32+CM32)/MAX(CU32+CM32+CV32, 0.1)*$I$11+CV32/MAX(CU32+CM32+CV32, 0.1)*$J$11))/($B$13+$C$13+$F$13)</f>
        <v>0</v>
      </c>
      <c r="BK32">
        <f>($B$13*$K$11+$C$13*$K$11+$F$13*((CU32+CM32)/MAX(CU32+CM32+CV32, 0.1)*$P$11+CV32/MAX(CU32+CM32+CV32, 0.1)*$Q$11))/($B$13+$C$13+$F$13)</f>
        <v>0</v>
      </c>
      <c r="BL32">
        <v>2</v>
      </c>
      <c r="BM32">
        <v>0.5</v>
      </c>
      <c r="BN32" t="s">
        <v>285</v>
      </c>
      <c r="BO32">
        <v>2</v>
      </c>
      <c r="BP32">
        <v>1604613171.35</v>
      </c>
      <c r="BQ32">
        <v>398.656266666667</v>
      </c>
      <c r="BR32">
        <v>399.996333333333</v>
      </c>
      <c r="BS32">
        <v>18.8401066666667</v>
      </c>
      <c r="BT32">
        <v>18.66856</v>
      </c>
      <c r="BU32">
        <v>392.912466666667</v>
      </c>
      <c r="BV32">
        <v>18.7332133333333</v>
      </c>
      <c r="BW32">
        <v>600.035266666667</v>
      </c>
      <c r="BX32">
        <v>101.3881</v>
      </c>
      <c r="BY32">
        <v>0.09997552</v>
      </c>
      <c r="BZ32">
        <v>26.5423933333333</v>
      </c>
      <c r="CA32">
        <v>26.1411033333333</v>
      </c>
      <c r="CB32">
        <v>999.9</v>
      </c>
      <c r="CC32">
        <v>0</v>
      </c>
      <c r="CD32">
        <v>0</v>
      </c>
      <c r="CE32">
        <v>10007.1006666667</v>
      </c>
      <c r="CF32">
        <v>0</v>
      </c>
      <c r="CG32">
        <v>9999.9</v>
      </c>
      <c r="CH32">
        <v>300.018133333333</v>
      </c>
      <c r="CI32">
        <v>0.9000347</v>
      </c>
      <c r="CJ32">
        <v>0.09996557</v>
      </c>
      <c r="CK32">
        <v>0</v>
      </c>
      <c r="CL32">
        <v>265.488566666667</v>
      </c>
      <c r="CM32">
        <v>5.00096</v>
      </c>
      <c r="CN32">
        <v>807.2389</v>
      </c>
      <c r="CO32">
        <v>3225.89833333333</v>
      </c>
      <c r="CP32">
        <v>36.7954666666667</v>
      </c>
      <c r="CQ32">
        <v>40.729</v>
      </c>
      <c r="CR32">
        <v>38.875</v>
      </c>
      <c r="CS32">
        <v>40.5124</v>
      </c>
      <c r="CT32">
        <v>39.625</v>
      </c>
      <c r="CU32">
        <v>265.526</v>
      </c>
      <c r="CV32">
        <v>29.49</v>
      </c>
      <c r="CW32">
        <v>0</v>
      </c>
      <c r="CX32">
        <v>199.600000143051</v>
      </c>
      <c r="CY32">
        <v>0</v>
      </c>
      <c r="CZ32">
        <v>265.49988</v>
      </c>
      <c r="DA32">
        <v>6.73046155040099</v>
      </c>
      <c r="DB32">
        <v>17.6120000162201</v>
      </c>
      <c r="DC32">
        <v>807.29572</v>
      </c>
      <c r="DD32">
        <v>15</v>
      </c>
      <c r="DE32">
        <v>1604612318.1</v>
      </c>
      <c r="DF32" t="s">
        <v>286</v>
      </c>
      <c r="DG32">
        <v>1604612318.1</v>
      </c>
      <c r="DH32">
        <v>1604612316.1</v>
      </c>
      <c r="DI32">
        <v>2</v>
      </c>
      <c r="DJ32">
        <v>0.376</v>
      </c>
      <c r="DK32">
        <v>-0.012</v>
      </c>
      <c r="DL32">
        <v>5.791</v>
      </c>
      <c r="DM32">
        <v>0.12</v>
      </c>
      <c r="DN32">
        <v>410</v>
      </c>
      <c r="DO32">
        <v>19</v>
      </c>
      <c r="DP32">
        <v>0.26</v>
      </c>
      <c r="DQ32">
        <v>0.11</v>
      </c>
      <c r="DR32">
        <v>-1.33133475</v>
      </c>
      <c r="DS32">
        <v>0.0449161350844305</v>
      </c>
      <c r="DT32">
        <v>0.0734421651365039</v>
      </c>
      <c r="DU32">
        <v>1</v>
      </c>
      <c r="DV32">
        <v>0.166371125</v>
      </c>
      <c r="DW32">
        <v>0.0881052270168852</v>
      </c>
      <c r="DX32">
        <v>0.00914650211607557</v>
      </c>
      <c r="DY32">
        <v>1</v>
      </c>
      <c r="DZ32">
        <v>2</v>
      </c>
      <c r="EA32">
        <v>2</v>
      </c>
      <c r="EB32" t="s">
        <v>336</v>
      </c>
      <c r="EC32">
        <v>100</v>
      </c>
      <c r="ED32">
        <v>100</v>
      </c>
      <c r="EE32">
        <v>5.743</v>
      </c>
      <c r="EF32">
        <v>0.1071</v>
      </c>
      <c r="EG32">
        <v>3.70542558080739</v>
      </c>
      <c r="EH32">
        <v>0.00621434693501906</v>
      </c>
      <c r="EI32">
        <v>-2.84187309215212e-06</v>
      </c>
      <c r="EJ32">
        <v>5.83187288444407e-10</v>
      </c>
      <c r="EK32">
        <v>-0.105337926012074</v>
      </c>
      <c r="EL32">
        <v>-0.0175213708561665</v>
      </c>
      <c r="EM32">
        <v>0.00201954594759898</v>
      </c>
      <c r="EN32">
        <v>-2.55958449284408e-05</v>
      </c>
      <c r="EO32">
        <v>-1</v>
      </c>
      <c r="EP32">
        <v>2233</v>
      </c>
      <c r="EQ32">
        <v>2</v>
      </c>
      <c r="ER32">
        <v>28</v>
      </c>
      <c r="ES32">
        <v>14.3</v>
      </c>
      <c r="ET32">
        <v>14.4</v>
      </c>
      <c r="EU32">
        <v>2</v>
      </c>
      <c r="EV32">
        <v>629.148</v>
      </c>
      <c r="EW32">
        <v>357.998</v>
      </c>
      <c r="EX32">
        <v>24.9999</v>
      </c>
      <c r="EY32">
        <v>27.5498</v>
      </c>
      <c r="EZ32">
        <v>29.9996</v>
      </c>
      <c r="FA32">
        <v>27.8146</v>
      </c>
      <c r="FB32">
        <v>27.817</v>
      </c>
      <c r="FC32">
        <v>19.0926</v>
      </c>
      <c r="FD32">
        <v>28.0439</v>
      </c>
      <c r="FE32">
        <v>63.2223</v>
      </c>
      <c r="FF32">
        <v>25</v>
      </c>
      <c r="FG32">
        <v>400</v>
      </c>
      <c r="FH32">
        <v>18.689</v>
      </c>
      <c r="FI32">
        <v>99.4249</v>
      </c>
      <c r="FJ32">
        <v>101.202</v>
      </c>
    </row>
    <row r="33" spans="1:166">
      <c r="A33">
        <v>15</v>
      </c>
      <c r="B33">
        <v>1604613247.1</v>
      </c>
      <c r="C33">
        <v>715.5</v>
      </c>
      <c r="D33" t="s">
        <v>337</v>
      </c>
      <c r="E33" t="s">
        <v>338</v>
      </c>
      <c r="G33">
        <f>A/E</f>
        <v>0</v>
      </c>
      <c r="H33">
        <v>1604613239.35</v>
      </c>
      <c r="I33">
        <f>BW33*AG33*(BS33-BT33)/(100*BL33*(1000-AG33*BS33))</f>
        <v>0</v>
      </c>
      <c r="J33">
        <f>BW33*AG33*(BR33-BQ33*(1000-AG33*BT33)/(1000-AG33*BS33))/(100*BL33)</f>
        <v>0</v>
      </c>
      <c r="K33">
        <f>BQ33 - IF(AG33&gt;1, J33*BL33*100.0/(AI33*CE33), 0)</f>
        <v>0</v>
      </c>
      <c r="L33">
        <f>((R33-I33/2)*K33-J33)/(R33+I33/2)</f>
        <v>0</v>
      </c>
      <c r="M33">
        <f>L33*(BX33+BY33)/1000.0</f>
        <v>0</v>
      </c>
      <c r="N33">
        <f>(BQ33 - IF(AG33&gt;1, J33*BL33*100.0/(AI33*CE33), 0))*(BX33+BY33)/1000.0</f>
        <v>0</v>
      </c>
      <c r="O33">
        <f>2.0/((1/Q33-1/P33)+SIGN(Q33)*SQRT((1/Q33-1/P33)*(1/Q33-1/P33) + 4*BM33/((BM33+1)*(BM33+1))*(2*1/Q33*1/P33-1/P33*1/P33)))</f>
        <v>0</v>
      </c>
      <c r="P33">
        <f>IF(LEFT(BN33,1)&lt;&gt;"0",IF(LEFT(BN33,1)="1",3.0,BO33),$D$5+$E$5*(CE33*BX33/($K$5*1000))+$F$5*(CE33*BX33/($K$5*1000))*MAX(MIN(BL33,$J$5),$I$5)*MAX(MIN(BL33,$J$5),$I$5)+$G$5*MAX(MIN(BL33,$J$5),$I$5)*(CE33*BX33/($K$5*1000))+$H$5*(CE33*BX33/($K$5*1000))*(CE33*BX33/($K$5*1000)))</f>
        <v>0</v>
      </c>
      <c r="Q33">
        <f>I33*(1000-(1000*0.61365*exp(17.502*U33/(240.97+U33))/(BX33+BY33)+BS33)/2)/(1000*0.61365*exp(17.502*U33/(240.97+U33))/(BX33+BY33)-BS33)</f>
        <v>0</v>
      </c>
      <c r="R33">
        <f>1/((BM33+1)/(O33/1.6)+1/(P33/1.37)) + BM33/((BM33+1)/(O33/1.6) + BM33/(P33/1.37))</f>
        <v>0</v>
      </c>
      <c r="S33">
        <f>(BI33*BK33)</f>
        <v>0</v>
      </c>
      <c r="T33">
        <f>(BZ33+(S33+2*0.95*5.67E-8*(((BZ33+$B$9)+273)^4-(BZ33+273)^4)-44100*I33)/(1.84*29.3*P33+8*0.95*5.67E-8*(BZ33+273)^3))</f>
        <v>0</v>
      </c>
      <c r="U33">
        <f>($C$9*CA33+$D$9*CB33+$E$9*T33)</f>
        <v>0</v>
      </c>
      <c r="V33">
        <f>0.61365*exp(17.502*U33/(240.97+U33))</f>
        <v>0</v>
      </c>
      <c r="W33">
        <f>(X33/Y33*100)</f>
        <v>0</v>
      </c>
      <c r="X33">
        <f>BS33*(BX33+BY33)/1000</f>
        <v>0</v>
      </c>
      <c r="Y33">
        <f>0.61365*exp(17.502*BZ33/(240.97+BZ33))</f>
        <v>0</v>
      </c>
      <c r="Z33">
        <f>(V33-BS33*(BX33+BY33)/1000)</f>
        <v>0</v>
      </c>
      <c r="AA33">
        <f>(-I33*44100)</f>
        <v>0</v>
      </c>
      <c r="AB33">
        <f>2*29.3*P33*0.92*(BZ33-U33)</f>
        <v>0</v>
      </c>
      <c r="AC33">
        <f>2*0.95*5.67E-8*(((BZ33+$B$9)+273)^4-(U33+273)^4)</f>
        <v>0</v>
      </c>
      <c r="AD33">
        <f>S33+AC33+AA33+AB33</f>
        <v>0</v>
      </c>
      <c r="AE33">
        <v>0</v>
      </c>
      <c r="AF33">
        <v>0</v>
      </c>
      <c r="AG33">
        <f>IF(AE33*$H$15&gt;=AI33,1.0,(AI33/(AI33-AE33*$H$15)))</f>
        <v>0</v>
      </c>
      <c r="AH33">
        <f>(AG33-1)*100</f>
        <v>0</v>
      </c>
      <c r="AI33">
        <f>MAX(0,($B$15+$C$15*CE33)/(1+$D$15*CE33)*BX33/(BZ33+273)*$E$15)</f>
        <v>0</v>
      </c>
      <c r="AJ33" t="s">
        <v>282</v>
      </c>
      <c r="AK33">
        <v>934.8668</v>
      </c>
      <c r="AL33">
        <v>3284.32</v>
      </c>
      <c r="AM33">
        <f>AL33-AK33</f>
        <v>0</v>
      </c>
      <c r="AN33">
        <f>AM33/AL33</f>
        <v>0</v>
      </c>
      <c r="AO33">
        <v>-1</v>
      </c>
      <c r="AP33" t="s">
        <v>339</v>
      </c>
      <c r="AQ33">
        <v>257.59476</v>
      </c>
      <c r="AR33">
        <v>517.116</v>
      </c>
      <c r="AS33">
        <f>1-AQ33/AR33</f>
        <v>0</v>
      </c>
      <c r="AT33">
        <v>0.5</v>
      </c>
      <c r="AU33">
        <f>BI33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284</v>
      </c>
      <c r="BB33">
        <v>0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f>$B$13*CF33+$C$13*CG33+$F$13*CH33*(1-CK33)</f>
        <v>0</v>
      </c>
      <c r="BI33">
        <f>BH33*BJ33</f>
        <v>0</v>
      </c>
      <c r="BJ33">
        <f>($B$13*$D$11+$C$13*$D$11+$F$13*((CU33+CM33)/MAX(CU33+CM33+CV33, 0.1)*$I$11+CV33/MAX(CU33+CM33+CV33, 0.1)*$J$11))/($B$13+$C$13+$F$13)</f>
        <v>0</v>
      </c>
      <c r="BK33">
        <f>($B$13*$K$11+$C$13*$K$11+$F$13*((CU33+CM33)/MAX(CU33+CM33+CV33, 0.1)*$P$11+CV33/MAX(CU33+CM33+CV33, 0.1)*$Q$11))/($B$13+$C$13+$F$13)</f>
        <v>0</v>
      </c>
      <c r="BL33">
        <v>2</v>
      </c>
      <c r="BM33">
        <v>0.5</v>
      </c>
      <c r="BN33" t="s">
        <v>285</v>
      </c>
      <c r="BO33">
        <v>2</v>
      </c>
      <c r="BP33">
        <v>1604613239.35</v>
      </c>
      <c r="BQ33">
        <v>299.213533333333</v>
      </c>
      <c r="BR33">
        <v>299.982466666667</v>
      </c>
      <c r="BS33">
        <v>18.87305</v>
      </c>
      <c r="BT33">
        <v>18.63364</v>
      </c>
      <c r="BU33">
        <v>293.9124</v>
      </c>
      <c r="BV33">
        <v>18.7651733333333</v>
      </c>
      <c r="BW33">
        <v>600.033233333333</v>
      </c>
      <c r="BX33">
        <v>101.3867</v>
      </c>
      <c r="BY33">
        <v>0.100029393333333</v>
      </c>
      <c r="BZ33">
        <v>26.5581166666667</v>
      </c>
      <c r="CA33">
        <v>26.15629</v>
      </c>
      <c r="CB33">
        <v>999.9</v>
      </c>
      <c r="CC33">
        <v>0</v>
      </c>
      <c r="CD33">
        <v>0</v>
      </c>
      <c r="CE33">
        <v>10000.3293333333</v>
      </c>
      <c r="CF33">
        <v>0</v>
      </c>
      <c r="CG33">
        <v>9999.9</v>
      </c>
      <c r="CH33">
        <v>299.999133333333</v>
      </c>
      <c r="CI33">
        <v>0.9000316</v>
      </c>
      <c r="CJ33">
        <v>0.09996866</v>
      </c>
      <c r="CK33">
        <v>0</v>
      </c>
      <c r="CL33">
        <v>257.569366666667</v>
      </c>
      <c r="CM33">
        <v>5.00096</v>
      </c>
      <c r="CN33">
        <v>783.040833333333</v>
      </c>
      <c r="CO33">
        <v>3225.68866666667</v>
      </c>
      <c r="CP33">
        <v>36.7624</v>
      </c>
      <c r="CQ33">
        <v>40.6663333333333</v>
      </c>
      <c r="CR33">
        <v>38.7621333333333</v>
      </c>
      <c r="CS33">
        <v>40.3206</v>
      </c>
      <c r="CT33">
        <v>39.6124</v>
      </c>
      <c r="CU33">
        <v>265.508333333333</v>
      </c>
      <c r="CV33">
        <v>29.49</v>
      </c>
      <c r="CW33">
        <v>0</v>
      </c>
      <c r="CX33">
        <v>67.4000000953674</v>
      </c>
      <c r="CY33">
        <v>0</v>
      </c>
      <c r="CZ33">
        <v>257.59476</v>
      </c>
      <c r="DA33">
        <v>2.89661537147498</v>
      </c>
      <c r="DB33">
        <v>3.94730770302331</v>
      </c>
      <c r="DC33">
        <v>783.05372</v>
      </c>
      <c r="DD33">
        <v>15</v>
      </c>
      <c r="DE33">
        <v>1604612318.1</v>
      </c>
      <c r="DF33" t="s">
        <v>286</v>
      </c>
      <c r="DG33">
        <v>1604612318.1</v>
      </c>
      <c r="DH33">
        <v>1604612316.1</v>
      </c>
      <c r="DI33">
        <v>2</v>
      </c>
      <c r="DJ33">
        <v>0.376</v>
      </c>
      <c r="DK33">
        <v>-0.012</v>
      </c>
      <c r="DL33">
        <v>5.791</v>
      </c>
      <c r="DM33">
        <v>0.12</v>
      </c>
      <c r="DN33">
        <v>410</v>
      </c>
      <c r="DO33">
        <v>19</v>
      </c>
      <c r="DP33">
        <v>0.26</v>
      </c>
      <c r="DQ33">
        <v>0.11</v>
      </c>
      <c r="DR33">
        <v>-0.78212055</v>
      </c>
      <c r="DS33">
        <v>-0.0910553696060008</v>
      </c>
      <c r="DT33">
        <v>0.0786774206986827</v>
      </c>
      <c r="DU33">
        <v>1</v>
      </c>
      <c r="DV33">
        <v>0.2431931</v>
      </c>
      <c r="DW33">
        <v>-0.0755815384615393</v>
      </c>
      <c r="DX33">
        <v>0.0148043962234196</v>
      </c>
      <c r="DY33">
        <v>1</v>
      </c>
      <c r="DZ33">
        <v>2</v>
      </c>
      <c r="EA33">
        <v>2</v>
      </c>
      <c r="EB33" t="s">
        <v>336</v>
      </c>
      <c r="EC33">
        <v>100</v>
      </c>
      <c r="ED33">
        <v>100</v>
      </c>
      <c r="EE33">
        <v>5.301</v>
      </c>
      <c r="EF33">
        <v>0.1068</v>
      </c>
      <c r="EG33">
        <v>3.70542558080739</v>
      </c>
      <c r="EH33">
        <v>0.00621434693501906</v>
      </c>
      <c r="EI33">
        <v>-2.84187309215212e-06</v>
      </c>
      <c r="EJ33">
        <v>5.83187288444407e-10</v>
      </c>
      <c r="EK33">
        <v>-0.105337926012074</v>
      </c>
      <c r="EL33">
        <v>-0.0175213708561665</v>
      </c>
      <c r="EM33">
        <v>0.00201954594759898</v>
      </c>
      <c r="EN33">
        <v>-2.55958449284408e-05</v>
      </c>
      <c r="EO33">
        <v>-1</v>
      </c>
      <c r="EP33">
        <v>2233</v>
      </c>
      <c r="EQ33">
        <v>2</v>
      </c>
      <c r="ER33">
        <v>28</v>
      </c>
      <c r="ES33">
        <v>15.5</v>
      </c>
      <c r="ET33">
        <v>15.5</v>
      </c>
      <c r="EU33">
        <v>2</v>
      </c>
      <c r="EV33">
        <v>629.114</v>
      </c>
      <c r="EW33">
        <v>357.822</v>
      </c>
      <c r="EX33">
        <v>24.9999</v>
      </c>
      <c r="EY33">
        <v>27.4989</v>
      </c>
      <c r="EZ33">
        <v>29.9997</v>
      </c>
      <c r="FA33">
        <v>27.771</v>
      </c>
      <c r="FB33">
        <v>27.7757</v>
      </c>
      <c r="FC33">
        <v>15.201</v>
      </c>
      <c r="FD33">
        <v>28.0437</v>
      </c>
      <c r="FE33">
        <v>62.8472</v>
      </c>
      <c r="FF33">
        <v>25</v>
      </c>
      <c r="FG33">
        <v>300</v>
      </c>
      <c r="FH33">
        <v>18.6417</v>
      </c>
      <c r="FI33">
        <v>99.4372</v>
      </c>
      <c r="FJ33">
        <v>101.212</v>
      </c>
    </row>
    <row r="34" spans="1:166">
      <c r="A34">
        <v>16</v>
      </c>
      <c r="B34">
        <v>1604613312.1</v>
      </c>
      <c r="C34">
        <v>780.5</v>
      </c>
      <c r="D34" t="s">
        <v>340</v>
      </c>
      <c r="E34" t="s">
        <v>341</v>
      </c>
      <c r="G34">
        <f>A/E</f>
        <v>0</v>
      </c>
      <c r="H34">
        <v>1604613304.35</v>
      </c>
      <c r="I34">
        <f>BW34*AG34*(BS34-BT34)/(100*BL34*(1000-AG34*BS34))</f>
        <v>0</v>
      </c>
      <c r="J34">
        <f>BW34*AG34*(BR34-BQ34*(1000-AG34*BT34)/(1000-AG34*BS34))/(100*BL34)</f>
        <v>0</v>
      </c>
      <c r="K34">
        <f>BQ34 - IF(AG34&gt;1, J34*BL34*100.0/(AI34*CE34), 0)</f>
        <v>0</v>
      </c>
      <c r="L34">
        <f>((R34-I34/2)*K34-J34)/(R34+I34/2)</f>
        <v>0</v>
      </c>
      <c r="M34">
        <f>L34*(BX34+BY34)/1000.0</f>
        <v>0</v>
      </c>
      <c r="N34">
        <f>(BQ34 - IF(AG34&gt;1, J34*BL34*100.0/(AI34*CE34), 0))*(BX34+BY34)/1000.0</f>
        <v>0</v>
      </c>
      <c r="O34">
        <f>2.0/((1/Q34-1/P34)+SIGN(Q34)*SQRT((1/Q34-1/P34)*(1/Q34-1/P34) + 4*BM34/((BM34+1)*(BM34+1))*(2*1/Q34*1/P34-1/P34*1/P34)))</f>
        <v>0</v>
      </c>
      <c r="P34">
        <f>IF(LEFT(BN34,1)&lt;&gt;"0",IF(LEFT(BN34,1)="1",3.0,BO34),$D$5+$E$5*(CE34*BX34/($K$5*1000))+$F$5*(CE34*BX34/($K$5*1000))*MAX(MIN(BL34,$J$5),$I$5)*MAX(MIN(BL34,$J$5),$I$5)+$G$5*MAX(MIN(BL34,$J$5),$I$5)*(CE34*BX34/($K$5*1000))+$H$5*(CE34*BX34/($K$5*1000))*(CE34*BX34/($K$5*1000)))</f>
        <v>0</v>
      </c>
      <c r="Q34">
        <f>I34*(1000-(1000*0.61365*exp(17.502*U34/(240.97+U34))/(BX34+BY34)+BS34)/2)/(1000*0.61365*exp(17.502*U34/(240.97+U34))/(BX34+BY34)-BS34)</f>
        <v>0</v>
      </c>
      <c r="R34">
        <f>1/((BM34+1)/(O34/1.6)+1/(P34/1.37)) + BM34/((BM34+1)/(O34/1.6) + BM34/(P34/1.37))</f>
        <v>0</v>
      </c>
      <c r="S34">
        <f>(BI34*BK34)</f>
        <v>0</v>
      </c>
      <c r="T34">
        <f>(BZ34+(S34+2*0.95*5.67E-8*(((BZ34+$B$9)+273)^4-(BZ34+273)^4)-44100*I34)/(1.84*29.3*P34+8*0.95*5.67E-8*(BZ34+273)^3))</f>
        <v>0</v>
      </c>
      <c r="U34">
        <f>($C$9*CA34+$D$9*CB34+$E$9*T34)</f>
        <v>0</v>
      </c>
      <c r="V34">
        <f>0.61365*exp(17.502*U34/(240.97+U34))</f>
        <v>0</v>
      </c>
      <c r="W34">
        <f>(X34/Y34*100)</f>
        <v>0</v>
      </c>
      <c r="X34">
        <f>BS34*(BX34+BY34)/1000</f>
        <v>0</v>
      </c>
      <c r="Y34">
        <f>0.61365*exp(17.502*BZ34/(240.97+BZ34))</f>
        <v>0</v>
      </c>
      <c r="Z34">
        <f>(V34-BS34*(BX34+BY34)/1000)</f>
        <v>0</v>
      </c>
      <c r="AA34">
        <f>(-I34*44100)</f>
        <v>0</v>
      </c>
      <c r="AB34">
        <f>2*29.3*P34*0.92*(BZ34-U34)</f>
        <v>0</v>
      </c>
      <c r="AC34">
        <f>2*0.95*5.67E-8*(((BZ34+$B$9)+273)^4-(U34+273)^4)</f>
        <v>0</v>
      </c>
      <c r="AD34">
        <f>S34+AC34+AA34+AB34</f>
        <v>0</v>
      </c>
      <c r="AE34">
        <v>0</v>
      </c>
      <c r="AF34">
        <v>0</v>
      </c>
      <c r="AG34">
        <f>IF(AE34*$H$15&gt;=AI34,1.0,(AI34/(AI34-AE34*$H$15)))</f>
        <v>0</v>
      </c>
      <c r="AH34">
        <f>(AG34-1)*100</f>
        <v>0</v>
      </c>
      <c r="AI34">
        <f>MAX(0,($B$15+$C$15*CE34)/(1+$D$15*CE34)*BX34/(BZ34+273)*$E$15)</f>
        <v>0</v>
      </c>
      <c r="AJ34" t="s">
        <v>282</v>
      </c>
      <c r="AK34">
        <v>934.8668</v>
      </c>
      <c r="AL34">
        <v>3284.32</v>
      </c>
      <c r="AM34">
        <f>AL34-AK34</f>
        <v>0</v>
      </c>
      <c r="AN34">
        <f>AM34/AL34</f>
        <v>0</v>
      </c>
      <c r="AO34">
        <v>-1</v>
      </c>
      <c r="AP34" t="s">
        <v>342</v>
      </c>
      <c r="AQ34">
        <v>244.241153846154</v>
      </c>
      <c r="AR34">
        <v>448.827</v>
      </c>
      <c r="AS34">
        <f>1-AQ34/AR34</f>
        <v>0</v>
      </c>
      <c r="AT34">
        <v>0.5</v>
      </c>
      <c r="AU34">
        <f>BI34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284</v>
      </c>
      <c r="BB34">
        <v>0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f>$B$13*CF34+$C$13*CG34+$F$13*CH34*(1-CK34)</f>
        <v>0</v>
      </c>
      <c r="BI34">
        <f>BH34*BJ34</f>
        <v>0</v>
      </c>
      <c r="BJ34">
        <f>($B$13*$D$11+$C$13*$D$11+$F$13*((CU34+CM34)/MAX(CU34+CM34+CV34, 0.1)*$I$11+CV34/MAX(CU34+CM34+CV34, 0.1)*$J$11))/($B$13+$C$13+$F$13)</f>
        <v>0</v>
      </c>
      <c r="BK34">
        <f>($B$13*$K$11+$C$13*$K$11+$F$13*((CU34+CM34)/MAX(CU34+CM34+CV34, 0.1)*$P$11+CV34/MAX(CU34+CM34+CV34, 0.1)*$Q$11))/($B$13+$C$13+$F$13)</f>
        <v>0</v>
      </c>
      <c r="BL34">
        <v>2</v>
      </c>
      <c r="BM34">
        <v>0.5</v>
      </c>
      <c r="BN34" t="s">
        <v>285</v>
      </c>
      <c r="BO34">
        <v>2</v>
      </c>
      <c r="BP34">
        <v>1604613304.35</v>
      </c>
      <c r="BQ34">
        <v>199.7372</v>
      </c>
      <c r="BR34">
        <v>200.008466666667</v>
      </c>
      <c r="BS34">
        <v>18.8733233333333</v>
      </c>
      <c r="BT34">
        <v>18.6555533333333</v>
      </c>
      <c r="BU34">
        <v>194.924133333333</v>
      </c>
      <c r="BV34">
        <v>18.7654166666667</v>
      </c>
      <c r="BW34">
        <v>600.022966666667</v>
      </c>
      <c r="BX34">
        <v>101.3843</v>
      </c>
      <c r="BY34">
        <v>0.09997843</v>
      </c>
      <c r="BZ34">
        <v>26.5661566666667</v>
      </c>
      <c r="CA34">
        <v>26.15594</v>
      </c>
      <c r="CB34">
        <v>999.9</v>
      </c>
      <c r="CC34">
        <v>0</v>
      </c>
      <c r="CD34">
        <v>0</v>
      </c>
      <c r="CE34">
        <v>9996.499</v>
      </c>
      <c r="CF34">
        <v>0</v>
      </c>
      <c r="CG34">
        <v>9999.9</v>
      </c>
      <c r="CH34">
        <v>300.004</v>
      </c>
      <c r="CI34">
        <v>0.9000347</v>
      </c>
      <c r="CJ34">
        <v>0.09996557</v>
      </c>
      <c r="CK34">
        <v>0</v>
      </c>
      <c r="CL34">
        <v>244.239233333333</v>
      </c>
      <c r="CM34">
        <v>5.00096</v>
      </c>
      <c r="CN34">
        <v>743.405166666667</v>
      </c>
      <c r="CO34">
        <v>3225.744</v>
      </c>
      <c r="CP34">
        <v>36.812</v>
      </c>
      <c r="CQ34">
        <v>40.687</v>
      </c>
      <c r="CR34">
        <v>38.875</v>
      </c>
      <c r="CS34">
        <v>40.5</v>
      </c>
      <c r="CT34">
        <v>39.625</v>
      </c>
      <c r="CU34">
        <v>265.512333333333</v>
      </c>
      <c r="CV34">
        <v>29.491</v>
      </c>
      <c r="CW34">
        <v>0</v>
      </c>
      <c r="CX34">
        <v>64.2000000476837</v>
      </c>
      <c r="CY34">
        <v>0</v>
      </c>
      <c r="CZ34">
        <v>244.241153846154</v>
      </c>
      <c r="DA34">
        <v>-0.838632487956314</v>
      </c>
      <c r="DB34">
        <v>-3.0929230693421</v>
      </c>
      <c r="DC34">
        <v>743.419</v>
      </c>
      <c r="DD34">
        <v>15</v>
      </c>
      <c r="DE34">
        <v>1604612318.1</v>
      </c>
      <c r="DF34" t="s">
        <v>286</v>
      </c>
      <c r="DG34">
        <v>1604612318.1</v>
      </c>
      <c r="DH34">
        <v>1604612316.1</v>
      </c>
      <c r="DI34">
        <v>2</v>
      </c>
      <c r="DJ34">
        <v>0.376</v>
      </c>
      <c r="DK34">
        <v>-0.012</v>
      </c>
      <c r="DL34">
        <v>5.791</v>
      </c>
      <c r="DM34">
        <v>0.12</v>
      </c>
      <c r="DN34">
        <v>410</v>
      </c>
      <c r="DO34">
        <v>19</v>
      </c>
      <c r="DP34">
        <v>0.26</v>
      </c>
      <c r="DQ34">
        <v>0.11</v>
      </c>
      <c r="DR34">
        <v>-0.2553398675</v>
      </c>
      <c r="DS34">
        <v>-0.0868468874296426</v>
      </c>
      <c r="DT34">
        <v>0.0796293564401169</v>
      </c>
      <c r="DU34">
        <v>1</v>
      </c>
      <c r="DV34">
        <v>0.21795705</v>
      </c>
      <c r="DW34">
        <v>-0.00847251782364056</v>
      </c>
      <c r="DX34">
        <v>0.00412251715551312</v>
      </c>
      <c r="DY34">
        <v>1</v>
      </c>
      <c r="DZ34">
        <v>2</v>
      </c>
      <c r="EA34">
        <v>2</v>
      </c>
      <c r="EB34" t="s">
        <v>336</v>
      </c>
      <c r="EC34">
        <v>100</v>
      </c>
      <c r="ED34">
        <v>100</v>
      </c>
      <c r="EE34">
        <v>4.813</v>
      </c>
      <c r="EF34">
        <v>0.1079</v>
      </c>
      <c r="EG34">
        <v>3.70542558080739</v>
      </c>
      <c r="EH34">
        <v>0.00621434693501906</v>
      </c>
      <c r="EI34">
        <v>-2.84187309215212e-06</v>
      </c>
      <c r="EJ34">
        <v>5.83187288444407e-10</v>
      </c>
      <c r="EK34">
        <v>-0.105337926012074</v>
      </c>
      <c r="EL34">
        <v>-0.0175213708561665</v>
      </c>
      <c r="EM34">
        <v>0.00201954594759898</v>
      </c>
      <c r="EN34">
        <v>-2.55958449284408e-05</v>
      </c>
      <c r="EO34">
        <v>-1</v>
      </c>
      <c r="EP34">
        <v>2233</v>
      </c>
      <c r="EQ34">
        <v>2</v>
      </c>
      <c r="ER34">
        <v>28</v>
      </c>
      <c r="ES34">
        <v>16.6</v>
      </c>
      <c r="ET34">
        <v>16.6</v>
      </c>
      <c r="EU34">
        <v>2</v>
      </c>
      <c r="EV34">
        <v>629.061</v>
      </c>
      <c r="EW34">
        <v>357.397</v>
      </c>
      <c r="EX34">
        <v>25.0001</v>
      </c>
      <c r="EY34">
        <v>27.4529</v>
      </c>
      <c r="EZ34">
        <v>29.9998</v>
      </c>
      <c r="FA34">
        <v>27.7307</v>
      </c>
      <c r="FB34">
        <v>27.7357</v>
      </c>
      <c r="FC34">
        <v>11.1319</v>
      </c>
      <c r="FD34">
        <v>27.7363</v>
      </c>
      <c r="FE34">
        <v>62.4758</v>
      </c>
      <c r="FF34">
        <v>25</v>
      </c>
      <c r="FG34">
        <v>200</v>
      </c>
      <c r="FH34">
        <v>18.6081</v>
      </c>
      <c r="FI34">
        <v>99.4499</v>
      </c>
      <c r="FJ34">
        <v>101.226</v>
      </c>
    </row>
    <row r="35" spans="1:166">
      <c r="A35">
        <v>17</v>
      </c>
      <c r="B35">
        <v>1604613379.1</v>
      </c>
      <c r="C35">
        <v>847.5</v>
      </c>
      <c r="D35" t="s">
        <v>343</v>
      </c>
      <c r="E35" t="s">
        <v>344</v>
      </c>
      <c r="G35">
        <f>A/E</f>
        <v>0</v>
      </c>
      <c r="H35">
        <v>1604613371.1</v>
      </c>
      <c r="I35">
        <f>BW35*AG35*(BS35-BT35)/(100*BL35*(1000-AG35*BS35))</f>
        <v>0</v>
      </c>
      <c r="J35">
        <f>BW35*AG35*(BR35-BQ35*(1000-AG35*BT35)/(1000-AG35*BS35))/(100*BL35)</f>
        <v>0</v>
      </c>
      <c r="K35">
        <f>BQ35 - IF(AG35&gt;1, J35*BL35*100.0/(AI35*CE35), 0)</f>
        <v>0</v>
      </c>
      <c r="L35">
        <f>((R35-I35/2)*K35-J35)/(R35+I35/2)</f>
        <v>0</v>
      </c>
      <c r="M35">
        <f>L35*(BX35+BY35)/1000.0</f>
        <v>0</v>
      </c>
      <c r="N35">
        <f>(BQ35 - IF(AG35&gt;1, J35*BL35*100.0/(AI35*CE35), 0))*(BX35+BY35)/1000.0</f>
        <v>0</v>
      </c>
      <c r="O35">
        <f>2.0/((1/Q35-1/P35)+SIGN(Q35)*SQRT((1/Q35-1/P35)*(1/Q35-1/P35) + 4*BM35/((BM35+1)*(BM35+1))*(2*1/Q35*1/P35-1/P35*1/P35)))</f>
        <v>0</v>
      </c>
      <c r="P35">
        <f>IF(LEFT(BN35,1)&lt;&gt;"0",IF(LEFT(BN35,1)="1",3.0,BO35),$D$5+$E$5*(CE35*BX35/($K$5*1000))+$F$5*(CE35*BX35/($K$5*1000))*MAX(MIN(BL35,$J$5),$I$5)*MAX(MIN(BL35,$J$5),$I$5)+$G$5*MAX(MIN(BL35,$J$5),$I$5)*(CE35*BX35/($K$5*1000))+$H$5*(CE35*BX35/($K$5*1000))*(CE35*BX35/($K$5*1000)))</f>
        <v>0</v>
      </c>
      <c r="Q35">
        <f>I35*(1000-(1000*0.61365*exp(17.502*U35/(240.97+U35))/(BX35+BY35)+BS35)/2)/(1000*0.61365*exp(17.502*U35/(240.97+U35))/(BX35+BY35)-BS35)</f>
        <v>0</v>
      </c>
      <c r="R35">
        <f>1/((BM35+1)/(O35/1.6)+1/(P35/1.37)) + BM35/((BM35+1)/(O35/1.6) + BM35/(P35/1.37))</f>
        <v>0</v>
      </c>
      <c r="S35">
        <f>(BI35*BK35)</f>
        <v>0</v>
      </c>
      <c r="T35">
        <f>(BZ35+(S35+2*0.95*5.67E-8*(((BZ35+$B$9)+273)^4-(BZ35+273)^4)-44100*I35)/(1.84*29.3*P35+8*0.95*5.67E-8*(BZ35+273)^3))</f>
        <v>0</v>
      </c>
      <c r="U35">
        <f>($C$9*CA35+$D$9*CB35+$E$9*T35)</f>
        <v>0</v>
      </c>
      <c r="V35">
        <f>0.61365*exp(17.502*U35/(240.97+U35))</f>
        <v>0</v>
      </c>
      <c r="W35">
        <f>(X35/Y35*100)</f>
        <v>0</v>
      </c>
      <c r="X35">
        <f>BS35*(BX35+BY35)/1000</f>
        <v>0</v>
      </c>
      <c r="Y35">
        <f>0.61365*exp(17.502*BZ35/(240.97+BZ35))</f>
        <v>0</v>
      </c>
      <c r="Z35">
        <f>(V35-BS35*(BX35+BY35)/1000)</f>
        <v>0</v>
      </c>
      <c r="AA35">
        <f>(-I35*44100)</f>
        <v>0</v>
      </c>
      <c r="AB35">
        <f>2*29.3*P35*0.92*(BZ35-U35)</f>
        <v>0</v>
      </c>
      <c r="AC35">
        <f>2*0.95*5.67E-8*(((BZ35+$B$9)+273)^4-(U35+273)^4)</f>
        <v>0</v>
      </c>
      <c r="AD35">
        <f>S35+AC35+AA35+AB35</f>
        <v>0</v>
      </c>
      <c r="AE35">
        <v>0</v>
      </c>
      <c r="AF35">
        <v>0</v>
      </c>
      <c r="AG35">
        <f>IF(AE35*$H$15&gt;=AI35,1.0,(AI35/(AI35-AE35*$H$15)))</f>
        <v>0</v>
      </c>
      <c r="AH35">
        <f>(AG35-1)*100</f>
        <v>0</v>
      </c>
      <c r="AI35">
        <f>MAX(0,($B$15+$C$15*CE35)/(1+$D$15*CE35)*BX35/(BZ35+273)*$E$15)</f>
        <v>0</v>
      </c>
      <c r="AJ35" t="s">
        <v>282</v>
      </c>
      <c r="AK35">
        <v>934.8668</v>
      </c>
      <c r="AL35">
        <v>3284.32</v>
      </c>
      <c r="AM35">
        <f>AL35-AK35</f>
        <v>0</v>
      </c>
      <c r="AN35">
        <f>AM35/AL35</f>
        <v>0</v>
      </c>
      <c r="AO35">
        <v>-1</v>
      </c>
      <c r="AP35" t="s">
        <v>345</v>
      </c>
      <c r="AQ35">
        <v>232.18036</v>
      </c>
      <c r="AR35">
        <v>385.113</v>
      </c>
      <c r="AS35">
        <f>1-AQ35/AR35</f>
        <v>0</v>
      </c>
      <c r="AT35">
        <v>0.5</v>
      </c>
      <c r="AU35">
        <f>BI35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284</v>
      </c>
      <c r="BB35">
        <v>0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f>$B$13*CF35+$C$13*CG35+$F$13*CH35*(1-CK35)</f>
        <v>0</v>
      </c>
      <c r="BI35">
        <f>BH35*BJ35</f>
        <v>0</v>
      </c>
      <c r="BJ35">
        <f>($B$13*$D$11+$C$13*$D$11+$F$13*((CU35+CM35)/MAX(CU35+CM35+CV35, 0.1)*$I$11+CV35/MAX(CU35+CM35+CV35, 0.1)*$J$11))/($B$13+$C$13+$F$13)</f>
        <v>0</v>
      </c>
      <c r="BK35">
        <f>($B$13*$K$11+$C$13*$K$11+$F$13*((CU35+CM35)/MAX(CU35+CM35+CV35, 0.1)*$P$11+CV35/MAX(CU35+CM35+CV35, 0.1)*$Q$11))/($B$13+$C$13+$F$13)</f>
        <v>0</v>
      </c>
      <c r="BL35">
        <v>2</v>
      </c>
      <c r="BM35">
        <v>0.5</v>
      </c>
      <c r="BN35" t="s">
        <v>285</v>
      </c>
      <c r="BO35">
        <v>2</v>
      </c>
      <c r="BP35">
        <v>1604613371.1</v>
      </c>
      <c r="BQ35">
        <v>100.102935483871</v>
      </c>
      <c r="BR35">
        <v>99.9423677419355</v>
      </c>
      <c r="BS35">
        <v>18.8739096774194</v>
      </c>
      <c r="BT35">
        <v>18.6426225806452</v>
      </c>
      <c r="BU35">
        <v>95.8276129032258</v>
      </c>
      <c r="BV35">
        <v>18.7659903225806</v>
      </c>
      <c r="BW35">
        <v>600.020548387097</v>
      </c>
      <c r="BX35">
        <v>101.377322580645</v>
      </c>
      <c r="BY35">
        <v>0.0999105</v>
      </c>
      <c r="BZ35">
        <v>26.568</v>
      </c>
      <c r="CA35">
        <v>26.1438967741935</v>
      </c>
      <c r="CB35">
        <v>999.9</v>
      </c>
      <c r="CC35">
        <v>0</v>
      </c>
      <c r="CD35">
        <v>0</v>
      </c>
      <c r="CE35">
        <v>10008.4203225806</v>
      </c>
      <c r="CF35">
        <v>0</v>
      </c>
      <c r="CG35">
        <v>9999.9</v>
      </c>
      <c r="CH35">
        <v>299.991</v>
      </c>
      <c r="CI35">
        <v>0.900032</v>
      </c>
      <c r="CJ35">
        <v>0.0999682612903226</v>
      </c>
      <c r="CK35">
        <v>0</v>
      </c>
      <c r="CL35">
        <v>232.186096774194</v>
      </c>
      <c r="CM35">
        <v>5.00096</v>
      </c>
      <c r="CN35">
        <v>706.936</v>
      </c>
      <c r="CO35">
        <v>3225.60032258065</v>
      </c>
      <c r="CP35">
        <v>36.8241935483871</v>
      </c>
      <c r="CQ35">
        <v>40.687</v>
      </c>
      <c r="CR35">
        <v>38.875</v>
      </c>
      <c r="CS35">
        <v>40.5</v>
      </c>
      <c r="CT35">
        <v>39.649</v>
      </c>
      <c r="CU35">
        <v>265.5</v>
      </c>
      <c r="CV35">
        <v>29.49</v>
      </c>
      <c r="CW35">
        <v>0</v>
      </c>
      <c r="CX35">
        <v>66.2000000476837</v>
      </c>
      <c r="CY35">
        <v>0</v>
      </c>
      <c r="CZ35">
        <v>232.18036</v>
      </c>
      <c r="DA35">
        <v>-1.79061539376865</v>
      </c>
      <c r="DB35">
        <v>-5.85561539188861</v>
      </c>
      <c r="DC35">
        <v>706.91976</v>
      </c>
      <c r="DD35">
        <v>15</v>
      </c>
      <c r="DE35">
        <v>1604612318.1</v>
      </c>
      <c r="DF35" t="s">
        <v>286</v>
      </c>
      <c r="DG35">
        <v>1604612318.1</v>
      </c>
      <c r="DH35">
        <v>1604612316.1</v>
      </c>
      <c r="DI35">
        <v>2</v>
      </c>
      <c r="DJ35">
        <v>0.376</v>
      </c>
      <c r="DK35">
        <v>-0.012</v>
      </c>
      <c r="DL35">
        <v>5.791</v>
      </c>
      <c r="DM35">
        <v>0.12</v>
      </c>
      <c r="DN35">
        <v>410</v>
      </c>
      <c r="DO35">
        <v>19</v>
      </c>
      <c r="DP35">
        <v>0.26</v>
      </c>
      <c r="DQ35">
        <v>0.11</v>
      </c>
      <c r="DR35">
        <v>0.158306505</v>
      </c>
      <c r="DS35">
        <v>-0.039938633020638</v>
      </c>
      <c r="DT35">
        <v>0.133575537069808</v>
      </c>
      <c r="DU35">
        <v>1</v>
      </c>
      <c r="DV35">
        <v>0.2318466</v>
      </c>
      <c r="DW35">
        <v>-0.00946300187617277</v>
      </c>
      <c r="DX35">
        <v>0.00147903828212795</v>
      </c>
      <c r="DY35">
        <v>1</v>
      </c>
      <c r="DZ35">
        <v>2</v>
      </c>
      <c r="EA35">
        <v>2</v>
      </c>
      <c r="EB35" t="s">
        <v>336</v>
      </c>
      <c r="EC35">
        <v>100</v>
      </c>
      <c r="ED35">
        <v>100</v>
      </c>
      <c r="EE35">
        <v>4.276</v>
      </c>
      <c r="EF35">
        <v>0.108</v>
      </c>
      <c r="EG35">
        <v>3.70542558080739</v>
      </c>
      <c r="EH35">
        <v>0.00621434693501906</v>
      </c>
      <c r="EI35">
        <v>-2.84187309215212e-06</v>
      </c>
      <c r="EJ35">
        <v>5.83187288444407e-10</v>
      </c>
      <c r="EK35">
        <v>-0.105337926012074</v>
      </c>
      <c r="EL35">
        <v>-0.0175213708561665</v>
      </c>
      <c r="EM35">
        <v>0.00201954594759898</v>
      </c>
      <c r="EN35">
        <v>-2.55958449284408e-05</v>
      </c>
      <c r="EO35">
        <v>-1</v>
      </c>
      <c r="EP35">
        <v>2233</v>
      </c>
      <c r="EQ35">
        <v>2</v>
      </c>
      <c r="ER35">
        <v>28</v>
      </c>
      <c r="ES35">
        <v>17.7</v>
      </c>
      <c r="ET35">
        <v>17.7</v>
      </c>
      <c r="EU35">
        <v>2</v>
      </c>
      <c r="EV35">
        <v>629.099</v>
      </c>
      <c r="EW35">
        <v>356.896</v>
      </c>
      <c r="EX35">
        <v>24.9999</v>
      </c>
      <c r="EY35">
        <v>27.4122</v>
      </c>
      <c r="EZ35">
        <v>29.9997</v>
      </c>
      <c r="FA35">
        <v>27.6889</v>
      </c>
      <c r="FB35">
        <v>27.6937</v>
      </c>
      <c r="FC35">
        <v>6.94187</v>
      </c>
      <c r="FD35">
        <v>28.0106</v>
      </c>
      <c r="FE35">
        <v>62.1029</v>
      </c>
      <c r="FF35">
        <v>25</v>
      </c>
      <c r="FG35">
        <v>100</v>
      </c>
      <c r="FH35">
        <v>18.5204</v>
      </c>
      <c r="FI35">
        <v>99.4558</v>
      </c>
      <c r="FJ35">
        <v>101.235</v>
      </c>
    </row>
    <row r="36" spans="1:166">
      <c r="A36">
        <v>18</v>
      </c>
      <c r="B36">
        <v>1604613459.5</v>
      </c>
      <c r="C36">
        <v>927.900000095367</v>
      </c>
      <c r="D36" t="s">
        <v>346</v>
      </c>
      <c r="E36" t="s">
        <v>347</v>
      </c>
      <c r="G36">
        <f>A/E</f>
        <v>0</v>
      </c>
      <c r="H36">
        <v>1604613451.5</v>
      </c>
      <c r="I36">
        <f>BW36*AG36*(BS36-BT36)/(100*BL36*(1000-AG36*BS36))</f>
        <v>0</v>
      </c>
      <c r="J36">
        <f>BW36*AG36*(BR36-BQ36*(1000-AG36*BT36)/(1000-AG36*BS36))/(100*BL36)</f>
        <v>0</v>
      </c>
      <c r="K36">
        <f>BQ36 - IF(AG36&gt;1, J36*BL36*100.0/(AI36*CE36), 0)</f>
        <v>0</v>
      </c>
      <c r="L36">
        <f>((R36-I36/2)*K36-J36)/(R36+I36/2)</f>
        <v>0</v>
      </c>
      <c r="M36">
        <f>L36*(BX36+BY36)/1000.0</f>
        <v>0</v>
      </c>
      <c r="N36">
        <f>(BQ36 - IF(AG36&gt;1, J36*BL36*100.0/(AI36*CE36), 0))*(BX36+BY36)/1000.0</f>
        <v>0</v>
      </c>
      <c r="O36">
        <f>2.0/((1/Q36-1/P36)+SIGN(Q36)*SQRT((1/Q36-1/P36)*(1/Q36-1/P36) + 4*BM36/((BM36+1)*(BM36+1))*(2*1/Q36*1/P36-1/P36*1/P36)))</f>
        <v>0</v>
      </c>
      <c r="P36">
        <f>IF(LEFT(BN36,1)&lt;&gt;"0",IF(LEFT(BN36,1)="1",3.0,BO36),$D$5+$E$5*(CE36*BX36/($K$5*1000))+$F$5*(CE36*BX36/($K$5*1000))*MAX(MIN(BL36,$J$5),$I$5)*MAX(MIN(BL36,$J$5),$I$5)+$G$5*MAX(MIN(BL36,$J$5),$I$5)*(CE36*BX36/($K$5*1000))+$H$5*(CE36*BX36/($K$5*1000))*(CE36*BX36/($K$5*1000)))</f>
        <v>0</v>
      </c>
      <c r="Q36">
        <f>I36*(1000-(1000*0.61365*exp(17.502*U36/(240.97+U36))/(BX36+BY36)+BS36)/2)/(1000*0.61365*exp(17.502*U36/(240.97+U36))/(BX36+BY36)-BS36)</f>
        <v>0</v>
      </c>
      <c r="R36">
        <f>1/((BM36+1)/(O36/1.6)+1/(P36/1.37)) + BM36/((BM36+1)/(O36/1.6) + BM36/(P36/1.37))</f>
        <v>0</v>
      </c>
      <c r="S36">
        <f>(BI36*BK36)</f>
        <v>0</v>
      </c>
      <c r="T36">
        <f>(BZ36+(S36+2*0.95*5.67E-8*(((BZ36+$B$9)+273)^4-(BZ36+273)^4)-44100*I36)/(1.84*29.3*P36+8*0.95*5.67E-8*(BZ36+273)^3))</f>
        <v>0</v>
      </c>
      <c r="U36">
        <f>($C$9*CA36+$D$9*CB36+$E$9*T36)</f>
        <v>0</v>
      </c>
      <c r="V36">
        <f>0.61365*exp(17.502*U36/(240.97+U36))</f>
        <v>0</v>
      </c>
      <c r="W36">
        <f>(X36/Y36*100)</f>
        <v>0</v>
      </c>
      <c r="X36">
        <f>BS36*(BX36+BY36)/1000</f>
        <v>0</v>
      </c>
      <c r="Y36">
        <f>0.61365*exp(17.502*BZ36/(240.97+BZ36))</f>
        <v>0</v>
      </c>
      <c r="Z36">
        <f>(V36-BS36*(BX36+BY36)/1000)</f>
        <v>0</v>
      </c>
      <c r="AA36">
        <f>(-I36*44100)</f>
        <v>0</v>
      </c>
      <c r="AB36">
        <f>2*29.3*P36*0.92*(BZ36-U36)</f>
        <v>0</v>
      </c>
      <c r="AC36">
        <f>2*0.95*5.67E-8*(((BZ36+$B$9)+273)^4-(U36+273)^4)</f>
        <v>0</v>
      </c>
      <c r="AD36">
        <f>S36+AC36+AA36+AB36</f>
        <v>0</v>
      </c>
      <c r="AE36">
        <v>0</v>
      </c>
      <c r="AF36">
        <v>0</v>
      </c>
      <c r="AG36">
        <f>IF(AE36*$H$15&gt;=AI36,1.0,(AI36/(AI36-AE36*$H$15)))</f>
        <v>0</v>
      </c>
      <c r="AH36">
        <f>(AG36-1)*100</f>
        <v>0</v>
      </c>
      <c r="AI36">
        <f>MAX(0,($B$15+$C$15*CE36)/(1+$D$15*CE36)*BX36/(BZ36+273)*$E$15)</f>
        <v>0</v>
      </c>
      <c r="AJ36" t="s">
        <v>282</v>
      </c>
      <c r="AK36">
        <v>934.8668</v>
      </c>
      <c r="AL36">
        <v>3284.32</v>
      </c>
      <c r="AM36">
        <f>AL36-AK36</f>
        <v>0</v>
      </c>
      <c r="AN36">
        <f>AM36/AL36</f>
        <v>0</v>
      </c>
      <c r="AO36">
        <v>-1</v>
      </c>
      <c r="AP36" t="s">
        <v>348</v>
      </c>
      <c r="AQ36">
        <v>228.822269230769</v>
      </c>
      <c r="AR36">
        <v>356.842</v>
      </c>
      <c r="AS36">
        <f>1-AQ36/AR36</f>
        <v>0</v>
      </c>
      <c r="AT36">
        <v>0.5</v>
      </c>
      <c r="AU36">
        <f>BI36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284</v>
      </c>
      <c r="BB36">
        <v>0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f>$B$13*CF36+$C$13*CG36+$F$13*CH36*(1-CK36)</f>
        <v>0</v>
      </c>
      <c r="BI36">
        <f>BH36*BJ36</f>
        <v>0</v>
      </c>
      <c r="BJ36">
        <f>($B$13*$D$11+$C$13*$D$11+$F$13*((CU36+CM36)/MAX(CU36+CM36+CV36, 0.1)*$I$11+CV36/MAX(CU36+CM36+CV36, 0.1)*$J$11))/($B$13+$C$13+$F$13)</f>
        <v>0</v>
      </c>
      <c r="BK36">
        <f>($B$13*$K$11+$C$13*$K$11+$F$13*((CU36+CM36)/MAX(CU36+CM36+CV36, 0.1)*$P$11+CV36/MAX(CU36+CM36+CV36, 0.1)*$Q$11))/($B$13+$C$13+$F$13)</f>
        <v>0</v>
      </c>
      <c r="BL36">
        <v>2</v>
      </c>
      <c r="BM36">
        <v>0.5</v>
      </c>
      <c r="BN36" t="s">
        <v>285</v>
      </c>
      <c r="BO36">
        <v>2</v>
      </c>
      <c r="BP36">
        <v>1604613451.5</v>
      </c>
      <c r="BQ36">
        <v>50.2233290322581</v>
      </c>
      <c r="BR36">
        <v>50.0429677419355</v>
      </c>
      <c r="BS36">
        <v>18.7580451612903</v>
      </c>
      <c r="BT36">
        <v>18.4025451612903</v>
      </c>
      <c r="BU36">
        <v>46.2366</v>
      </c>
      <c r="BV36">
        <v>18.6536322580645</v>
      </c>
      <c r="BW36">
        <v>600.023322580645</v>
      </c>
      <c r="BX36">
        <v>101.376290322581</v>
      </c>
      <c r="BY36">
        <v>0.100011841935484</v>
      </c>
      <c r="BZ36">
        <v>26.5600838709677</v>
      </c>
      <c r="CA36">
        <v>26.0879322580645</v>
      </c>
      <c r="CB36">
        <v>999.9</v>
      </c>
      <c r="CC36">
        <v>0</v>
      </c>
      <c r="CD36">
        <v>0</v>
      </c>
      <c r="CE36">
        <v>10000.5903225806</v>
      </c>
      <c r="CF36">
        <v>0</v>
      </c>
      <c r="CG36">
        <v>9999.9</v>
      </c>
      <c r="CH36">
        <v>299.98935483871</v>
      </c>
      <c r="CI36">
        <v>0.900029</v>
      </c>
      <c r="CJ36">
        <v>0.0999712516129033</v>
      </c>
      <c r="CK36">
        <v>0</v>
      </c>
      <c r="CL36">
        <v>228.845806451613</v>
      </c>
      <c r="CM36">
        <v>5.00096</v>
      </c>
      <c r="CN36">
        <v>696.097129032258</v>
      </c>
      <c r="CO36">
        <v>3225.57903225806</v>
      </c>
      <c r="CP36">
        <v>36.812</v>
      </c>
      <c r="CQ36">
        <v>40.687</v>
      </c>
      <c r="CR36">
        <v>38.875</v>
      </c>
      <c r="CS36">
        <v>40.5</v>
      </c>
      <c r="CT36">
        <v>39.631</v>
      </c>
      <c r="CU36">
        <v>265.497741935484</v>
      </c>
      <c r="CV36">
        <v>29.49</v>
      </c>
      <c r="CW36">
        <v>0</v>
      </c>
      <c r="CX36">
        <v>80</v>
      </c>
      <c r="CY36">
        <v>0</v>
      </c>
      <c r="CZ36">
        <v>228.822269230769</v>
      </c>
      <c r="DA36">
        <v>0.0478290665261373</v>
      </c>
      <c r="DB36">
        <v>0.285059828579212</v>
      </c>
      <c r="DC36">
        <v>696.131307692308</v>
      </c>
      <c r="DD36">
        <v>15</v>
      </c>
      <c r="DE36">
        <v>1604612318.1</v>
      </c>
      <c r="DF36" t="s">
        <v>286</v>
      </c>
      <c r="DG36">
        <v>1604612318.1</v>
      </c>
      <c r="DH36">
        <v>1604612316.1</v>
      </c>
      <c r="DI36">
        <v>2</v>
      </c>
      <c r="DJ36">
        <v>0.376</v>
      </c>
      <c r="DK36">
        <v>-0.012</v>
      </c>
      <c r="DL36">
        <v>5.791</v>
      </c>
      <c r="DM36">
        <v>0.12</v>
      </c>
      <c r="DN36">
        <v>410</v>
      </c>
      <c r="DO36">
        <v>19</v>
      </c>
      <c r="DP36">
        <v>0.26</v>
      </c>
      <c r="DQ36">
        <v>0.11</v>
      </c>
      <c r="DR36">
        <v>0.16687664</v>
      </c>
      <c r="DS36">
        <v>-0.0369196637898687</v>
      </c>
      <c r="DT36">
        <v>0.0649935550959662</v>
      </c>
      <c r="DU36">
        <v>1</v>
      </c>
      <c r="DV36">
        <v>0.3481559</v>
      </c>
      <c r="DW36">
        <v>-0.00262885553470964</v>
      </c>
      <c r="DX36">
        <v>0.0271217326647838</v>
      </c>
      <c r="DY36">
        <v>1</v>
      </c>
      <c r="DZ36">
        <v>2</v>
      </c>
      <c r="EA36">
        <v>2</v>
      </c>
      <c r="EB36" t="s">
        <v>336</v>
      </c>
      <c r="EC36">
        <v>100</v>
      </c>
      <c r="ED36">
        <v>100</v>
      </c>
      <c r="EE36">
        <v>3.987</v>
      </c>
      <c r="EF36">
        <v>0.1027</v>
      </c>
      <c r="EG36">
        <v>3.70542558080739</v>
      </c>
      <c r="EH36">
        <v>0.00621434693501906</v>
      </c>
      <c r="EI36">
        <v>-2.84187309215212e-06</v>
      </c>
      <c r="EJ36">
        <v>5.83187288444407e-10</v>
      </c>
      <c r="EK36">
        <v>-0.105337926012074</v>
      </c>
      <c r="EL36">
        <v>-0.0175213708561665</v>
      </c>
      <c r="EM36">
        <v>0.00201954594759898</v>
      </c>
      <c r="EN36">
        <v>-2.55958449284408e-05</v>
      </c>
      <c r="EO36">
        <v>-1</v>
      </c>
      <c r="EP36">
        <v>2233</v>
      </c>
      <c r="EQ36">
        <v>2</v>
      </c>
      <c r="ER36">
        <v>28</v>
      </c>
      <c r="ES36">
        <v>19</v>
      </c>
      <c r="ET36">
        <v>19.1</v>
      </c>
      <c r="EU36">
        <v>2</v>
      </c>
      <c r="EV36">
        <v>629.038</v>
      </c>
      <c r="EW36">
        <v>355.938</v>
      </c>
      <c r="EX36">
        <v>24.9999</v>
      </c>
      <c r="EY36">
        <v>27.3625</v>
      </c>
      <c r="EZ36">
        <v>29.9997</v>
      </c>
      <c r="FA36">
        <v>27.635</v>
      </c>
      <c r="FB36">
        <v>27.6399</v>
      </c>
      <c r="FC36">
        <v>4.87975</v>
      </c>
      <c r="FD36">
        <v>28.6061</v>
      </c>
      <c r="FE36">
        <v>61.3503</v>
      </c>
      <c r="FF36">
        <v>25</v>
      </c>
      <c r="FG36">
        <v>50</v>
      </c>
      <c r="FH36">
        <v>18.4459</v>
      </c>
      <c r="FI36">
        <v>99.4675</v>
      </c>
      <c r="FJ36">
        <v>101.247</v>
      </c>
    </row>
    <row r="37" spans="1:166">
      <c r="A37">
        <v>19</v>
      </c>
      <c r="B37">
        <v>1604613527.5</v>
      </c>
      <c r="C37">
        <v>995.900000095367</v>
      </c>
      <c r="D37" t="s">
        <v>349</v>
      </c>
      <c r="E37" t="s">
        <v>350</v>
      </c>
      <c r="G37">
        <f>A/E</f>
        <v>0</v>
      </c>
      <c r="H37">
        <v>1604613519.5</v>
      </c>
      <c r="I37">
        <f>BW37*AG37*(BS37-BT37)/(100*BL37*(1000-AG37*BS37))</f>
        <v>0</v>
      </c>
      <c r="J37">
        <f>BW37*AG37*(BR37-BQ37*(1000-AG37*BT37)/(1000-AG37*BS37))/(100*BL37)</f>
        <v>0</v>
      </c>
      <c r="K37">
        <f>BQ37 - IF(AG37&gt;1, J37*BL37*100.0/(AI37*CE37), 0)</f>
        <v>0</v>
      </c>
      <c r="L37">
        <f>((R37-I37/2)*K37-J37)/(R37+I37/2)</f>
        <v>0</v>
      </c>
      <c r="M37">
        <f>L37*(BX37+BY37)/1000.0</f>
        <v>0</v>
      </c>
      <c r="N37">
        <f>(BQ37 - IF(AG37&gt;1, J37*BL37*100.0/(AI37*CE37), 0))*(BX37+BY37)/1000.0</f>
        <v>0</v>
      </c>
      <c r="O37">
        <f>2.0/((1/Q37-1/P37)+SIGN(Q37)*SQRT((1/Q37-1/P37)*(1/Q37-1/P37) + 4*BM37/((BM37+1)*(BM37+1))*(2*1/Q37*1/P37-1/P37*1/P37)))</f>
        <v>0</v>
      </c>
      <c r="P37">
        <f>IF(LEFT(BN37,1)&lt;&gt;"0",IF(LEFT(BN37,1)="1",3.0,BO37),$D$5+$E$5*(CE37*BX37/($K$5*1000))+$F$5*(CE37*BX37/($K$5*1000))*MAX(MIN(BL37,$J$5),$I$5)*MAX(MIN(BL37,$J$5),$I$5)+$G$5*MAX(MIN(BL37,$J$5),$I$5)*(CE37*BX37/($K$5*1000))+$H$5*(CE37*BX37/($K$5*1000))*(CE37*BX37/($K$5*1000)))</f>
        <v>0</v>
      </c>
      <c r="Q37">
        <f>I37*(1000-(1000*0.61365*exp(17.502*U37/(240.97+U37))/(BX37+BY37)+BS37)/2)/(1000*0.61365*exp(17.502*U37/(240.97+U37))/(BX37+BY37)-BS37)</f>
        <v>0</v>
      </c>
      <c r="R37">
        <f>1/((BM37+1)/(O37/1.6)+1/(P37/1.37)) + BM37/((BM37+1)/(O37/1.6) + BM37/(P37/1.37))</f>
        <v>0</v>
      </c>
      <c r="S37">
        <f>(BI37*BK37)</f>
        <v>0</v>
      </c>
      <c r="T37">
        <f>(BZ37+(S37+2*0.95*5.67E-8*(((BZ37+$B$9)+273)^4-(BZ37+273)^4)-44100*I37)/(1.84*29.3*P37+8*0.95*5.67E-8*(BZ37+273)^3))</f>
        <v>0</v>
      </c>
      <c r="U37">
        <f>($C$9*CA37+$D$9*CB37+$E$9*T37)</f>
        <v>0</v>
      </c>
      <c r="V37">
        <f>0.61365*exp(17.502*U37/(240.97+U37))</f>
        <v>0</v>
      </c>
      <c r="W37">
        <f>(X37/Y37*100)</f>
        <v>0</v>
      </c>
      <c r="X37">
        <f>BS37*(BX37+BY37)/1000</f>
        <v>0</v>
      </c>
      <c r="Y37">
        <f>0.61365*exp(17.502*BZ37/(240.97+BZ37))</f>
        <v>0</v>
      </c>
      <c r="Z37">
        <f>(V37-BS37*(BX37+BY37)/1000)</f>
        <v>0</v>
      </c>
      <c r="AA37">
        <f>(-I37*44100)</f>
        <v>0</v>
      </c>
      <c r="AB37">
        <f>2*29.3*P37*0.92*(BZ37-U37)</f>
        <v>0</v>
      </c>
      <c r="AC37">
        <f>2*0.95*5.67E-8*(((BZ37+$B$9)+273)^4-(U37+273)^4)</f>
        <v>0</v>
      </c>
      <c r="AD37">
        <f>S37+AC37+AA37+AB37</f>
        <v>0</v>
      </c>
      <c r="AE37">
        <v>0</v>
      </c>
      <c r="AF37">
        <v>0</v>
      </c>
      <c r="AG37">
        <f>IF(AE37*$H$15&gt;=AI37,1.0,(AI37/(AI37-AE37*$H$15)))</f>
        <v>0</v>
      </c>
      <c r="AH37">
        <f>(AG37-1)*100</f>
        <v>0</v>
      </c>
      <c r="AI37">
        <f>MAX(0,($B$15+$C$15*CE37)/(1+$D$15*CE37)*BX37/(BZ37+273)*$E$15)</f>
        <v>0</v>
      </c>
      <c r="AJ37" t="s">
        <v>282</v>
      </c>
      <c r="AK37">
        <v>934.8668</v>
      </c>
      <c r="AL37">
        <v>3284.32</v>
      </c>
      <c r="AM37">
        <f>AL37-AK37</f>
        <v>0</v>
      </c>
      <c r="AN37">
        <f>AM37/AL37</f>
        <v>0</v>
      </c>
      <c r="AO37">
        <v>-1</v>
      </c>
      <c r="AP37" t="s">
        <v>351</v>
      </c>
      <c r="AQ37">
        <v>229.88168</v>
      </c>
      <c r="AR37">
        <v>336.984</v>
      </c>
      <c r="AS37">
        <f>1-AQ37/AR37</f>
        <v>0</v>
      </c>
      <c r="AT37">
        <v>0.5</v>
      </c>
      <c r="AU37">
        <f>BI37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284</v>
      </c>
      <c r="BB37">
        <v>0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f>$B$13*CF37+$C$13*CG37+$F$13*CH37*(1-CK37)</f>
        <v>0</v>
      </c>
      <c r="BI37">
        <f>BH37*BJ37</f>
        <v>0</v>
      </c>
      <c r="BJ37">
        <f>($B$13*$D$11+$C$13*$D$11+$F$13*((CU37+CM37)/MAX(CU37+CM37+CV37, 0.1)*$I$11+CV37/MAX(CU37+CM37+CV37, 0.1)*$J$11))/($B$13+$C$13+$F$13)</f>
        <v>0</v>
      </c>
      <c r="BK37">
        <f>($B$13*$K$11+$C$13*$K$11+$F$13*((CU37+CM37)/MAX(CU37+CM37+CV37, 0.1)*$P$11+CV37/MAX(CU37+CM37+CV37, 0.1)*$Q$11))/($B$13+$C$13+$F$13)</f>
        <v>0</v>
      </c>
      <c r="BL37">
        <v>2</v>
      </c>
      <c r="BM37">
        <v>0.5</v>
      </c>
      <c r="BN37" t="s">
        <v>285</v>
      </c>
      <c r="BO37">
        <v>2</v>
      </c>
      <c r="BP37">
        <v>1604613519.5</v>
      </c>
      <c r="BQ37">
        <v>8.54595774193548</v>
      </c>
      <c r="BR37">
        <v>8.36030870967742</v>
      </c>
      <c r="BS37">
        <v>18.7084032258064</v>
      </c>
      <c r="BT37">
        <v>18.3585064516129</v>
      </c>
      <c r="BU37">
        <v>4.81070161290323</v>
      </c>
      <c r="BV37">
        <v>18.6054741935484</v>
      </c>
      <c r="BW37">
        <v>600.018064516129</v>
      </c>
      <c r="BX37">
        <v>101.365064516129</v>
      </c>
      <c r="BY37">
        <v>0.0999181838709678</v>
      </c>
      <c r="BZ37">
        <v>26.558435483871</v>
      </c>
      <c r="CA37">
        <v>26.0387096774194</v>
      </c>
      <c r="CB37">
        <v>999.9</v>
      </c>
      <c r="CC37">
        <v>0</v>
      </c>
      <c r="CD37">
        <v>0</v>
      </c>
      <c r="CE37">
        <v>10004.7712903226</v>
      </c>
      <c r="CF37">
        <v>0</v>
      </c>
      <c r="CG37">
        <v>9999.9</v>
      </c>
      <c r="CH37">
        <v>300.00035483871</v>
      </c>
      <c r="CI37">
        <v>0.900032</v>
      </c>
      <c r="CJ37">
        <v>0.0999682612903226</v>
      </c>
      <c r="CK37">
        <v>0</v>
      </c>
      <c r="CL37">
        <v>229.872032258065</v>
      </c>
      <c r="CM37">
        <v>5.00096</v>
      </c>
      <c r="CN37">
        <v>699.677548387097</v>
      </c>
      <c r="CO37">
        <v>3225.70387096774</v>
      </c>
      <c r="CP37">
        <v>36.8262258064516</v>
      </c>
      <c r="CQ37">
        <v>40.687</v>
      </c>
      <c r="CR37">
        <v>38.875</v>
      </c>
      <c r="CS37">
        <v>40.504</v>
      </c>
      <c r="CT37">
        <v>39.647</v>
      </c>
      <c r="CU37">
        <v>265.508064516129</v>
      </c>
      <c r="CV37">
        <v>29.49</v>
      </c>
      <c r="CW37">
        <v>0</v>
      </c>
      <c r="CX37">
        <v>67.2000000476837</v>
      </c>
      <c r="CY37">
        <v>0</v>
      </c>
      <c r="CZ37">
        <v>229.88168</v>
      </c>
      <c r="DA37">
        <v>2.12507693219488</v>
      </c>
      <c r="DB37">
        <v>2.32669229839969</v>
      </c>
      <c r="DC37">
        <v>699.7356</v>
      </c>
      <c r="DD37">
        <v>15</v>
      </c>
      <c r="DE37">
        <v>1604612318.1</v>
      </c>
      <c r="DF37" t="s">
        <v>286</v>
      </c>
      <c r="DG37">
        <v>1604612318.1</v>
      </c>
      <c r="DH37">
        <v>1604612316.1</v>
      </c>
      <c r="DI37">
        <v>2</v>
      </c>
      <c r="DJ37">
        <v>0.376</v>
      </c>
      <c r="DK37">
        <v>-0.012</v>
      </c>
      <c r="DL37">
        <v>5.791</v>
      </c>
      <c r="DM37">
        <v>0.12</v>
      </c>
      <c r="DN37">
        <v>410</v>
      </c>
      <c r="DO37">
        <v>19</v>
      </c>
      <c r="DP37">
        <v>0.26</v>
      </c>
      <c r="DQ37">
        <v>0.11</v>
      </c>
      <c r="DR37">
        <v>0.18665195</v>
      </c>
      <c r="DS37">
        <v>-0.0433044652908071</v>
      </c>
      <c r="DT37">
        <v>0.0130258244978005</v>
      </c>
      <c r="DU37">
        <v>1</v>
      </c>
      <c r="DV37">
        <v>0.35500375</v>
      </c>
      <c r="DW37">
        <v>-0.0693992645403398</v>
      </c>
      <c r="DX37">
        <v>0.012396228093154</v>
      </c>
      <c r="DY37">
        <v>1</v>
      </c>
      <c r="DZ37">
        <v>2</v>
      </c>
      <c r="EA37">
        <v>2</v>
      </c>
      <c r="EB37" t="s">
        <v>336</v>
      </c>
      <c r="EC37">
        <v>100</v>
      </c>
      <c r="ED37">
        <v>100</v>
      </c>
      <c r="EE37">
        <v>3.735</v>
      </c>
      <c r="EF37">
        <v>0.1025</v>
      </c>
      <c r="EG37">
        <v>3.70542558080739</v>
      </c>
      <c r="EH37">
        <v>0.00621434693501906</v>
      </c>
      <c r="EI37">
        <v>-2.84187309215212e-06</v>
      </c>
      <c r="EJ37">
        <v>5.83187288444407e-10</v>
      </c>
      <c r="EK37">
        <v>-0.105337926012074</v>
      </c>
      <c r="EL37">
        <v>-0.0175213708561665</v>
      </c>
      <c r="EM37">
        <v>0.00201954594759898</v>
      </c>
      <c r="EN37">
        <v>-2.55958449284408e-05</v>
      </c>
      <c r="EO37">
        <v>-1</v>
      </c>
      <c r="EP37">
        <v>2233</v>
      </c>
      <c r="EQ37">
        <v>2</v>
      </c>
      <c r="ER37">
        <v>28</v>
      </c>
      <c r="ES37">
        <v>20.2</v>
      </c>
      <c r="ET37">
        <v>20.2</v>
      </c>
      <c r="EU37">
        <v>2</v>
      </c>
      <c r="EV37">
        <v>628.795</v>
      </c>
      <c r="EW37">
        <v>355.933</v>
      </c>
      <c r="EX37">
        <v>24.9999</v>
      </c>
      <c r="EY37">
        <v>27.3202</v>
      </c>
      <c r="EZ37">
        <v>29.9997</v>
      </c>
      <c r="FA37">
        <v>27.5905</v>
      </c>
      <c r="FB37">
        <v>27.5949</v>
      </c>
      <c r="FC37">
        <v>0</v>
      </c>
      <c r="FD37">
        <v>28.6306</v>
      </c>
      <c r="FE37">
        <v>60.6028</v>
      </c>
      <c r="FF37">
        <v>25</v>
      </c>
      <c r="FG37">
        <v>0</v>
      </c>
      <c r="FH37">
        <v>18.2885</v>
      </c>
      <c r="FI37">
        <v>99.4851</v>
      </c>
      <c r="FJ37">
        <v>101.259</v>
      </c>
    </row>
    <row r="38" spans="1:166">
      <c r="A38">
        <v>20</v>
      </c>
      <c r="B38">
        <v>1604613634.5</v>
      </c>
      <c r="C38">
        <v>1102.90000009537</v>
      </c>
      <c r="D38" t="s">
        <v>352</v>
      </c>
      <c r="E38" t="s">
        <v>353</v>
      </c>
      <c r="G38">
        <f>A/E</f>
        <v>0</v>
      </c>
      <c r="H38">
        <v>1604613626.75</v>
      </c>
      <c r="I38">
        <f>BW38*AG38*(BS38-BT38)/(100*BL38*(1000-AG38*BS38))</f>
        <v>0</v>
      </c>
      <c r="J38">
        <f>BW38*AG38*(BR38-BQ38*(1000-AG38*BT38)/(1000-AG38*BS38))/(100*BL38)</f>
        <v>0</v>
      </c>
      <c r="K38">
        <f>BQ38 - IF(AG38&gt;1, J38*BL38*100.0/(AI38*CE38), 0)</f>
        <v>0</v>
      </c>
      <c r="L38">
        <f>((R38-I38/2)*K38-J38)/(R38+I38/2)</f>
        <v>0</v>
      </c>
      <c r="M38">
        <f>L38*(BX38+BY38)/1000.0</f>
        <v>0</v>
      </c>
      <c r="N38">
        <f>(BQ38 - IF(AG38&gt;1, J38*BL38*100.0/(AI38*CE38), 0))*(BX38+BY38)/1000.0</f>
        <v>0</v>
      </c>
      <c r="O38">
        <f>2.0/((1/Q38-1/P38)+SIGN(Q38)*SQRT((1/Q38-1/P38)*(1/Q38-1/P38) + 4*BM38/((BM38+1)*(BM38+1))*(2*1/Q38*1/P38-1/P38*1/P38)))</f>
        <v>0</v>
      </c>
      <c r="P38">
        <f>IF(LEFT(BN38,1)&lt;&gt;"0",IF(LEFT(BN38,1)="1",3.0,BO38),$D$5+$E$5*(CE38*BX38/($K$5*1000))+$F$5*(CE38*BX38/($K$5*1000))*MAX(MIN(BL38,$J$5),$I$5)*MAX(MIN(BL38,$J$5),$I$5)+$G$5*MAX(MIN(BL38,$J$5),$I$5)*(CE38*BX38/($K$5*1000))+$H$5*(CE38*BX38/($K$5*1000))*(CE38*BX38/($K$5*1000)))</f>
        <v>0</v>
      </c>
      <c r="Q38">
        <f>I38*(1000-(1000*0.61365*exp(17.502*U38/(240.97+U38))/(BX38+BY38)+BS38)/2)/(1000*0.61365*exp(17.502*U38/(240.97+U38))/(BX38+BY38)-BS38)</f>
        <v>0</v>
      </c>
      <c r="R38">
        <f>1/((BM38+1)/(O38/1.6)+1/(P38/1.37)) + BM38/((BM38+1)/(O38/1.6) + BM38/(P38/1.37))</f>
        <v>0</v>
      </c>
      <c r="S38">
        <f>(BI38*BK38)</f>
        <v>0</v>
      </c>
      <c r="T38">
        <f>(BZ38+(S38+2*0.95*5.67E-8*(((BZ38+$B$9)+273)^4-(BZ38+273)^4)-44100*I38)/(1.84*29.3*P38+8*0.95*5.67E-8*(BZ38+273)^3))</f>
        <v>0</v>
      </c>
      <c r="U38">
        <f>($C$9*CA38+$D$9*CB38+$E$9*T38)</f>
        <v>0</v>
      </c>
      <c r="V38">
        <f>0.61365*exp(17.502*U38/(240.97+U38))</f>
        <v>0</v>
      </c>
      <c r="W38">
        <f>(X38/Y38*100)</f>
        <v>0</v>
      </c>
      <c r="X38">
        <f>BS38*(BX38+BY38)/1000</f>
        <v>0</v>
      </c>
      <c r="Y38">
        <f>0.61365*exp(17.502*BZ38/(240.97+BZ38))</f>
        <v>0</v>
      </c>
      <c r="Z38">
        <f>(V38-BS38*(BX38+BY38)/1000)</f>
        <v>0</v>
      </c>
      <c r="AA38">
        <f>(-I38*44100)</f>
        <v>0</v>
      </c>
      <c r="AB38">
        <f>2*29.3*P38*0.92*(BZ38-U38)</f>
        <v>0</v>
      </c>
      <c r="AC38">
        <f>2*0.95*5.67E-8*(((BZ38+$B$9)+273)^4-(U38+273)^4)</f>
        <v>0</v>
      </c>
      <c r="AD38">
        <f>S38+AC38+AA38+AB38</f>
        <v>0</v>
      </c>
      <c r="AE38">
        <v>0</v>
      </c>
      <c r="AF38">
        <v>0</v>
      </c>
      <c r="AG38">
        <f>IF(AE38*$H$15&gt;=AI38,1.0,(AI38/(AI38-AE38*$H$15)))</f>
        <v>0</v>
      </c>
      <c r="AH38">
        <f>(AG38-1)*100</f>
        <v>0</v>
      </c>
      <c r="AI38">
        <f>MAX(0,($B$15+$C$15*CE38)/(1+$D$15*CE38)*BX38/(BZ38+273)*$E$15)</f>
        <v>0</v>
      </c>
      <c r="AJ38" t="s">
        <v>282</v>
      </c>
      <c r="AK38">
        <v>934.8668</v>
      </c>
      <c r="AL38">
        <v>3284.32</v>
      </c>
      <c r="AM38">
        <f>AL38-AK38</f>
        <v>0</v>
      </c>
      <c r="AN38">
        <f>AM38/AL38</f>
        <v>0</v>
      </c>
      <c r="AO38">
        <v>-1</v>
      </c>
      <c r="AP38" t="s">
        <v>354</v>
      </c>
      <c r="AQ38">
        <v>266.951115384615</v>
      </c>
      <c r="AR38">
        <v>571.675</v>
      </c>
      <c r="AS38">
        <f>1-AQ38/AR38</f>
        <v>0</v>
      </c>
      <c r="AT38">
        <v>0.5</v>
      </c>
      <c r="AU38">
        <f>BI38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284</v>
      </c>
      <c r="BB38">
        <v>0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f>$B$13*CF38+$C$13*CG38+$F$13*CH38*(1-CK38)</f>
        <v>0</v>
      </c>
      <c r="BI38">
        <f>BH38*BJ38</f>
        <v>0</v>
      </c>
      <c r="BJ38">
        <f>($B$13*$D$11+$C$13*$D$11+$F$13*((CU38+CM38)/MAX(CU38+CM38+CV38, 0.1)*$I$11+CV38/MAX(CU38+CM38+CV38, 0.1)*$J$11))/($B$13+$C$13+$F$13)</f>
        <v>0</v>
      </c>
      <c r="BK38">
        <f>($B$13*$K$11+$C$13*$K$11+$F$13*((CU38+CM38)/MAX(CU38+CM38+CV38, 0.1)*$P$11+CV38/MAX(CU38+CM38+CV38, 0.1)*$Q$11))/($B$13+$C$13+$F$13)</f>
        <v>0</v>
      </c>
      <c r="BL38">
        <v>2</v>
      </c>
      <c r="BM38">
        <v>0.5</v>
      </c>
      <c r="BN38" t="s">
        <v>285</v>
      </c>
      <c r="BO38">
        <v>2</v>
      </c>
      <c r="BP38">
        <v>1604613626.75</v>
      </c>
      <c r="BQ38">
        <v>397.851766666667</v>
      </c>
      <c r="BR38">
        <v>400.068033333333</v>
      </c>
      <c r="BS38">
        <v>18.3366633333333</v>
      </c>
      <c r="BT38">
        <v>17.8437766666667</v>
      </c>
      <c r="BU38">
        <v>392.111433333333</v>
      </c>
      <c r="BV38">
        <v>18.2448633333333</v>
      </c>
      <c r="BW38">
        <v>600.026033333333</v>
      </c>
      <c r="BX38">
        <v>101.3584</v>
      </c>
      <c r="BY38">
        <v>0.10000154</v>
      </c>
      <c r="BZ38">
        <v>26.5279966666667</v>
      </c>
      <c r="CA38">
        <v>25.8552166666667</v>
      </c>
      <c r="CB38">
        <v>999.9</v>
      </c>
      <c r="CC38">
        <v>0</v>
      </c>
      <c r="CD38">
        <v>0</v>
      </c>
      <c r="CE38">
        <v>10003.4023333333</v>
      </c>
      <c r="CF38">
        <v>0</v>
      </c>
      <c r="CG38">
        <v>9999.9</v>
      </c>
      <c r="CH38">
        <v>300.010733333333</v>
      </c>
      <c r="CI38">
        <v>0.9000192</v>
      </c>
      <c r="CJ38">
        <v>0.09998102</v>
      </c>
      <c r="CK38">
        <v>0</v>
      </c>
      <c r="CL38">
        <v>266.870566666667</v>
      </c>
      <c r="CM38">
        <v>5.00096</v>
      </c>
      <c r="CN38">
        <v>811.7557</v>
      </c>
      <c r="CO38">
        <v>3225.80633333333</v>
      </c>
      <c r="CP38">
        <v>36.7458</v>
      </c>
      <c r="CQ38">
        <v>40.6124</v>
      </c>
      <c r="CR38">
        <v>38.7248</v>
      </c>
      <c r="CS38">
        <v>40.3037333333333</v>
      </c>
      <c r="CT38">
        <v>39.5956666666667</v>
      </c>
      <c r="CU38">
        <v>265.513333333333</v>
      </c>
      <c r="CV38">
        <v>29.493</v>
      </c>
      <c r="CW38">
        <v>0</v>
      </c>
      <c r="CX38">
        <v>106.400000095367</v>
      </c>
      <c r="CY38">
        <v>0</v>
      </c>
      <c r="CZ38">
        <v>266.951115384615</v>
      </c>
      <c r="DA38">
        <v>11.7950427193522</v>
      </c>
      <c r="DB38">
        <v>32.9756922822799</v>
      </c>
      <c r="DC38">
        <v>811.893115384615</v>
      </c>
      <c r="DD38">
        <v>15</v>
      </c>
      <c r="DE38">
        <v>1604612318.1</v>
      </c>
      <c r="DF38" t="s">
        <v>286</v>
      </c>
      <c r="DG38">
        <v>1604612318.1</v>
      </c>
      <c r="DH38">
        <v>1604612316.1</v>
      </c>
      <c r="DI38">
        <v>2</v>
      </c>
      <c r="DJ38">
        <v>0.376</v>
      </c>
      <c r="DK38">
        <v>-0.012</v>
      </c>
      <c r="DL38">
        <v>5.791</v>
      </c>
      <c r="DM38">
        <v>0.12</v>
      </c>
      <c r="DN38">
        <v>410</v>
      </c>
      <c r="DO38">
        <v>19</v>
      </c>
      <c r="DP38">
        <v>0.26</v>
      </c>
      <c r="DQ38">
        <v>0.11</v>
      </c>
      <c r="DR38">
        <v>-2.2092475</v>
      </c>
      <c r="DS38">
        <v>-0.0454705440900512</v>
      </c>
      <c r="DT38">
        <v>0.0245133684700818</v>
      </c>
      <c r="DU38">
        <v>1</v>
      </c>
      <c r="DV38">
        <v>0.494741525</v>
      </c>
      <c r="DW38">
        <v>-0.000543973733583783</v>
      </c>
      <c r="DX38">
        <v>0.00799263737131712</v>
      </c>
      <c r="DY38">
        <v>1</v>
      </c>
      <c r="DZ38">
        <v>2</v>
      </c>
      <c r="EA38">
        <v>2</v>
      </c>
      <c r="EB38" t="s">
        <v>336</v>
      </c>
      <c r="EC38">
        <v>100</v>
      </c>
      <c r="ED38">
        <v>100</v>
      </c>
      <c r="EE38">
        <v>5.74</v>
      </c>
      <c r="EF38">
        <v>0.0914</v>
      </c>
      <c r="EG38">
        <v>3.70542558080739</v>
      </c>
      <c r="EH38">
        <v>0.00621434693501906</v>
      </c>
      <c r="EI38">
        <v>-2.84187309215212e-06</v>
      </c>
      <c r="EJ38">
        <v>5.83187288444407e-10</v>
      </c>
      <c r="EK38">
        <v>-0.105337926012074</v>
      </c>
      <c r="EL38">
        <v>-0.0175213708561665</v>
      </c>
      <c r="EM38">
        <v>0.00201954594759898</v>
      </c>
      <c r="EN38">
        <v>-2.55958449284408e-05</v>
      </c>
      <c r="EO38">
        <v>-1</v>
      </c>
      <c r="EP38">
        <v>2233</v>
      </c>
      <c r="EQ38">
        <v>2</v>
      </c>
      <c r="ER38">
        <v>28</v>
      </c>
      <c r="ES38">
        <v>21.9</v>
      </c>
      <c r="ET38">
        <v>22</v>
      </c>
      <c r="EU38">
        <v>2</v>
      </c>
      <c r="EV38">
        <v>628.703</v>
      </c>
      <c r="EW38">
        <v>355.78</v>
      </c>
      <c r="EX38">
        <v>24.9993</v>
      </c>
      <c r="EY38">
        <v>27.2566</v>
      </c>
      <c r="EZ38">
        <v>29.9998</v>
      </c>
      <c r="FA38">
        <v>27.5211</v>
      </c>
      <c r="FB38">
        <v>27.526</v>
      </c>
      <c r="FC38">
        <v>19.1483</v>
      </c>
      <c r="FD38">
        <v>30.6586</v>
      </c>
      <c r="FE38">
        <v>59.4706</v>
      </c>
      <c r="FF38">
        <v>25</v>
      </c>
      <c r="FG38">
        <v>400</v>
      </c>
      <c r="FH38">
        <v>17.7932</v>
      </c>
      <c r="FI38">
        <v>99.4978</v>
      </c>
      <c r="FJ38">
        <v>101.27</v>
      </c>
    </row>
    <row r="39" spans="1:166">
      <c r="A39">
        <v>21</v>
      </c>
      <c r="B39">
        <v>1604613704.5</v>
      </c>
      <c r="C39">
        <v>1172.90000009537</v>
      </c>
      <c r="D39" t="s">
        <v>355</v>
      </c>
      <c r="E39" t="s">
        <v>356</v>
      </c>
      <c r="G39">
        <f>A/E</f>
        <v>0</v>
      </c>
      <c r="H39">
        <v>1604613696.75</v>
      </c>
      <c r="I39">
        <f>BW39*AG39*(BS39-BT39)/(100*BL39*(1000-AG39*BS39))</f>
        <v>0</v>
      </c>
      <c r="J39">
        <f>BW39*AG39*(BR39-BQ39*(1000-AG39*BT39)/(1000-AG39*BS39))/(100*BL39)</f>
        <v>0</v>
      </c>
      <c r="K39">
        <f>BQ39 - IF(AG39&gt;1, J39*BL39*100.0/(AI39*CE39), 0)</f>
        <v>0</v>
      </c>
      <c r="L39">
        <f>((R39-I39/2)*K39-J39)/(R39+I39/2)</f>
        <v>0</v>
      </c>
      <c r="M39">
        <f>L39*(BX39+BY39)/1000.0</f>
        <v>0</v>
      </c>
      <c r="N39">
        <f>(BQ39 - IF(AG39&gt;1, J39*BL39*100.0/(AI39*CE39), 0))*(BX39+BY39)/1000.0</f>
        <v>0</v>
      </c>
      <c r="O39">
        <f>2.0/((1/Q39-1/P39)+SIGN(Q39)*SQRT((1/Q39-1/P39)*(1/Q39-1/P39) + 4*BM39/((BM39+1)*(BM39+1))*(2*1/Q39*1/P39-1/P39*1/P39)))</f>
        <v>0</v>
      </c>
      <c r="P39">
        <f>IF(LEFT(BN39,1)&lt;&gt;"0",IF(LEFT(BN39,1)="1",3.0,BO39),$D$5+$E$5*(CE39*BX39/($K$5*1000))+$F$5*(CE39*BX39/($K$5*1000))*MAX(MIN(BL39,$J$5),$I$5)*MAX(MIN(BL39,$J$5),$I$5)+$G$5*MAX(MIN(BL39,$J$5),$I$5)*(CE39*BX39/($K$5*1000))+$H$5*(CE39*BX39/($K$5*1000))*(CE39*BX39/($K$5*1000)))</f>
        <v>0</v>
      </c>
      <c r="Q39">
        <f>I39*(1000-(1000*0.61365*exp(17.502*U39/(240.97+U39))/(BX39+BY39)+BS39)/2)/(1000*0.61365*exp(17.502*U39/(240.97+U39))/(BX39+BY39)-BS39)</f>
        <v>0</v>
      </c>
      <c r="R39">
        <f>1/((BM39+1)/(O39/1.6)+1/(P39/1.37)) + BM39/((BM39+1)/(O39/1.6) + BM39/(P39/1.37))</f>
        <v>0</v>
      </c>
      <c r="S39">
        <f>(BI39*BK39)</f>
        <v>0</v>
      </c>
      <c r="T39">
        <f>(BZ39+(S39+2*0.95*5.67E-8*(((BZ39+$B$9)+273)^4-(BZ39+273)^4)-44100*I39)/(1.84*29.3*P39+8*0.95*5.67E-8*(BZ39+273)^3))</f>
        <v>0</v>
      </c>
      <c r="U39">
        <f>($C$9*CA39+$D$9*CB39+$E$9*T39)</f>
        <v>0</v>
      </c>
      <c r="V39">
        <f>0.61365*exp(17.502*U39/(240.97+U39))</f>
        <v>0</v>
      </c>
      <c r="W39">
        <f>(X39/Y39*100)</f>
        <v>0</v>
      </c>
      <c r="X39">
        <f>BS39*(BX39+BY39)/1000</f>
        <v>0</v>
      </c>
      <c r="Y39">
        <f>0.61365*exp(17.502*BZ39/(240.97+BZ39))</f>
        <v>0</v>
      </c>
      <c r="Z39">
        <f>(V39-BS39*(BX39+BY39)/1000)</f>
        <v>0</v>
      </c>
      <c r="AA39">
        <f>(-I39*44100)</f>
        <v>0</v>
      </c>
      <c r="AB39">
        <f>2*29.3*P39*0.92*(BZ39-U39)</f>
        <v>0</v>
      </c>
      <c r="AC39">
        <f>2*0.95*5.67E-8*(((BZ39+$B$9)+273)^4-(U39+273)^4)</f>
        <v>0</v>
      </c>
      <c r="AD39">
        <f>S39+AC39+AA39+AB39</f>
        <v>0</v>
      </c>
      <c r="AE39">
        <v>0</v>
      </c>
      <c r="AF39">
        <v>0</v>
      </c>
      <c r="AG39">
        <f>IF(AE39*$H$15&gt;=AI39,1.0,(AI39/(AI39-AE39*$H$15)))</f>
        <v>0</v>
      </c>
      <c r="AH39">
        <f>(AG39-1)*100</f>
        <v>0</v>
      </c>
      <c r="AI39">
        <f>MAX(0,($B$15+$C$15*CE39)/(1+$D$15*CE39)*BX39/(BZ39+273)*$E$15)</f>
        <v>0</v>
      </c>
      <c r="AJ39" t="s">
        <v>282</v>
      </c>
      <c r="AK39">
        <v>934.8668</v>
      </c>
      <c r="AL39">
        <v>3284.32</v>
      </c>
      <c r="AM39">
        <f>AL39-AK39</f>
        <v>0</v>
      </c>
      <c r="AN39">
        <f>AM39/AL39</f>
        <v>0</v>
      </c>
      <c r="AO39">
        <v>-1</v>
      </c>
      <c r="AP39" t="s">
        <v>357</v>
      </c>
      <c r="AQ39">
        <v>280.95172</v>
      </c>
      <c r="AR39">
        <v>634.616</v>
      </c>
      <c r="AS39">
        <f>1-AQ39/AR39</f>
        <v>0</v>
      </c>
      <c r="AT39">
        <v>0.5</v>
      </c>
      <c r="AU39">
        <f>BI39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284</v>
      </c>
      <c r="BB39">
        <v>0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f>$B$13*CF39+$C$13*CG39+$F$13*CH39*(1-CK39)</f>
        <v>0</v>
      </c>
      <c r="BI39">
        <f>BH39*BJ39</f>
        <v>0</v>
      </c>
      <c r="BJ39">
        <f>($B$13*$D$11+$C$13*$D$11+$F$13*((CU39+CM39)/MAX(CU39+CM39+CV39, 0.1)*$I$11+CV39/MAX(CU39+CM39+CV39, 0.1)*$J$11))/($B$13+$C$13+$F$13)</f>
        <v>0</v>
      </c>
      <c r="BK39">
        <f>($B$13*$K$11+$C$13*$K$11+$F$13*((CU39+CM39)/MAX(CU39+CM39+CV39, 0.1)*$P$11+CV39/MAX(CU39+CM39+CV39, 0.1)*$Q$11))/($B$13+$C$13+$F$13)</f>
        <v>0</v>
      </c>
      <c r="BL39">
        <v>2</v>
      </c>
      <c r="BM39">
        <v>0.5</v>
      </c>
      <c r="BN39" t="s">
        <v>285</v>
      </c>
      <c r="BO39">
        <v>2</v>
      </c>
      <c r="BP39">
        <v>1604613696.75</v>
      </c>
      <c r="BQ39">
        <v>397.642066666667</v>
      </c>
      <c r="BR39">
        <v>400.0341</v>
      </c>
      <c r="BS39">
        <v>18.2043533333333</v>
      </c>
      <c r="BT39">
        <v>17.6001066666667</v>
      </c>
      <c r="BU39">
        <v>391.902766666667</v>
      </c>
      <c r="BV39">
        <v>18.1164766666667</v>
      </c>
      <c r="BW39">
        <v>600.0293</v>
      </c>
      <c r="BX39">
        <v>101.348133333333</v>
      </c>
      <c r="BY39">
        <v>0.100142176666667</v>
      </c>
      <c r="BZ39">
        <v>26.5363833333333</v>
      </c>
      <c r="CA39">
        <v>25.79131</v>
      </c>
      <c r="CB39">
        <v>999.9</v>
      </c>
      <c r="CC39">
        <v>0</v>
      </c>
      <c r="CD39">
        <v>0</v>
      </c>
      <c r="CE39">
        <v>9988.65066666667</v>
      </c>
      <c r="CF39">
        <v>0</v>
      </c>
      <c r="CG39">
        <v>9999.9</v>
      </c>
      <c r="CH39">
        <v>300.0178</v>
      </c>
      <c r="CI39">
        <v>0.9000161</v>
      </c>
      <c r="CJ39">
        <v>0.09998411</v>
      </c>
      <c r="CK39">
        <v>0</v>
      </c>
      <c r="CL39">
        <v>280.799133333333</v>
      </c>
      <c r="CM39">
        <v>5.00096</v>
      </c>
      <c r="CN39">
        <v>853.389966666667</v>
      </c>
      <c r="CO39">
        <v>3225.88266666667</v>
      </c>
      <c r="CP39">
        <v>36.812</v>
      </c>
      <c r="CQ39">
        <v>40.6746</v>
      </c>
      <c r="CR39">
        <v>38.8456</v>
      </c>
      <c r="CS39">
        <v>40.4874</v>
      </c>
      <c r="CT39">
        <v>39.625</v>
      </c>
      <c r="CU39">
        <v>265.519666666667</v>
      </c>
      <c r="CV39">
        <v>29.5006666666667</v>
      </c>
      <c r="CW39">
        <v>0</v>
      </c>
      <c r="CX39">
        <v>69.6000001430511</v>
      </c>
      <c r="CY39">
        <v>0</v>
      </c>
      <c r="CZ39">
        <v>280.95172</v>
      </c>
      <c r="DA39">
        <v>10.115076921536</v>
      </c>
      <c r="DB39">
        <v>28.7147691975187</v>
      </c>
      <c r="DC39">
        <v>853.77236</v>
      </c>
      <c r="DD39">
        <v>15</v>
      </c>
      <c r="DE39">
        <v>1604612318.1</v>
      </c>
      <c r="DF39" t="s">
        <v>286</v>
      </c>
      <c r="DG39">
        <v>1604612318.1</v>
      </c>
      <c r="DH39">
        <v>1604612316.1</v>
      </c>
      <c r="DI39">
        <v>2</v>
      </c>
      <c r="DJ39">
        <v>0.376</v>
      </c>
      <c r="DK39">
        <v>-0.012</v>
      </c>
      <c r="DL39">
        <v>5.791</v>
      </c>
      <c r="DM39">
        <v>0.12</v>
      </c>
      <c r="DN39">
        <v>410</v>
      </c>
      <c r="DO39">
        <v>19</v>
      </c>
      <c r="DP39">
        <v>0.26</v>
      </c>
      <c r="DQ39">
        <v>0.11</v>
      </c>
      <c r="DR39">
        <v>-2.3885135</v>
      </c>
      <c r="DS39">
        <v>0.0245065666041308</v>
      </c>
      <c r="DT39">
        <v>0.0237475649856991</v>
      </c>
      <c r="DU39">
        <v>1</v>
      </c>
      <c r="DV39">
        <v>0.594425725</v>
      </c>
      <c r="DW39">
        <v>0.0666992983114444</v>
      </c>
      <c r="DX39">
        <v>0.026125484663435</v>
      </c>
      <c r="DY39">
        <v>1</v>
      </c>
      <c r="DZ39">
        <v>2</v>
      </c>
      <c r="EA39">
        <v>2</v>
      </c>
      <c r="EB39" t="s">
        <v>336</v>
      </c>
      <c r="EC39">
        <v>100</v>
      </c>
      <c r="ED39">
        <v>100</v>
      </c>
      <c r="EE39">
        <v>5.739</v>
      </c>
      <c r="EF39">
        <v>0.0867</v>
      </c>
      <c r="EG39">
        <v>3.70542558080739</v>
      </c>
      <c r="EH39">
        <v>0.00621434693501906</v>
      </c>
      <c r="EI39">
        <v>-2.84187309215212e-06</v>
      </c>
      <c r="EJ39">
        <v>5.83187288444407e-10</v>
      </c>
      <c r="EK39">
        <v>-0.105337926012074</v>
      </c>
      <c r="EL39">
        <v>-0.0175213708561665</v>
      </c>
      <c r="EM39">
        <v>0.00201954594759898</v>
      </c>
      <c r="EN39">
        <v>-2.55958449284408e-05</v>
      </c>
      <c r="EO39">
        <v>-1</v>
      </c>
      <c r="EP39">
        <v>2233</v>
      </c>
      <c r="EQ39">
        <v>2</v>
      </c>
      <c r="ER39">
        <v>28</v>
      </c>
      <c r="ES39">
        <v>23.1</v>
      </c>
      <c r="ET39">
        <v>23.1</v>
      </c>
      <c r="EU39">
        <v>2</v>
      </c>
      <c r="EV39">
        <v>628.552</v>
      </c>
      <c r="EW39">
        <v>355.03</v>
      </c>
      <c r="EX39">
        <v>25</v>
      </c>
      <c r="EY39">
        <v>27.2208</v>
      </c>
      <c r="EZ39">
        <v>29.9999</v>
      </c>
      <c r="FA39">
        <v>27.4833</v>
      </c>
      <c r="FB39">
        <v>27.489</v>
      </c>
      <c r="FC39">
        <v>19.1278</v>
      </c>
      <c r="FD39">
        <v>31.2438</v>
      </c>
      <c r="FE39">
        <v>58.3439</v>
      </c>
      <c r="FF39">
        <v>25</v>
      </c>
      <c r="FG39">
        <v>400</v>
      </c>
      <c r="FH39">
        <v>17.5324</v>
      </c>
      <c r="FI39">
        <v>99.5</v>
      </c>
      <c r="FJ39">
        <v>101.273</v>
      </c>
    </row>
    <row r="40" spans="1:166">
      <c r="A40">
        <v>22</v>
      </c>
      <c r="B40">
        <v>1604613778.5</v>
      </c>
      <c r="C40">
        <v>1246.90000009537</v>
      </c>
      <c r="D40" t="s">
        <v>358</v>
      </c>
      <c r="E40" t="s">
        <v>359</v>
      </c>
      <c r="G40">
        <f>A/E</f>
        <v>0</v>
      </c>
      <c r="H40">
        <v>1604613770.75</v>
      </c>
      <c r="I40">
        <f>BW40*AG40*(BS40-BT40)/(100*BL40*(1000-AG40*BS40))</f>
        <v>0</v>
      </c>
      <c r="J40">
        <f>BW40*AG40*(BR40-BQ40*(1000-AG40*BT40)/(1000-AG40*BS40))/(100*BL40)</f>
        <v>0</v>
      </c>
      <c r="K40">
        <f>BQ40 - IF(AG40&gt;1, J40*BL40*100.0/(AI40*CE40), 0)</f>
        <v>0</v>
      </c>
      <c r="L40">
        <f>((R40-I40/2)*K40-J40)/(R40+I40/2)</f>
        <v>0</v>
      </c>
      <c r="M40">
        <f>L40*(BX40+BY40)/1000.0</f>
        <v>0</v>
      </c>
      <c r="N40">
        <f>(BQ40 - IF(AG40&gt;1, J40*BL40*100.0/(AI40*CE40), 0))*(BX40+BY40)/1000.0</f>
        <v>0</v>
      </c>
      <c r="O40">
        <f>2.0/((1/Q40-1/P40)+SIGN(Q40)*SQRT((1/Q40-1/P40)*(1/Q40-1/P40) + 4*BM40/((BM40+1)*(BM40+1))*(2*1/Q40*1/P40-1/P40*1/P40)))</f>
        <v>0</v>
      </c>
      <c r="P40">
        <f>IF(LEFT(BN40,1)&lt;&gt;"0",IF(LEFT(BN40,1)="1",3.0,BO40),$D$5+$E$5*(CE40*BX40/($K$5*1000))+$F$5*(CE40*BX40/($K$5*1000))*MAX(MIN(BL40,$J$5),$I$5)*MAX(MIN(BL40,$J$5),$I$5)+$G$5*MAX(MIN(BL40,$J$5),$I$5)*(CE40*BX40/($K$5*1000))+$H$5*(CE40*BX40/($K$5*1000))*(CE40*BX40/($K$5*1000)))</f>
        <v>0</v>
      </c>
      <c r="Q40">
        <f>I40*(1000-(1000*0.61365*exp(17.502*U40/(240.97+U40))/(BX40+BY40)+BS40)/2)/(1000*0.61365*exp(17.502*U40/(240.97+U40))/(BX40+BY40)-BS40)</f>
        <v>0</v>
      </c>
      <c r="R40">
        <f>1/((BM40+1)/(O40/1.6)+1/(P40/1.37)) + BM40/((BM40+1)/(O40/1.6) + BM40/(P40/1.37))</f>
        <v>0</v>
      </c>
      <c r="S40">
        <f>(BI40*BK40)</f>
        <v>0</v>
      </c>
      <c r="T40">
        <f>(BZ40+(S40+2*0.95*5.67E-8*(((BZ40+$B$9)+273)^4-(BZ40+273)^4)-44100*I40)/(1.84*29.3*P40+8*0.95*5.67E-8*(BZ40+273)^3))</f>
        <v>0</v>
      </c>
      <c r="U40">
        <f>($C$9*CA40+$D$9*CB40+$E$9*T40)</f>
        <v>0</v>
      </c>
      <c r="V40">
        <f>0.61365*exp(17.502*U40/(240.97+U40))</f>
        <v>0</v>
      </c>
      <c r="W40">
        <f>(X40/Y40*100)</f>
        <v>0</v>
      </c>
      <c r="X40">
        <f>BS40*(BX40+BY40)/1000</f>
        <v>0</v>
      </c>
      <c r="Y40">
        <f>0.61365*exp(17.502*BZ40/(240.97+BZ40))</f>
        <v>0</v>
      </c>
      <c r="Z40">
        <f>(V40-BS40*(BX40+BY40)/1000)</f>
        <v>0</v>
      </c>
      <c r="AA40">
        <f>(-I40*44100)</f>
        <v>0</v>
      </c>
      <c r="AB40">
        <f>2*29.3*P40*0.92*(BZ40-U40)</f>
        <v>0</v>
      </c>
      <c r="AC40">
        <f>2*0.95*5.67E-8*(((BZ40+$B$9)+273)^4-(U40+273)^4)</f>
        <v>0</v>
      </c>
      <c r="AD40">
        <f>S40+AC40+AA40+AB40</f>
        <v>0</v>
      </c>
      <c r="AE40">
        <v>0</v>
      </c>
      <c r="AF40">
        <v>0</v>
      </c>
      <c r="AG40">
        <f>IF(AE40*$H$15&gt;=AI40,1.0,(AI40/(AI40-AE40*$H$15)))</f>
        <v>0</v>
      </c>
      <c r="AH40">
        <f>(AG40-1)*100</f>
        <v>0</v>
      </c>
      <c r="AI40">
        <f>MAX(0,($B$15+$C$15*CE40)/(1+$D$15*CE40)*BX40/(BZ40+273)*$E$15)</f>
        <v>0</v>
      </c>
      <c r="AJ40" t="s">
        <v>282</v>
      </c>
      <c r="AK40">
        <v>934.8668</v>
      </c>
      <c r="AL40">
        <v>3284.32</v>
      </c>
      <c r="AM40">
        <f>AL40-AK40</f>
        <v>0</v>
      </c>
      <c r="AN40">
        <f>AM40/AL40</f>
        <v>0</v>
      </c>
      <c r="AO40">
        <v>-1</v>
      </c>
      <c r="AP40" t="s">
        <v>360</v>
      </c>
      <c r="AQ40">
        <v>301.89396</v>
      </c>
      <c r="AR40">
        <v>732.325</v>
      </c>
      <c r="AS40">
        <f>1-AQ40/AR40</f>
        <v>0</v>
      </c>
      <c r="AT40">
        <v>0.5</v>
      </c>
      <c r="AU40">
        <f>BI40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284</v>
      </c>
      <c r="BB40">
        <v>0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f>$B$13*CF40+$C$13*CG40+$F$13*CH40*(1-CK40)</f>
        <v>0</v>
      </c>
      <c r="BI40">
        <f>BH40*BJ40</f>
        <v>0</v>
      </c>
      <c r="BJ40">
        <f>($B$13*$D$11+$C$13*$D$11+$F$13*((CU40+CM40)/MAX(CU40+CM40+CV40, 0.1)*$I$11+CV40/MAX(CU40+CM40+CV40, 0.1)*$J$11))/($B$13+$C$13+$F$13)</f>
        <v>0</v>
      </c>
      <c r="BK40">
        <f>($B$13*$K$11+$C$13*$K$11+$F$13*((CU40+CM40)/MAX(CU40+CM40+CV40, 0.1)*$P$11+CV40/MAX(CU40+CM40+CV40, 0.1)*$Q$11))/($B$13+$C$13+$F$13)</f>
        <v>0</v>
      </c>
      <c r="BL40">
        <v>2</v>
      </c>
      <c r="BM40">
        <v>0.5</v>
      </c>
      <c r="BN40" t="s">
        <v>285</v>
      </c>
      <c r="BO40">
        <v>2</v>
      </c>
      <c r="BP40">
        <v>1604613770.75</v>
      </c>
      <c r="BQ40">
        <v>596.4187</v>
      </c>
      <c r="BR40">
        <v>600.0392</v>
      </c>
      <c r="BS40">
        <v>18.10586</v>
      </c>
      <c r="BT40">
        <v>17.4853833333333</v>
      </c>
      <c r="BU40">
        <v>589.9164</v>
      </c>
      <c r="BV40">
        <v>18.0208933333333</v>
      </c>
      <c r="BW40">
        <v>600.0268</v>
      </c>
      <c r="BX40">
        <v>101.3491</v>
      </c>
      <c r="BY40">
        <v>0.09998775</v>
      </c>
      <c r="BZ40">
        <v>26.54085</v>
      </c>
      <c r="CA40">
        <v>25.7416266666667</v>
      </c>
      <c r="CB40">
        <v>999.9</v>
      </c>
      <c r="CC40">
        <v>0</v>
      </c>
      <c r="CD40">
        <v>0</v>
      </c>
      <c r="CE40">
        <v>9999.10166666667</v>
      </c>
      <c r="CF40">
        <v>0</v>
      </c>
      <c r="CG40">
        <v>9999.9</v>
      </c>
      <c r="CH40">
        <v>300.028833333333</v>
      </c>
      <c r="CI40">
        <v>0.9000223</v>
      </c>
      <c r="CJ40">
        <v>0.09997793</v>
      </c>
      <c r="CK40">
        <v>0</v>
      </c>
      <c r="CL40">
        <v>301.921766666667</v>
      </c>
      <c r="CM40">
        <v>5.00096</v>
      </c>
      <c r="CN40">
        <v>916.7513</v>
      </c>
      <c r="CO40">
        <v>3226.00633333333</v>
      </c>
      <c r="CP40">
        <v>36.812</v>
      </c>
      <c r="CQ40">
        <v>40.6518666666667</v>
      </c>
      <c r="CR40">
        <v>38.8225</v>
      </c>
      <c r="CS40">
        <v>40.4979</v>
      </c>
      <c r="CT40">
        <v>39.625</v>
      </c>
      <c r="CU40">
        <v>265.532333333333</v>
      </c>
      <c r="CV40">
        <v>29.5</v>
      </c>
      <c r="CW40">
        <v>0</v>
      </c>
      <c r="CX40">
        <v>73.2000000476837</v>
      </c>
      <c r="CY40">
        <v>0</v>
      </c>
      <c r="CZ40">
        <v>301.89396</v>
      </c>
      <c r="DA40">
        <v>-3.20492308326542</v>
      </c>
      <c r="DB40">
        <v>-9.45684618542914</v>
      </c>
      <c r="DC40">
        <v>916.66812</v>
      </c>
      <c r="DD40">
        <v>15</v>
      </c>
      <c r="DE40">
        <v>1604612318.1</v>
      </c>
      <c r="DF40" t="s">
        <v>286</v>
      </c>
      <c r="DG40">
        <v>1604612318.1</v>
      </c>
      <c r="DH40">
        <v>1604612316.1</v>
      </c>
      <c r="DI40">
        <v>2</v>
      </c>
      <c r="DJ40">
        <v>0.376</v>
      </c>
      <c r="DK40">
        <v>-0.012</v>
      </c>
      <c r="DL40">
        <v>5.791</v>
      </c>
      <c r="DM40">
        <v>0.12</v>
      </c>
      <c r="DN40">
        <v>410</v>
      </c>
      <c r="DO40">
        <v>19</v>
      </c>
      <c r="DP40">
        <v>0.26</v>
      </c>
      <c r="DQ40">
        <v>0.11</v>
      </c>
      <c r="DR40">
        <v>-3.61825875</v>
      </c>
      <c r="DS40">
        <v>0.0832584990619227</v>
      </c>
      <c r="DT40">
        <v>0.0351098578883125</v>
      </c>
      <c r="DU40">
        <v>1</v>
      </c>
      <c r="DV40">
        <v>0.61776525</v>
      </c>
      <c r="DW40">
        <v>0.0195775384615382</v>
      </c>
      <c r="DX40">
        <v>0.00687389409196127</v>
      </c>
      <c r="DY40">
        <v>1</v>
      </c>
      <c r="DZ40">
        <v>2</v>
      </c>
      <c r="EA40">
        <v>2</v>
      </c>
      <c r="EB40" t="s">
        <v>336</v>
      </c>
      <c r="EC40">
        <v>100</v>
      </c>
      <c r="ED40">
        <v>100</v>
      </c>
      <c r="EE40">
        <v>6.502</v>
      </c>
      <c r="EF40">
        <v>0.0848</v>
      </c>
      <c r="EG40">
        <v>3.70542558080739</v>
      </c>
      <c r="EH40">
        <v>0.00621434693501906</v>
      </c>
      <c r="EI40">
        <v>-2.84187309215212e-06</v>
      </c>
      <c r="EJ40">
        <v>5.83187288444407e-10</v>
      </c>
      <c r="EK40">
        <v>-0.105337926012074</v>
      </c>
      <c r="EL40">
        <v>-0.0175213708561665</v>
      </c>
      <c r="EM40">
        <v>0.00201954594759898</v>
      </c>
      <c r="EN40">
        <v>-2.55958449284408e-05</v>
      </c>
      <c r="EO40">
        <v>-1</v>
      </c>
      <c r="EP40">
        <v>2233</v>
      </c>
      <c r="EQ40">
        <v>2</v>
      </c>
      <c r="ER40">
        <v>28</v>
      </c>
      <c r="ES40">
        <v>24.3</v>
      </c>
      <c r="ET40">
        <v>24.4</v>
      </c>
      <c r="EU40">
        <v>2</v>
      </c>
      <c r="EV40">
        <v>628.485</v>
      </c>
      <c r="EW40">
        <v>355.002</v>
      </c>
      <c r="EX40">
        <v>24.9998</v>
      </c>
      <c r="EY40">
        <v>27.1928</v>
      </c>
      <c r="EZ40">
        <v>30.0001</v>
      </c>
      <c r="FA40">
        <v>27.4516</v>
      </c>
      <c r="FB40">
        <v>27.4573</v>
      </c>
      <c r="FC40">
        <v>26.495</v>
      </c>
      <c r="FD40">
        <v>31.5144</v>
      </c>
      <c r="FE40">
        <v>56.8492</v>
      </c>
      <c r="FF40">
        <v>25</v>
      </c>
      <c r="FG40">
        <v>600</v>
      </c>
      <c r="FH40">
        <v>17.3779</v>
      </c>
      <c r="FI40">
        <v>99.507</v>
      </c>
      <c r="FJ40">
        <v>101.282</v>
      </c>
    </row>
    <row r="41" spans="1:166">
      <c r="A41">
        <v>23</v>
      </c>
      <c r="B41">
        <v>1604613865.5</v>
      </c>
      <c r="C41">
        <v>1333.90000009537</v>
      </c>
      <c r="D41" t="s">
        <v>361</v>
      </c>
      <c r="E41" t="s">
        <v>362</v>
      </c>
      <c r="G41">
        <f>A/E</f>
        <v>0</v>
      </c>
      <c r="H41">
        <v>1604613857.75</v>
      </c>
      <c r="I41">
        <f>BW41*AG41*(BS41-BT41)/(100*BL41*(1000-AG41*BS41))</f>
        <v>0</v>
      </c>
      <c r="J41">
        <f>BW41*AG41*(BR41-BQ41*(1000-AG41*BT41)/(1000-AG41*BS41))/(100*BL41)</f>
        <v>0</v>
      </c>
      <c r="K41">
        <f>BQ41 - IF(AG41&gt;1, J41*BL41*100.0/(AI41*CE41), 0)</f>
        <v>0</v>
      </c>
      <c r="L41">
        <f>((R41-I41/2)*K41-J41)/(R41+I41/2)</f>
        <v>0</v>
      </c>
      <c r="M41">
        <f>L41*(BX41+BY41)/1000.0</f>
        <v>0</v>
      </c>
      <c r="N41">
        <f>(BQ41 - IF(AG41&gt;1, J41*BL41*100.0/(AI41*CE41), 0))*(BX41+BY41)/1000.0</f>
        <v>0</v>
      </c>
      <c r="O41">
        <f>2.0/((1/Q41-1/P41)+SIGN(Q41)*SQRT((1/Q41-1/P41)*(1/Q41-1/P41) + 4*BM41/((BM41+1)*(BM41+1))*(2*1/Q41*1/P41-1/P41*1/P41)))</f>
        <v>0</v>
      </c>
      <c r="P41">
        <f>IF(LEFT(BN41,1)&lt;&gt;"0",IF(LEFT(BN41,1)="1",3.0,BO41),$D$5+$E$5*(CE41*BX41/($K$5*1000))+$F$5*(CE41*BX41/($K$5*1000))*MAX(MIN(BL41,$J$5),$I$5)*MAX(MIN(BL41,$J$5),$I$5)+$G$5*MAX(MIN(BL41,$J$5),$I$5)*(CE41*BX41/($K$5*1000))+$H$5*(CE41*BX41/($K$5*1000))*(CE41*BX41/($K$5*1000)))</f>
        <v>0</v>
      </c>
      <c r="Q41">
        <f>I41*(1000-(1000*0.61365*exp(17.502*U41/(240.97+U41))/(BX41+BY41)+BS41)/2)/(1000*0.61365*exp(17.502*U41/(240.97+U41))/(BX41+BY41)-BS41)</f>
        <v>0</v>
      </c>
      <c r="R41">
        <f>1/((BM41+1)/(O41/1.6)+1/(P41/1.37)) + BM41/((BM41+1)/(O41/1.6) + BM41/(P41/1.37))</f>
        <v>0</v>
      </c>
      <c r="S41">
        <f>(BI41*BK41)</f>
        <v>0</v>
      </c>
      <c r="T41">
        <f>(BZ41+(S41+2*0.95*5.67E-8*(((BZ41+$B$9)+273)^4-(BZ41+273)^4)-44100*I41)/(1.84*29.3*P41+8*0.95*5.67E-8*(BZ41+273)^3))</f>
        <v>0</v>
      </c>
      <c r="U41">
        <f>($C$9*CA41+$D$9*CB41+$E$9*T41)</f>
        <v>0</v>
      </c>
      <c r="V41">
        <f>0.61365*exp(17.502*U41/(240.97+U41))</f>
        <v>0</v>
      </c>
      <c r="W41">
        <f>(X41/Y41*100)</f>
        <v>0</v>
      </c>
      <c r="X41">
        <f>BS41*(BX41+BY41)/1000</f>
        <v>0</v>
      </c>
      <c r="Y41">
        <f>0.61365*exp(17.502*BZ41/(240.97+BZ41))</f>
        <v>0</v>
      </c>
      <c r="Z41">
        <f>(V41-BS41*(BX41+BY41)/1000)</f>
        <v>0</v>
      </c>
      <c r="AA41">
        <f>(-I41*44100)</f>
        <v>0</v>
      </c>
      <c r="AB41">
        <f>2*29.3*P41*0.92*(BZ41-U41)</f>
        <v>0</v>
      </c>
      <c r="AC41">
        <f>2*0.95*5.67E-8*(((BZ41+$B$9)+273)^4-(U41+273)^4)</f>
        <v>0</v>
      </c>
      <c r="AD41">
        <f>S41+AC41+AA41+AB41</f>
        <v>0</v>
      </c>
      <c r="AE41">
        <v>0</v>
      </c>
      <c r="AF41">
        <v>0</v>
      </c>
      <c r="AG41">
        <f>IF(AE41*$H$15&gt;=AI41,1.0,(AI41/(AI41-AE41*$H$15)))</f>
        <v>0</v>
      </c>
      <c r="AH41">
        <f>(AG41-1)*100</f>
        <v>0</v>
      </c>
      <c r="AI41">
        <f>MAX(0,($B$15+$C$15*CE41)/(1+$D$15*CE41)*BX41/(BZ41+273)*$E$15)</f>
        <v>0</v>
      </c>
      <c r="AJ41" t="s">
        <v>282</v>
      </c>
      <c r="AK41">
        <v>934.8668</v>
      </c>
      <c r="AL41">
        <v>3284.32</v>
      </c>
      <c r="AM41">
        <f>AL41-AK41</f>
        <v>0</v>
      </c>
      <c r="AN41">
        <f>AM41/AL41</f>
        <v>0</v>
      </c>
      <c r="AO41">
        <v>-1</v>
      </c>
      <c r="AP41" t="s">
        <v>363</v>
      </c>
      <c r="AQ41">
        <v>304.31252</v>
      </c>
      <c r="AR41">
        <v>755.476</v>
      </c>
      <c r="AS41">
        <f>1-AQ41/AR41</f>
        <v>0</v>
      </c>
      <c r="AT41">
        <v>0.5</v>
      </c>
      <c r="AU41">
        <f>BI41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284</v>
      </c>
      <c r="BB41">
        <v>0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f>$B$13*CF41+$C$13*CG41+$F$13*CH41*(1-CK41)</f>
        <v>0</v>
      </c>
      <c r="BI41">
        <f>BH41*BJ41</f>
        <v>0</v>
      </c>
      <c r="BJ41">
        <f>($B$13*$D$11+$C$13*$D$11+$F$13*((CU41+CM41)/MAX(CU41+CM41+CV41, 0.1)*$I$11+CV41/MAX(CU41+CM41+CV41, 0.1)*$J$11))/($B$13+$C$13+$F$13)</f>
        <v>0</v>
      </c>
      <c r="BK41">
        <f>($B$13*$K$11+$C$13*$K$11+$F$13*((CU41+CM41)/MAX(CU41+CM41+CV41, 0.1)*$P$11+CV41/MAX(CU41+CM41+CV41, 0.1)*$Q$11))/($B$13+$C$13+$F$13)</f>
        <v>0</v>
      </c>
      <c r="BL41">
        <v>2</v>
      </c>
      <c r="BM41">
        <v>0.5</v>
      </c>
      <c r="BN41" t="s">
        <v>285</v>
      </c>
      <c r="BO41">
        <v>2</v>
      </c>
      <c r="BP41">
        <v>1604613857.75</v>
      </c>
      <c r="BQ41">
        <v>795.6675</v>
      </c>
      <c r="BR41">
        <v>800.0197</v>
      </c>
      <c r="BS41">
        <v>17.96824</v>
      </c>
      <c r="BT41">
        <v>17.2804766666667</v>
      </c>
      <c r="BU41">
        <v>788.542866666667</v>
      </c>
      <c r="BV41">
        <v>17.8873133333333</v>
      </c>
      <c r="BW41">
        <v>600.033166666667</v>
      </c>
      <c r="BX41">
        <v>101.351133333333</v>
      </c>
      <c r="BY41">
        <v>0.10001762</v>
      </c>
      <c r="BZ41">
        <v>26.5318466666667</v>
      </c>
      <c r="CA41">
        <v>25.6978</v>
      </c>
      <c r="CB41">
        <v>999.9</v>
      </c>
      <c r="CC41">
        <v>0</v>
      </c>
      <c r="CD41">
        <v>0</v>
      </c>
      <c r="CE41">
        <v>10002.3543333333</v>
      </c>
      <c r="CF41">
        <v>0</v>
      </c>
      <c r="CG41">
        <v>9999.9</v>
      </c>
      <c r="CH41">
        <v>300.010366666667</v>
      </c>
      <c r="CI41">
        <v>0.9000006</v>
      </c>
      <c r="CJ41">
        <v>0.09999956</v>
      </c>
      <c r="CK41">
        <v>0</v>
      </c>
      <c r="CL41">
        <v>304.3642</v>
      </c>
      <c r="CM41">
        <v>5.00096</v>
      </c>
      <c r="CN41">
        <v>924.8901</v>
      </c>
      <c r="CO41">
        <v>3225.79166666667</v>
      </c>
      <c r="CP41">
        <v>36.812</v>
      </c>
      <c r="CQ41">
        <v>40.6580666666667</v>
      </c>
      <c r="CR41">
        <v>38.8414</v>
      </c>
      <c r="CS41">
        <v>40.4832</v>
      </c>
      <c r="CT41">
        <v>39.625</v>
      </c>
      <c r="CU41">
        <v>265.508333333333</v>
      </c>
      <c r="CV41">
        <v>29.5026666666667</v>
      </c>
      <c r="CW41">
        <v>0</v>
      </c>
      <c r="CX41">
        <v>86.6000001430511</v>
      </c>
      <c r="CY41">
        <v>0</v>
      </c>
      <c r="CZ41">
        <v>304.31252</v>
      </c>
      <c r="DA41">
        <v>-3.82207693222218</v>
      </c>
      <c r="DB41">
        <v>-13.4763846346019</v>
      </c>
      <c r="DC41">
        <v>924.72008</v>
      </c>
      <c r="DD41">
        <v>15</v>
      </c>
      <c r="DE41">
        <v>1604612318.1</v>
      </c>
      <c r="DF41" t="s">
        <v>286</v>
      </c>
      <c r="DG41">
        <v>1604612318.1</v>
      </c>
      <c r="DH41">
        <v>1604612316.1</v>
      </c>
      <c r="DI41">
        <v>2</v>
      </c>
      <c r="DJ41">
        <v>0.376</v>
      </c>
      <c r="DK41">
        <v>-0.012</v>
      </c>
      <c r="DL41">
        <v>5.791</v>
      </c>
      <c r="DM41">
        <v>0.12</v>
      </c>
      <c r="DN41">
        <v>410</v>
      </c>
      <c r="DO41">
        <v>19</v>
      </c>
      <c r="DP41">
        <v>0.26</v>
      </c>
      <c r="DQ41">
        <v>0.11</v>
      </c>
      <c r="DR41">
        <v>-4.3561495</v>
      </c>
      <c r="DS41">
        <v>-0.0744630393996154</v>
      </c>
      <c r="DT41">
        <v>0.0717717456228424</v>
      </c>
      <c r="DU41">
        <v>1</v>
      </c>
      <c r="DV41">
        <v>0.68843295</v>
      </c>
      <c r="DW41">
        <v>-0.062169816135086</v>
      </c>
      <c r="DX41">
        <v>0.0132354360901899</v>
      </c>
      <c r="DY41">
        <v>1</v>
      </c>
      <c r="DZ41">
        <v>2</v>
      </c>
      <c r="EA41">
        <v>2</v>
      </c>
      <c r="EB41" t="s">
        <v>336</v>
      </c>
      <c r="EC41">
        <v>100</v>
      </c>
      <c r="ED41">
        <v>100</v>
      </c>
      <c r="EE41">
        <v>7.125</v>
      </c>
      <c r="EF41">
        <v>0.08</v>
      </c>
      <c r="EG41">
        <v>3.70542558080739</v>
      </c>
      <c r="EH41">
        <v>0.00621434693501906</v>
      </c>
      <c r="EI41">
        <v>-2.84187309215212e-06</v>
      </c>
      <c r="EJ41">
        <v>5.83187288444407e-10</v>
      </c>
      <c r="EK41">
        <v>-0.105337926012074</v>
      </c>
      <c r="EL41">
        <v>-0.0175213708561665</v>
      </c>
      <c r="EM41">
        <v>0.00201954594759898</v>
      </c>
      <c r="EN41">
        <v>-2.55958449284408e-05</v>
      </c>
      <c r="EO41">
        <v>-1</v>
      </c>
      <c r="EP41">
        <v>2233</v>
      </c>
      <c r="EQ41">
        <v>2</v>
      </c>
      <c r="ER41">
        <v>28</v>
      </c>
      <c r="ES41">
        <v>25.8</v>
      </c>
      <c r="ET41">
        <v>25.8</v>
      </c>
      <c r="EU41">
        <v>2</v>
      </c>
      <c r="EV41">
        <v>628.53</v>
      </c>
      <c r="EW41">
        <v>355.102</v>
      </c>
      <c r="EX41">
        <v>24.9997</v>
      </c>
      <c r="EY41">
        <v>27.1675</v>
      </c>
      <c r="EZ41">
        <v>30</v>
      </c>
      <c r="FA41">
        <v>27.4203</v>
      </c>
      <c r="FB41">
        <v>27.4254</v>
      </c>
      <c r="FC41">
        <v>33.4709</v>
      </c>
      <c r="FD41">
        <v>31.544</v>
      </c>
      <c r="FE41">
        <v>55.7298</v>
      </c>
      <c r="FF41">
        <v>25</v>
      </c>
      <c r="FG41">
        <v>800</v>
      </c>
      <c r="FH41">
        <v>17.2971</v>
      </c>
      <c r="FI41">
        <v>99.5058</v>
      </c>
      <c r="FJ41">
        <v>101.281</v>
      </c>
    </row>
    <row r="42" spans="1:166">
      <c r="A42">
        <v>24</v>
      </c>
      <c r="B42">
        <v>1604613936.5</v>
      </c>
      <c r="C42">
        <v>1404.90000009537</v>
      </c>
      <c r="D42" t="s">
        <v>364</v>
      </c>
      <c r="E42" t="s">
        <v>365</v>
      </c>
      <c r="G42">
        <f>A/E</f>
        <v>0</v>
      </c>
      <c r="H42">
        <v>1604613928.75</v>
      </c>
      <c r="I42">
        <f>BW42*AG42*(BS42-BT42)/(100*BL42*(1000-AG42*BS42))</f>
        <v>0</v>
      </c>
      <c r="J42">
        <f>BW42*AG42*(BR42-BQ42*(1000-AG42*BT42)/(1000-AG42*BS42))/(100*BL42)</f>
        <v>0</v>
      </c>
      <c r="K42">
        <f>BQ42 - IF(AG42&gt;1, J42*BL42*100.0/(AI42*CE42), 0)</f>
        <v>0</v>
      </c>
      <c r="L42">
        <f>((R42-I42/2)*K42-J42)/(R42+I42/2)</f>
        <v>0</v>
      </c>
      <c r="M42">
        <f>L42*(BX42+BY42)/1000.0</f>
        <v>0</v>
      </c>
      <c r="N42">
        <f>(BQ42 - IF(AG42&gt;1, J42*BL42*100.0/(AI42*CE42), 0))*(BX42+BY42)/1000.0</f>
        <v>0</v>
      </c>
      <c r="O42">
        <f>2.0/((1/Q42-1/P42)+SIGN(Q42)*SQRT((1/Q42-1/P42)*(1/Q42-1/P42) + 4*BM42/((BM42+1)*(BM42+1))*(2*1/Q42*1/P42-1/P42*1/P42)))</f>
        <v>0</v>
      </c>
      <c r="P42">
        <f>IF(LEFT(BN42,1)&lt;&gt;"0",IF(LEFT(BN42,1)="1",3.0,BO42),$D$5+$E$5*(CE42*BX42/($K$5*1000))+$F$5*(CE42*BX42/($K$5*1000))*MAX(MIN(BL42,$J$5),$I$5)*MAX(MIN(BL42,$J$5),$I$5)+$G$5*MAX(MIN(BL42,$J$5),$I$5)*(CE42*BX42/($K$5*1000))+$H$5*(CE42*BX42/($K$5*1000))*(CE42*BX42/($K$5*1000)))</f>
        <v>0</v>
      </c>
      <c r="Q42">
        <f>I42*(1000-(1000*0.61365*exp(17.502*U42/(240.97+U42))/(BX42+BY42)+BS42)/2)/(1000*0.61365*exp(17.502*U42/(240.97+U42))/(BX42+BY42)-BS42)</f>
        <v>0</v>
      </c>
      <c r="R42">
        <f>1/((BM42+1)/(O42/1.6)+1/(P42/1.37)) + BM42/((BM42+1)/(O42/1.6) + BM42/(P42/1.37))</f>
        <v>0</v>
      </c>
      <c r="S42">
        <f>(BI42*BK42)</f>
        <v>0</v>
      </c>
      <c r="T42">
        <f>(BZ42+(S42+2*0.95*5.67E-8*(((BZ42+$B$9)+273)^4-(BZ42+273)^4)-44100*I42)/(1.84*29.3*P42+8*0.95*5.67E-8*(BZ42+273)^3))</f>
        <v>0</v>
      </c>
      <c r="U42">
        <f>($C$9*CA42+$D$9*CB42+$E$9*T42)</f>
        <v>0</v>
      </c>
      <c r="V42">
        <f>0.61365*exp(17.502*U42/(240.97+U42))</f>
        <v>0</v>
      </c>
      <c r="W42">
        <f>(X42/Y42*100)</f>
        <v>0</v>
      </c>
      <c r="X42">
        <f>BS42*(BX42+BY42)/1000</f>
        <v>0</v>
      </c>
      <c r="Y42">
        <f>0.61365*exp(17.502*BZ42/(240.97+BZ42))</f>
        <v>0</v>
      </c>
      <c r="Z42">
        <f>(V42-BS42*(BX42+BY42)/1000)</f>
        <v>0</v>
      </c>
      <c r="AA42">
        <f>(-I42*44100)</f>
        <v>0</v>
      </c>
      <c r="AB42">
        <f>2*29.3*P42*0.92*(BZ42-U42)</f>
        <v>0</v>
      </c>
      <c r="AC42">
        <f>2*0.95*5.67E-8*(((BZ42+$B$9)+273)^4-(U42+273)^4)</f>
        <v>0</v>
      </c>
      <c r="AD42">
        <f>S42+AC42+AA42+AB42</f>
        <v>0</v>
      </c>
      <c r="AE42">
        <v>0</v>
      </c>
      <c r="AF42">
        <v>0</v>
      </c>
      <c r="AG42">
        <f>IF(AE42*$H$15&gt;=AI42,1.0,(AI42/(AI42-AE42*$H$15)))</f>
        <v>0</v>
      </c>
      <c r="AH42">
        <f>(AG42-1)*100</f>
        <v>0</v>
      </c>
      <c r="AI42">
        <f>MAX(0,($B$15+$C$15*CE42)/(1+$D$15*CE42)*BX42/(BZ42+273)*$E$15)</f>
        <v>0</v>
      </c>
      <c r="AJ42" t="s">
        <v>282</v>
      </c>
      <c r="AK42">
        <v>934.8668</v>
      </c>
      <c r="AL42">
        <v>3284.32</v>
      </c>
      <c r="AM42">
        <f>AL42-AK42</f>
        <v>0</v>
      </c>
      <c r="AN42">
        <f>AM42/AL42</f>
        <v>0</v>
      </c>
      <c r="AO42">
        <v>-1</v>
      </c>
      <c r="AP42" t="s">
        <v>366</v>
      </c>
      <c r="AQ42">
        <v>302.97436</v>
      </c>
      <c r="AR42">
        <v>741.261</v>
      </c>
      <c r="AS42">
        <f>1-AQ42/AR42</f>
        <v>0</v>
      </c>
      <c r="AT42">
        <v>0.5</v>
      </c>
      <c r="AU42">
        <f>BI42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284</v>
      </c>
      <c r="BB42">
        <v>0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f>$B$13*CF42+$C$13*CG42+$F$13*CH42*(1-CK42)</f>
        <v>0</v>
      </c>
      <c r="BI42">
        <f>BH42*BJ42</f>
        <v>0</v>
      </c>
      <c r="BJ42">
        <f>($B$13*$D$11+$C$13*$D$11+$F$13*((CU42+CM42)/MAX(CU42+CM42+CV42, 0.1)*$I$11+CV42/MAX(CU42+CM42+CV42, 0.1)*$J$11))/($B$13+$C$13+$F$13)</f>
        <v>0</v>
      </c>
      <c r="BK42">
        <f>($B$13*$K$11+$C$13*$K$11+$F$13*((CU42+CM42)/MAX(CU42+CM42+CV42, 0.1)*$P$11+CV42/MAX(CU42+CM42+CV42, 0.1)*$Q$11))/($B$13+$C$13+$F$13)</f>
        <v>0</v>
      </c>
      <c r="BL42">
        <v>2</v>
      </c>
      <c r="BM42">
        <v>0.5</v>
      </c>
      <c r="BN42" t="s">
        <v>285</v>
      </c>
      <c r="BO42">
        <v>2</v>
      </c>
      <c r="BP42">
        <v>1604613928.75</v>
      </c>
      <c r="BQ42">
        <v>995.465733333333</v>
      </c>
      <c r="BR42">
        <v>1000.02413333333</v>
      </c>
      <c r="BS42">
        <v>17.957</v>
      </c>
      <c r="BT42">
        <v>17.2934666666667</v>
      </c>
      <c r="BU42">
        <v>987.832533333333</v>
      </c>
      <c r="BV42">
        <v>17.87641</v>
      </c>
      <c r="BW42">
        <v>600.027966666667</v>
      </c>
      <c r="BX42">
        <v>101.343</v>
      </c>
      <c r="BY42">
        <v>0.100024336666667</v>
      </c>
      <c r="BZ42">
        <v>26.5333633333333</v>
      </c>
      <c r="CA42">
        <v>25.69324</v>
      </c>
      <c r="CB42">
        <v>999.9</v>
      </c>
      <c r="CC42">
        <v>0</v>
      </c>
      <c r="CD42">
        <v>0</v>
      </c>
      <c r="CE42">
        <v>10001.8903333333</v>
      </c>
      <c r="CF42">
        <v>0</v>
      </c>
      <c r="CG42">
        <v>9999.9</v>
      </c>
      <c r="CH42">
        <v>300.008333333333</v>
      </c>
      <c r="CI42">
        <v>0.8999944</v>
      </c>
      <c r="CJ42">
        <v>0.10000574</v>
      </c>
      <c r="CK42">
        <v>0</v>
      </c>
      <c r="CL42">
        <v>303.018133333333</v>
      </c>
      <c r="CM42">
        <v>5.00096</v>
      </c>
      <c r="CN42">
        <v>920.637166666667</v>
      </c>
      <c r="CO42">
        <v>3225.764</v>
      </c>
      <c r="CP42">
        <v>36.812</v>
      </c>
      <c r="CQ42">
        <v>40.6663333333333</v>
      </c>
      <c r="CR42">
        <v>38.8414</v>
      </c>
      <c r="CS42">
        <v>40.4958</v>
      </c>
      <c r="CT42">
        <v>39.625</v>
      </c>
      <c r="CU42">
        <v>265.505666666667</v>
      </c>
      <c r="CV42">
        <v>29.5046666666667</v>
      </c>
      <c r="CW42">
        <v>0</v>
      </c>
      <c r="CX42">
        <v>70.1000001430511</v>
      </c>
      <c r="CY42">
        <v>0</v>
      </c>
      <c r="CZ42">
        <v>302.97436</v>
      </c>
      <c r="DA42">
        <v>-7.81869229750707</v>
      </c>
      <c r="DB42">
        <v>-27.6205384461367</v>
      </c>
      <c r="DC42">
        <v>920.53084</v>
      </c>
      <c r="DD42">
        <v>15</v>
      </c>
      <c r="DE42">
        <v>1604612318.1</v>
      </c>
      <c r="DF42" t="s">
        <v>286</v>
      </c>
      <c r="DG42">
        <v>1604612318.1</v>
      </c>
      <c r="DH42">
        <v>1604612316.1</v>
      </c>
      <c r="DI42">
        <v>2</v>
      </c>
      <c r="DJ42">
        <v>0.376</v>
      </c>
      <c r="DK42">
        <v>-0.012</v>
      </c>
      <c r="DL42">
        <v>5.791</v>
      </c>
      <c r="DM42">
        <v>0.12</v>
      </c>
      <c r="DN42">
        <v>410</v>
      </c>
      <c r="DO42">
        <v>19</v>
      </c>
      <c r="DP42">
        <v>0.26</v>
      </c>
      <c r="DQ42">
        <v>0.11</v>
      </c>
      <c r="DR42">
        <v>-4.56030725</v>
      </c>
      <c r="DS42">
        <v>0.0756545966228921</v>
      </c>
      <c r="DT42">
        <v>0.0447925371009223</v>
      </c>
      <c r="DU42">
        <v>1</v>
      </c>
      <c r="DV42">
        <v>0.660129175</v>
      </c>
      <c r="DW42">
        <v>0.0377891369605997</v>
      </c>
      <c r="DX42">
        <v>0.00781134182419225</v>
      </c>
      <c r="DY42">
        <v>1</v>
      </c>
      <c r="DZ42">
        <v>2</v>
      </c>
      <c r="EA42">
        <v>2</v>
      </c>
      <c r="EB42" t="s">
        <v>336</v>
      </c>
      <c r="EC42">
        <v>100</v>
      </c>
      <c r="ED42">
        <v>100</v>
      </c>
      <c r="EE42">
        <v>7.633</v>
      </c>
      <c r="EF42">
        <v>0.0802</v>
      </c>
      <c r="EG42">
        <v>3.70542558080739</v>
      </c>
      <c r="EH42">
        <v>0.00621434693501906</v>
      </c>
      <c r="EI42">
        <v>-2.84187309215212e-06</v>
      </c>
      <c r="EJ42">
        <v>5.83187288444407e-10</v>
      </c>
      <c r="EK42">
        <v>-0.105337926012074</v>
      </c>
      <c r="EL42">
        <v>-0.0175213708561665</v>
      </c>
      <c r="EM42">
        <v>0.00201954594759898</v>
      </c>
      <c r="EN42">
        <v>-2.55958449284408e-05</v>
      </c>
      <c r="EO42">
        <v>-1</v>
      </c>
      <c r="EP42">
        <v>2233</v>
      </c>
      <c r="EQ42">
        <v>2</v>
      </c>
      <c r="ER42">
        <v>28</v>
      </c>
      <c r="ES42">
        <v>27</v>
      </c>
      <c r="ET42">
        <v>27</v>
      </c>
      <c r="EU42">
        <v>2</v>
      </c>
      <c r="EV42">
        <v>628.505</v>
      </c>
      <c r="EW42">
        <v>355.456</v>
      </c>
      <c r="EX42">
        <v>24.9999</v>
      </c>
      <c r="EY42">
        <v>27.1491</v>
      </c>
      <c r="EZ42">
        <v>29.9999</v>
      </c>
      <c r="FA42">
        <v>27.3955</v>
      </c>
      <c r="FB42">
        <v>27.3997</v>
      </c>
      <c r="FC42">
        <v>40.2328</v>
      </c>
      <c r="FD42">
        <v>30.99</v>
      </c>
      <c r="FE42">
        <v>54.6024</v>
      </c>
      <c r="FF42">
        <v>25</v>
      </c>
      <c r="FG42">
        <v>1000</v>
      </c>
      <c r="FH42">
        <v>17.244</v>
      </c>
      <c r="FI42">
        <v>99.5137</v>
      </c>
      <c r="FJ42">
        <v>101.284</v>
      </c>
    </row>
    <row r="43" spans="1:166">
      <c r="A43">
        <v>25</v>
      </c>
      <c r="B43">
        <v>1604614001.5</v>
      </c>
      <c r="C43">
        <v>1469.90000009537</v>
      </c>
      <c r="D43" t="s">
        <v>367</v>
      </c>
      <c r="E43" t="s">
        <v>368</v>
      </c>
      <c r="G43">
        <f>A/E</f>
        <v>0</v>
      </c>
      <c r="H43">
        <v>1604613993.75</v>
      </c>
      <c r="I43">
        <f>BW43*AG43*(BS43-BT43)/(100*BL43*(1000-AG43*BS43))</f>
        <v>0</v>
      </c>
      <c r="J43">
        <f>BW43*AG43*(BR43-BQ43*(1000-AG43*BT43)/(1000-AG43*BS43))/(100*BL43)</f>
        <v>0</v>
      </c>
      <c r="K43">
        <f>BQ43 - IF(AG43&gt;1, J43*BL43*100.0/(AI43*CE43), 0)</f>
        <v>0</v>
      </c>
      <c r="L43">
        <f>((R43-I43/2)*K43-J43)/(R43+I43/2)</f>
        <v>0</v>
      </c>
      <c r="M43">
        <f>L43*(BX43+BY43)/1000.0</f>
        <v>0</v>
      </c>
      <c r="N43">
        <f>(BQ43 - IF(AG43&gt;1, J43*BL43*100.0/(AI43*CE43), 0))*(BX43+BY43)/1000.0</f>
        <v>0</v>
      </c>
      <c r="O43">
        <f>2.0/((1/Q43-1/P43)+SIGN(Q43)*SQRT((1/Q43-1/P43)*(1/Q43-1/P43) + 4*BM43/((BM43+1)*(BM43+1))*(2*1/Q43*1/P43-1/P43*1/P43)))</f>
        <v>0</v>
      </c>
      <c r="P43">
        <f>IF(LEFT(BN43,1)&lt;&gt;"0",IF(LEFT(BN43,1)="1",3.0,BO43),$D$5+$E$5*(CE43*BX43/($K$5*1000))+$F$5*(CE43*BX43/($K$5*1000))*MAX(MIN(BL43,$J$5),$I$5)*MAX(MIN(BL43,$J$5),$I$5)+$G$5*MAX(MIN(BL43,$J$5),$I$5)*(CE43*BX43/($K$5*1000))+$H$5*(CE43*BX43/($K$5*1000))*(CE43*BX43/($K$5*1000)))</f>
        <v>0</v>
      </c>
      <c r="Q43">
        <f>I43*(1000-(1000*0.61365*exp(17.502*U43/(240.97+U43))/(BX43+BY43)+BS43)/2)/(1000*0.61365*exp(17.502*U43/(240.97+U43))/(BX43+BY43)-BS43)</f>
        <v>0</v>
      </c>
      <c r="R43">
        <f>1/((BM43+1)/(O43/1.6)+1/(P43/1.37)) + BM43/((BM43+1)/(O43/1.6) + BM43/(P43/1.37))</f>
        <v>0</v>
      </c>
      <c r="S43">
        <f>(BI43*BK43)</f>
        <v>0</v>
      </c>
      <c r="T43">
        <f>(BZ43+(S43+2*0.95*5.67E-8*(((BZ43+$B$9)+273)^4-(BZ43+273)^4)-44100*I43)/(1.84*29.3*P43+8*0.95*5.67E-8*(BZ43+273)^3))</f>
        <v>0</v>
      </c>
      <c r="U43">
        <f>($C$9*CA43+$D$9*CB43+$E$9*T43)</f>
        <v>0</v>
      </c>
      <c r="V43">
        <f>0.61365*exp(17.502*U43/(240.97+U43))</f>
        <v>0</v>
      </c>
      <c r="W43">
        <f>(X43/Y43*100)</f>
        <v>0</v>
      </c>
      <c r="X43">
        <f>BS43*(BX43+BY43)/1000</f>
        <v>0</v>
      </c>
      <c r="Y43">
        <f>0.61365*exp(17.502*BZ43/(240.97+BZ43))</f>
        <v>0</v>
      </c>
      <c r="Z43">
        <f>(V43-BS43*(BX43+BY43)/1000)</f>
        <v>0</v>
      </c>
      <c r="AA43">
        <f>(-I43*44100)</f>
        <v>0</v>
      </c>
      <c r="AB43">
        <f>2*29.3*P43*0.92*(BZ43-U43)</f>
        <v>0</v>
      </c>
      <c r="AC43">
        <f>2*0.95*5.67E-8*(((BZ43+$B$9)+273)^4-(U43+273)^4)</f>
        <v>0</v>
      </c>
      <c r="AD43">
        <f>S43+AC43+AA43+AB43</f>
        <v>0</v>
      </c>
      <c r="AE43">
        <v>0</v>
      </c>
      <c r="AF43">
        <v>0</v>
      </c>
      <c r="AG43">
        <f>IF(AE43*$H$15&gt;=AI43,1.0,(AI43/(AI43-AE43*$H$15)))</f>
        <v>0</v>
      </c>
      <c r="AH43">
        <f>(AG43-1)*100</f>
        <v>0</v>
      </c>
      <c r="AI43">
        <f>MAX(0,($B$15+$C$15*CE43)/(1+$D$15*CE43)*BX43/(BZ43+273)*$E$15)</f>
        <v>0</v>
      </c>
      <c r="AJ43" t="s">
        <v>282</v>
      </c>
      <c r="AK43">
        <v>934.8668</v>
      </c>
      <c r="AL43">
        <v>3284.32</v>
      </c>
      <c r="AM43">
        <f>AL43-AK43</f>
        <v>0</v>
      </c>
      <c r="AN43">
        <f>AM43/AL43</f>
        <v>0</v>
      </c>
      <c r="AO43">
        <v>-1</v>
      </c>
      <c r="AP43" t="s">
        <v>369</v>
      </c>
      <c r="AQ43">
        <v>299.202115384615</v>
      </c>
      <c r="AR43">
        <v>696.625</v>
      </c>
      <c r="AS43">
        <f>1-AQ43/AR43</f>
        <v>0</v>
      </c>
      <c r="AT43">
        <v>0.5</v>
      </c>
      <c r="AU43">
        <f>BI43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284</v>
      </c>
      <c r="BB43">
        <v>0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f>$B$13*CF43+$C$13*CG43+$F$13*CH43*(1-CK43)</f>
        <v>0</v>
      </c>
      <c r="BI43">
        <f>BH43*BJ43</f>
        <v>0</v>
      </c>
      <c r="BJ43">
        <f>($B$13*$D$11+$C$13*$D$11+$F$13*((CU43+CM43)/MAX(CU43+CM43+CV43, 0.1)*$I$11+CV43/MAX(CU43+CM43+CV43, 0.1)*$J$11))/($B$13+$C$13+$F$13)</f>
        <v>0</v>
      </c>
      <c r="BK43">
        <f>($B$13*$K$11+$C$13*$K$11+$F$13*((CU43+CM43)/MAX(CU43+CM43+CV43, 0.1)*$P$11+CV43/MAX(CU43+CM43+CV43, 0.1)*$Q$11))/($B$13+$C$13+$F$13)</f>
        <v>0</v>
      </c>
      <c r="BL43">
        <v>2</v>
      </c>
      <c r="BM43">
        <v>0.5</v>
      </c>
      <c r="BN43" t="s">
        <v>285</v>
      </c>
      <c r="BO43">
        <v>2</v>
      </c>
      <c r="BP43">
        <v>1604613993.75</v>
      </c>
      <c r="BQ43">
        <v>1195.45766666667</v>
      </c>
      <c r="BR43">
        <v>1199.98633333333</v>
      </c>
      <c r="BS43">
        <v>17.9722533333333</v>
      </c>
      <c r="BT43">
        <v>17.35575</v>
      </c>
      <c r="BU43">
        <v>1187.40433333333</v>
      </c>
      <c r="BV43">
        <v>17.89121</v>
      </c>
      <c r="BW43">
        <v>600.0263</v>
      </c>
      <c r="BX43">
        <v>101.335133333333</v>
      </c>
      <c r="BY43">
        <v>0.0999778933333333</v>
      </c>
      <c r="BZ43">
        <v>26.5369066666667</v>
      </c>
      <c r="CA43">
        <v>25.69634</v>
      </c>
      <c r="CB43">
        <v>999.9</v>
      </c>
      <c r="CC43">
        <v>0</v>
      </c>
      <c r="CD43">
        <v>0</v>
      </c>
      <c r="CE43">
        <v>10003.812</v>
      </c>
      <c r="CF43">
        <v>0</v>
      </c>
      <c r="CG43">
        <v>9999.9</v>
      </c>
      <c r="CH43">
        <v>299.995966666667</v>
      </c>
      <c r="CI43">
        <v>0.9000006</v>
      </c>
      <c r="CJ43">
        <v>0.09999956</v>
      </c>
      <c r="CK43">
        <v>0</v>
      </c>
      <c r="CL43">
        <v>299.3167</v>
      </c>
      <c r="CM43">
        <v>5.00096</v>
      </c>
      <c r="CN43">
        <v>909.473533333333</v>
      </c>
      <c r="CO43">
        <v>3225.632</v>
      </c>
      <c r="CP43">
        <v>36.812</v>
      </c>
      <c r="CQ43">
        <v>40.6622</v>
      </c>
      <c r="CR43">
        <v>38.8666</v>
      </c>
      <c r="CS43">
        <v>40.4916</v>
      </c>
      <c r="CT43">
        <v>39.625</v>
      </c>
      <c r="CU43">
        <v>265.496333333333</v>
      </c>
      <c r="CV43">
        <v>29.5026666666667</v>
      </c>
      <c r="CW43">
        <v>0</v>
      </c>
      <c r="CX43">
        <v>64.4000000953674</v>
      </c>
      <c r="CY43">
        <v>0</v>
      </c>
      <c r="CZ43">
        <v>299.202115384615</v>
      </c>
      <c r="DA43">
        <v>-18.4786666357443</v>
      </c>
      <c r="DB43">
        <v>-53.401777715839</v>
      </c>
      <c r="DC43">
        <v>909.222538461538</v>
      </c>
      <c r="DD43">
        <v>15</v>
      </c>
      <c r="DE43">
        <v>1604612318.1</v>
      </c>
      <c r="DF43" t="s">
        <v>286</v>
      </c>
      <c r="DG43">
        <v>1604612318.1</v>
      </c>
      <c r="DH43">
        <v>1604612316.1</v>
      </c>
      <c r="DI43">
        <v>2</v>
      </c>
      <c r="DJ43">
        <v>0.376</v>
      </c>
      <c r="DK43">
        <v>-0.012</v>
      </c>
      <c r="DL43">
        <v>5.791</v>
      </c>
      <c r="DM43">
        <v>0.12</v>
      </c>
      <c r="DN43">
        <v>410</v>
      </c>
      <c r="DO43">
        <v>19</v>
      </c>
      <c r="DP43">
        <v>0.26</v>
      </c>
      <c r="DQ43">
        <v>0.11</v>
      </c>
      <c r="DR43">
        <v>-4.54492125</v>
      </c>
      <c r="DS43">
        <v>-0.0210507692307642</v>
      </c>
      <c r="DT43">
        <v>0.0975721961469429</v>
      </c>
      <c r="DU43">
        <v>1</v>
      </c>
      <c r="DV43">
        <v>0.619720025</v>
      </c>
      <c r="DW43">
        <v>-0.0780174371482186</v>
      </c>
      <c r="DX43">
        <v>0.0172220355627427</v>
      </c>
      <c r="DY43">
        <v>1</v>
      </c>
      <c r="DZ43">
        <v>2</v>
      </c>
      <c r="EA43">
        <v>2</v>
      </c>
      <c r="EB43" t="s">
        <v>336</v>
      </c>
      <c r="EC43">
        <v>100</v>
      </c>
      <c r="ED43">
        <v>100</v>
      </c>
      <c r="EE43">
        <v>8.06</v>
      </c>
      <c r="EF43">
        <v>0.082</v>
      </c>
      <c r="EG43">
        <v>3.70542558080739</v>
      </c>
      <c r="EH43">
        <v>0.00621434693501906</v>
      </c>
      <c r="EI43">
        <v>-2.84187309215212e-06</v>
      </c>
      <c r="EJ43">
        <v>5.83187288444407e-10</v>
      </c>
      <c r="EK43">
        <v>-0.105337926012074</v>
      </c>
      <c r="EL43">
        <v>-0.0175213708561665</v>
      </c>
      <c r="EM43">
        <v>0.00201954594759898</v>
      </c>
      <c r="EN43">
        <v>-2.55958449284408e-05</v>
      </c>
      <c r="EO43">
        <v>-1</v>
      </c>
      <c r="EP43">
        <v>2233</v>
      </c>
      <c r="EQ43">
        <v>2</v>
      </c>
      <c r="ER43">
        <v>28</v>
      </c>
      <c r="ES43">
        <v>28.1</v>
      </c>
      <c r="ET43">
        <v>28.1</v>
      </c>
      <c r="EU43">
        <v>2</v>
      </c>
      <c r="EV43">
        <v>628.168</v>
      </c>
      <c r="EW43">
        <v>355.483</v>
      </c>
      <c r="EX43">
        <v>24.9996</v>
      </c>
      <c r="EY43">
        <v>27.1317</v>
      </c>
      <c r="EZ43">
        <v>29.9999</v>
      </c>
      <c r="FA43">
        <v>27.3749</v>
      </c>
      <c r="FB43">
        <v>27.3791</v>
      </c>
      <c r="FC43">
        <v>46.8202</v>
      </c>
      <c r="FD43">
        <v>30.1428</v>
      </c>
      <c r="FE43">
        <v>53.4794</v>
      </c>
      <c r="FF43">
        <v>25</v>
      </c>
      <c r="FG43">
        <v>1200</v>
      </c>
      <c r="FH43">
        <v>17.3722</v>
      </c>
      <c r="FI43">
        <v>99.5137</v>
      </c>
      <c r="FJ43">
        <v>101.287</v>
      </c>
    </row>
    <row r="44" spans="1:166">
      <c r="A44">
        <v>26</v>
      </c>
      <c r="B44">
        <v>1604614689</v>
      </c>
      <c r="C44">
        <v>2157.40000009537</v>
      </c>
      <c r="D44" t="s">
        <v>370</v>
      </c>
      <c r="E44" t="s">
        <v>371</v>
      </c>
      <c r="G44">
        <f>A/E</f>
        <v>0</v>
      </c>
      <c r="H44">
        <v>1604614681.25</v>
      </c>
      <c r="I44">
        <f>BW44*AG44*(BS44-BT44)/(100*BL44*(1000-AG44*BS44))</f>
        <v>0</v>
      </c>
      <c r="J44">
        <f>BW44*AG44*(BR44-BQ44*(1000-AG44*BT44)/(1000-AG44*BS44))/(100*BL44)</f>
        <v>0</v>
      </c>
      <c r="K44">
        <f>BQ44 - IF(AG44&gt;1, J44*BL44*100.0/(AI44*CE44), 0)</f>
        <v>0</v>
      </c>
      <c r="L44">
        <f>((R44-I44/2)*K44-J44)/(R44+I44/2)</f>
        <v>0</v>
      </c>
      <c r="M44">
        <f>L44*(BX44+BY44)/1000.0</f>
        <v>0</v>
      </c>
      <c r="N44">
        <f>(BQ44 - IF(AG44&gt;1, J44*BL44*100.0/(AI44*CE44), 0))*(BX44+BY44)/1000.0</f>
        <v>0</v>
      </c>
      <c r="O44">
        <f>2.0/((1/Q44-1/P44)+SIGN(Q44)*SQRT((1/Q44-1/P44)*(1/Q44-1/P44) + 4*BM44/((BM44+1)*(BM44+1))*(2*1/Q44*1/P44-1/P44*1/P44)))</f>
        <v>0</v>
      </c>
      <c r="P44">
        <f>IF(LEFT(BN44,1)&lt;&gt;"0",IF(LEFT(BN44,1)="1",3.0,BO44),$D$5+$E$5*(CE44*BX44/($K$5*1000))+$F$5*(CE44*BX44/($K$5*1000))*MAX(MIN(BL44,$J$5),$I$5)*MAX(MIN(BL44,$J$5),$I$5)+$G$5*MAX(MIN(BL44,$J$5),$I$5)*(CE44*BX44/($K$5*1000))+$H$5*(CE44*BX44/($K$5*1000))*(CE44*BX44/($K$5*1000)))</f>
        <v>0</v>
      </c>
      <c r="Q44">
        <f>I44*(1000-(1000*0.61365*exp(17.502*U44/(240.97+U44))/(BX44+BY44)+BS44)/2)/(1000*0.61365*exp(17.502*U44/(240.97+U44))/(BX44+BY44)-BS44)</f>
        <v>0</v>
      </c>
      <c r="R44">
        <f>1/((BM44+1)/(O44/1.6)+1/(P44/1.37)) + BM44/((BM44+1)/(O44/1.6) + BM44/(P44/1.37))</f>
        <v>0</v>
      </c>
      <c r="S44">
        <f>(BI44*BK44)</f>
        <v>0</v>
      </c>
      <c r="T44">
        <f>(BZ44+(S44+2*0.95*5.67E-8*(((BZ44+$B$9)+273)^4-(BZ44+273)^4)-44100*I44)/(1.84*29.3*P44+8*0.95*5.67E-8*(BZ44+273)^3))</f>
        <v>0</v>
      </c>
      <c r="U44">
        <f>($C$9*CA44+$D$9*CB44+$E$9*T44)</f>
        <v>0</v>
      </c>
      <c r="V44">
        <f>0.61365*exp(17.502*U44/(240.97+U44))</f>
        <v>0</v>
      </c>
      <c r="W44">
        <f>(X44/Y44*100)</f>
        <v>0</v>
      </c>
      <c r="X44">
        <f>BS44*(BX44+BY44)/1000</f>
        <v>0</v>
      </c>
      <c r="Y44">
        <f>0.61365*exp(17.502*BZ44/(240.97+BZ44))</f>
        <v>0</v>
      </c>
      <c r="Z44">
        <f>(V44-BS44*(BX44+BY44)/1000)</f>
        <v>0</v>
      </c>
      <c r="AA44">
        <f>(-I44*44100)</f>
        <v>0</v>
      </c>
      <c r="AB44">
        <f>2*29.3*P44*0.92*(BZ44-U44)</f>
        <v>0</v>
      </c>
      <c r="AC44">
        <f>2*0.95*5.67E-8*(((BZ44+$B$9)+273)^4-(U44+273)^4)</f>
        <v>0</v>
      </c>
      <c r="AD44">
        <f>S44+AC44+AA44+AB44</f>
        <v>0</v>
      </c>
      <c r="AE44">
        <v>0</v>
      </c>
      <c r="AF44">
        <v>0</v>
      </c>
      <c r="AG44">
        <f>IF(AE44*$H$15&gt;=AI44,1.0,(AI44/(AI44-AE44*$H$15)))</f>
        <v>0</v>
      </c>
      <c r="AH44">
        <f>(AG44-1)*100</f>
        <v>0</v>
      </c>
      <c r="AI44">
        <f>MAX(0,($B$15+$C$15*CE44)/(1+$D$15*CE44)*BX44/(BZ44+273)*$E$15)</f>
        <v>0</v>
      </c>
      <c r="AJ44" t="s">
        <v>282</v>
      </c>
      <c r="AK44">
        <v>934.8668</v>
      </c>
      <c r="AL44">
        <v>3284.32</v>
      </c>
      <c r="AM44">
        <f>AL44-AK44</f>
        <v>0</v>
      </c>
      <c r="AN44">
        <f>AM44/AL44</f>
        <v>0</v>
      </c>
      <c r="AO44">
        <v>-1</v>
      </c>
      <c r="AP44" t="s">
        <v>372</v>
      </c>
      <c r="AQ44">
        <v>266.330730769231</v>
      </c>
      <c r="AR44">
        <v>517.15</v>
      </c>
      <c r="AS44">
        <f>1-AQ44/AR44</f>
        <v>0</v>
      </c>
      <c r="AT44">
        <v>0.5</v>
      </c>
      <c r="AU44">
        <f>BI44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284</v>
      </c>
      <c r="BB44">
        <v>0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f>$B$13*CF44+$C$13*CG44+$F$13*CH44*(1-CK44)</f>
        <v>0</v>
      </c>
      <c r="BI44">
        <f>BH44*BJ44</f>
        <v>0</v>
      </c>
      <c r="BJ44">
        <f>($B$13*$D$11+$C$13*$D$11+$F$13*((CU44+CM44)/MAX(CU44+CM44+CV44, 0.1)*$I$11+CV44/MAX(CU44+CM44+CV44, 0.1)*$J$11))/($B$13+$C$13+$F$13)</f>
        <v>0</v>
      </c>
      <c r="BK44">
        <f>($B$13*$K$11+$C$13*$K$11+$F$13*((CU44+CM44)/MAX(CU44+CM44+CV44, 0.1)*$P$11+CV44/MAX(CU44+CM44+CV44, 0.1)*$Q$11))/($B$13+$C$13+$F$13)</f>
        <v>0</v>
      </c>
      <c r="BL44">
        <v>2</v>
      </c>
      <c r="BM44">
        <v>0.5</v>
      </c>
      <c r="BN44" t="s">
        <v>285</v>
      </c>
      <c r="BO44">
        <v>2</v>
      </c>
      <c r="BP44">
        <v>1604614681.25</v>
      </c>
      <c r="BQ44">
        <v>2555.24633333333</v>
      </c>
      <c r="BR44">
        <v>2558.57533333333</v>
      </c>
      <c r="BS44">
        <v>18.78779</v>
      </c>
      <c r="BT44">
        <v>18.6251733333333</v>
      </c>
      <c r="BU44">
        <v>2545.31766666667</v>
      </c>
      <c r="BV44">
        <v>18.6639233333333</v>
      </c>
      <c r="BW44">
        <v>600.034233333333</v>
      </c>
      <c r="BX44">
        <v>101.3243</v>
      </c>
      <c r="BY44">
        <v>0.100050376666667</v>
      </c>
      <c r="BZ44">
        <v>26.4357766666667</v>
      </c>
      <c r="CA44">
        <v>26.17931</v>
      </c>
      <c r="CB44">
        <v>999.9</v>
      </c>
      <c r="CC44">
        <v>0</v>
      </c>
      <c r="CD44">
        <v>0</v>
      </c>
      <c r="CE44">
        <v>9996.765</v>
      </c>
      <c r="CF44">
        <v>0</v>
      </c>
      <c r="CG44">
        <v>9999.9</v>
      </c>
      <c r="CH44">
        <v>299.9909</v>
      </c>
      <c r="CI44">
        <v>0.9000254</v>
      </c>
      <c r="CJ44">
        <v>0.09997484</v>
      </c>
      <c r="CK44">
        <v>0</v>
      </c>
      <c r="CL44">
        <v>266.363266666667</v>
      </c>
      <c r="CM44">
        <v>5.00096</v>
      </c>
      <c r="CN44">
        <v>808.3714</v>
      </c>
      <c r="CO44">
        <v>3225.596</v>
      </c>
      <c r="CP44">
        <v>36.375</v>
      </c>
      <c r="CQ44">
        <v>40.3791333333333</v>
      </c>
      <c r="CR44">
        <v>38.4412</v>
      </c>
      <c r="CS44">
        <v>40.25</v>
      </c>
      <c r="CT44">
        <v>39.25</v>
      </c>
      <c r="CU44">
        <v>265.496666666667</v>
      </c>
      <c r="CV44">
        <v>29.49</v>
      </c>
      <c r="CW44">
        <v>0</v>
      </c>
      <c r="CX44">
        <v>687</v>
      </c>
      <c r="CY44">
        <v>0</v>
      </c>
      <c r="CZ44">
        <v>266.330730769231</v>
      </c>
      <c r="DA44">
        <v>-3.92577777472399</v>
      </c>
      <c r="DB44">
        <v>-11.9516239037139</v>
      </c>
      <c r="DC44">
        <v>808.329653846154</v>
      </c>
      <c r="DD44">
        <v>15</v>
      </c>
      <c r="DE44">
        <v>1604614660</v>
      </c>
      <c r="DF44" t="s">
        <v>373</v>
      </c>
      <c r="DG44">
        <v>1604614660</v>
      </c>
      <c r="DH44">
        <v>1604614648</v>
      </c>
      <c r="DI44">
        <v>3</v>
      </c>
      <c r="DJ44">
        <v>-0.813</v>
      </c>
      <c r="DK44">
        <v>0.019</v>
      </c>
      <c r="DL44">
        <v>9.928</v>
      </c>
      <c r="DM44">
        <v>0.119</v>
      </c>
      <c r="DN44">
        <v>2559</v>
      </c>
      <c r="DO44">
        <v>19</v>
      </c>
      <c r="DP44">
        <v>0.6</v>
      </c>
      <c r="DQ44">
        <v>0.14</v>
      </c>
      <c r="DR44">
        <v>-3.30748225</v>
      </c>
      <c r="DS44">
        <v>-0.189520863039398</v>
      </c>
      <c r="DT44">
        <v>0.0608911146017011</v>
      </c>
      <c r="DU44">
        <v>0</v>
      </c>
      <c r="DV44">
        <v>0.162513425</v>
      </c>
      <c r="DW44">
        <v>0.000499643527204001</v>
      </c>
      <c r="DX44">
        <v>0.000657521820455413</v>
      </c>
      <c r="DY44">
        <v>1</v>
      </c>
      <c r="DZ44">
        <v>1</v>
      </c>
      <c r="EA44">
        <v>2</v>
      </c>
      <c r="EB44" t="s">
        <v>291</v>
      </c>
      <c r="EC44">
        <v>100</v>
      </c>
      <c r="ED44">
        <v>100</v>
      </c>
      <c r="EE44">
        <v>9.93</v>
      </c>
      <c r="EF44">
        <v>0.1239</v>
      </c>
      <c r="EG44">
        <v>9.92800000000034</v>
      </c>
      <c r="EH44">
        <v>0</v>
      </c>
      <c r="EI44">
        <v>0</v>
      </c>
      <c r="EJ44">
        <v>0</v>
      </c>
      <c r="EK44">
        <v>-0.0862080175814111</v>
      </c>
      <c r="EL44">
        <v>-0.0175213708561665</v>
      </c>
      <c r="EM44">
        <v>0.00201954594759898</v>
      </c>
      <c r="EN44">
        <v>-2.55958449284408e-05</v>
      </c>
      <c r="EO44">
        <v>-1</v>
      </c>
      <c r="EP44">
        <v>2233</v>
      </c>
      <c r="EQ44">
        <v>2</v>
      </c>
      <c r="ER44">
        <v>28</v>
      </c>
      <c r="ES44">
        <v>0.5</v>
      </c>
      <c r="ET44">
        <v>0.7</v>
      </c>
      <c r="EU44">
        <v>2</v>
      </c>
      <c r="EV44">
        <v>633.344</v>
      </c>
      <c r="EW44">
        <v>357.624</v>
      </c>
      <c r="EX44">
        <v>24.9997</v>
      </c>
      <c r="EY44">
        <v>26.9521</v>
      </c>
      <c r="EZ44">
        <v>30</v>
      </c>
      <c r="FA44">
        <v>27.182</v>
      </c>
      <c r="FB44">
        <v>27.1841</v>
      </c>
      <c r="FC44">
        <v>100</v>
      </c>
      <c r="FD44">
        <v>23.1746</v>
      </c>
      <c r="FE44">
        <v>46.7635</v>
      </c>
      <c r="FF44">
        <v>25</v>
      </c>
      <c r="FG44">
        <v>1200</v>
      </c>
      <c r="FH44">
        <v>18.5976</v>
      </c>
      <c r="FI44">
        <v>99.5378</v>
      </c>
      <c r="FJ44">
        <v>101.309</v>
      </c>
    </row>
    <row r="45" spans="1:166">
      <c r="A45">
        <v>27</v>
      </c>
      <c r="B45">
        <v>1604614709</v>
      </c>
      <c r="C45">
        <v>2177.40000009537</v>
      </c>
      <c r="D45" t="s">
        <v>374</v>
      </c>
      <c r="E45" t="s">
        <v>375</v>
      </c>
      <c r="G45">
        <f>A/E</f>
        <v>0</v>
      </c>
      <c r="H45">
        <v>1604614701.25</v>
      </c>
      <c r="I45">
        <f>BW45*AG45*(BS45-BT45)/(100*BL45*(1000-AG45*BS45))</f>
        <v>0</v>
      </c>
      <c r="J45">
        <f>BW45*AG45*(BR45-BQ45*(1000-AG45*BT45)/(1000-AG45*BS45))/(100*BL45)</f>
        <v>0</v>
      </c>
      <c r="K45">
        <f>BQ45 - IF(AG45&gt;1, J45*BL45*100.0/(AI45*CE45), 0)</f>
        <v>0</v>
      </c>
      <c r="L45">
        <f>((R45-I45/2)*K45-J45)/(R45+I45/2)</f>
        <v>0</v>
      </c>
      <c r="M45">
        <f>L45*(BX45+BY45)/1000.0</f>
        <v>0</v>
      </c>
      <c r="N45">
        <f>(BQ45 - IF(AG45&gt;1, J45*BL45*100.0/(AI45*CE45), 0))*(BX45+BY45)/1000.0</f>
        <v>0</v>
      </c>
      <c r="O45">
        <f>2.0/((1/Q45-1/P45)+SIGN(Q45)*SQRT((1/Q45-1/P45)*(1/Q45-1/P45) + 4*BM45/((BM45+1)*(BM45+1))*(2*1/Q45*1/P45-1/P45*1/P45)))</f>
        <v>0</v>
      </c>
      <c r="P45">
        <f>IF(LEFT(BN45,1)&lt;&gt;"0",IF(LEFT(BN45,1)="1",3.0,BO45),$D$5+$E$5*(CE45*BX45/($K$5*1000))+$F$5*(CE45*BX45/($K$5*1000))*MAX(MIN(BL45,$J$5),$I$5)*MAX(MIN(BL45,$J$5),$I$5)+$G$5*MAX(MIN(BL45,$J$5),$I$5)*(CE45*BX45/($K$5*1000))+$H$5*(CE45*BX45/($K$5*1000))*(CE45*BX45/($K$5*1000)))</f>
        <v>0</v>
      </c>
      <c r="Q45">
        <f>I45*(1000-(1000*0.61365*exp(17.502*U45/(240.97+U45))/(BX45+BY45)+BS45)/2)/(1000*0.61365*exp(17.502*U45/(240.97+U45))/(BX45+BY45)-BS45)</f>
        <v>0</v>
      </c>
      <c r="R45">
        <f>1/((BM45+1)/(O45/1.6)+1/(P45/1.37)) + BM45/((BM45+1)/(O45/1.6) + BM45/(P45/1.37))</f>
        <v>0</v>
      </c>
      <c r="S45">
        <f>(BI45*BK45)</f>
        <v>0</v>
      </c>
      <c r="T45">
        <f>(BZ45+(S45+2*0.95*5.67E-8*(((BZ45+$B$9)+273)^4-(BZ45+273)^4)-44100*I45)/(1.84*29.3*P45+8*0.95*5.67E-8*(BZ45+273)^3))</f>
        <v>0</v>
      </c>
      <c r="U45">
        <f>($C$9*CA45+$D$9*CB45+$E$9*T45)</f>
        <v>0</v>
      </c>
      <c r="V45">
        <f>0.61365*exp(17.502*U45/(240.97+U45))</f>
        <v>0</v>
      </c>
      <c r="W45">
        <f>(X45/Y45*100)</f>
        <v>0</v>
      </c>
      <c r="X45">
        <f>BS45*(BX45+BY45)/1000</f>
        <v>0</v>
      </c>
      <c r="Y45">
        <f>0.61365*exp(17.502*BZ45/(240.97+BZ45))</f>
        <v>0</v>
      </c>
      <c r="Z45">
        <f>(V45-BS45*(BX45+BY45)/1000)</f>
        <v>0</v>
      </c>
      <c r="AA45">
        <f>(-I45*44100)</f>
        <v>0</v>
      </c>
      <c r="AB45">
        <f>2*29.3*P45*0.92*(BZ45-U45)</f>
        <v>0</v>
      </c>
      <c r="AC45">
        <f>2*0.95*5.67E-8*(((BZ45+$B$9)+273)^4-(U45+273)^4)</f>
        <v>0</v>
      </c>
      <c r="AD45">
        <f>S45+AC45+AA45+AB45</f>
        <v>0</v>
      </c>
      <c r="AE45">
        <v>0</v>
      </c>
      <c r="AF45">
        <v>0</v>
      </c>
      <c r="AG45">
        <f>IF(AE45*$H$15&gt;=AI45,1.0,(AI45/(AI45-AE45*$H$15)))</f>
        <v>0</v>
      </c>
      <c r="AH45">
        <f>(AG45-1)*100</f>
        <v>0</v>
      </c>
      <c r="AI45">
        <f>MAX(0,($B$15+$C$15*CE45)/(1+$D$15*CE45)*BX45/(BZ45+273)*$E$15)</f>
        <v>0</v>
      </c>
      <c r="AJ45" t="s">
        <v>282</v>
      </c>
      <c r="AK45">
        <v>934.8668</v>
      </c>
      <c r="AL45">
        <v>3284.32</v>
      </c>
      <c r="AM45">
        <f>AL45-AK45</f>
        <v>0</v>
      </c>
      <c r="AN45">
        <f>AM45/AL45</f>
        <v>0</v>
      </c>
      <c r="AO45">
        <v>-1</v>
      </c>
      <c r="AP45" t="s">
        <v>376</v>
      </c>
      <c r="AQ45">
        <v>259.12688</v>
      </c>
      <c r="AR45">
        <v>523.023</v>
      </c>
      <c r="AS45">
        <f>1-AQ45/AR45</f>
        <v>0</v>
      </c>
      <c r="AT45">
        <v>0.5</v>
      </c>
      <c r="AU45">
        <f>BI45</f>
        <v>0</v>
      </c>
      <c r="AV45">
        <f>J45</f>
        <v>0</v>
      </c>
      <c r="AW45">
        <f>AS45*AT45*AU45</f>
        <v>0</v>
      </c>
      <c r="AX45">
        <f>BC45/AR45</f>
        <v>0</v>
      </c>
      <c r="AY45">
        <f>(AV45-AO45)/AU45</f>
        <v>0</v>
      </c>
      <c r="AZ45">
        <f>(AL45-AR45)/AR45</f>
        <v>0</v>
      </c>
      <c r="BA45" t="s">
        <v>284</v>
      </c>
      <c r="BB45">
        <v>0</v>
      </c>
      <c r="BC45">
        <f>AR45-BB45</f>
        <v>0</v>
      </c>
      <c r="BD45">
        <f>(AR45-AQ45)/(AR45-BB45)</f>
        <v>0</v>
      </c>
      <c r="BE45">
        <f>(AL45-AR45)/(AL45-BB45)</f>
        <v>0</v>
      </c>
      <c r="BF45">
        <f>(AR45-AQ45)/(AR45-AK45)</f>
        <v>0</v>
      </c>
      <c r="BG45">
        <f>(AL45-AR45)/(AL45-AK45)</f>
        <v>0</v>
      </c>
      <c r="BH45">
        <f>$B$13*CF45+$C$13*CG45+$F$13*CH45*(1-CK45)</f>
        <v>0</v>
      </c>
      <c r="BI45">
        <f>BH45*BJ45</f>
        <v>0</v>
      </c>
      <c r="BJ45">
        <f>($B$13*$D$11+$C$13*$D$11+$F$13*((CU45+CM45)/MAX(CU45+CM45+CV45, 0.1)*$I$11+CV45/MAX(CU45+CM45+CV45, 0.1)*$J$11))/($B$13+$C$13+$F$13)</f>
        <v>0</v>
      </c>
      <c r="BK45">
        <f>($B$13*$K$11+$C$13*$K$11+$F$13*((CU45+CM45)/MAX(CU45+CM45+CV45, 0.1)*$P$11+CV45/MAX(CU45+CM45+CV45, 0.1)*$Q$11))/($B$13+$C$13+$F$13)</f>
        <v>0</v>
      </c>
      <c r="BL45">
        <v>2</v>
      </c>
      <c r="BM45">
        <v>0.5</v>
      </c>
      <c r="BN45" t="s">
        <v>285</v>
      </c>
      <c r="BO45">
        <v>2</v>
      </c>
      <c r="BP45">
        <v>1604614701.25</v>
      </c>
      <c r="BQ45">
        <v>2554.541</v>
      </c>
      <c r="BR45">
        <v>2557.871</v>
      </c>
      <c r="BS45">
        <v>18.8047033333333</v>
      </c>
      <c r="BT45">
        <v>18.6293033333333</v>
      </c>
      <c r="BU45">
        <v>2544.61233333333</v>
      </c>
      <c r="BV45">
        <v>18.68034</v>
      </c>
      <c r="BW45">
        <v>600.0438</v>
      </c>
      <c r="BX45">
        <v>101.3274</v>
      </c>
      <c r="BY45">
        <v>0.100083683333333</v>
      </c>
      <c r="BZ45">
        <v>26.5130366666667</v>
      </c>
      <c r="CA45">
        <v>26.7379566666667</v>
      </c>
      <c r="CB45">
        <v>999.9</v>
      </c>
      <c r="CC45">
        <v>0</v>
      </c>
      <c r="CD45">
        <v>0</v>
      </c>
      <c r="CE45">
        <v>9994.53933333333</v>
      </c>
      <c r="CF45">
        <v>0</v>
      </c>
      <c r="CG45">
        <v>9808.24</v>
      </c>
      <c r="CH45">
        <v>299.9907</v>
      </c>
      <c r="CI45">
        <v>0.8999634</v>
      </c>
      <c r="CJ45">
        <v>0.100036613333333</v>
      </c>
      <c r="CK45">
        <v>0</v>
      </c>
      <c r="CL45">
        <v>258.938066666667</v>
      </c>
      <c r="CM45">
        <v>5.00096</v>
      </c>
      <c r="CN45">
        <v>787.189666666667</v>
      </c>
      <c r="CO45">
        <v>3225.54933333333</v>
      </c>
      <c r="CP45">
        <v>36.5519333333333</v>
      </c>
      <c r="CQ45">
        <v>40.375</v>
      </c>
      <c r="CR45">
        <v>38.4412</v>
      </c>
      <c r="CS45">
        <v>40.25</v>
      </c>
      <c r="CT45">
        <v>39.2975333333333</v>
      </c>
      <c r="CU45">
        <v>265.48</v>
      </c>
      <c r="CV45">
        <v>29.5093333333333</v>
      </c>
      <c r="CW45">
        <v>0</v>
      </c>
      <c r="CX45">
        <v>19.2000000476837</v>
      </c>
      <c r="CY45">
        <v>0</v>
      </c>
      <c r="CZ45">
        <v>259.12688</v>
      </c>
      <c r="DA45">
        <v>25.4918461901526</v>
      </c>
      <c r="DB45">
        <v>75.0676155022609</v>
      </c>
      <c r="DC45">
        <v>787.86624</v>
      </c>
      <c r="DD45">
        <v>15</v>
      </c>
      <c r="DE45">
        <v>1604614660</v>
      </c>
      <c r="DF45" t="s">
        <v>373</v>
      </c>
      <c r="DG45">
        <v>1604614660</v>
      </c>
      <c r="DH45">
        <v>1604614648</v>
      </c>
      <c r="DI45">
        <v>3</v>
      </c>
      <c r="DJ45">
        <v>-0.813</v>
      </c>
      <c r="DK45">
        <v>0.019</v>
      </c>
      <c r="DL45">
        <v>9.928</v>
      </c>
      <c r="DM45">
        <v>0.119</v>
      </c>
      <c r="DN45">
        <v>2559</v>
      </c>
      <c r="DO45">
        <v>19</v>
      </c>
      <c r="DP45">
        <v>0.6</v>
      </c>
      <c r="DQ45">
        <v>0.14</v>
      </c>
      <c r="DR45">
        <v>-3.29484275</v>
      </c>
      <c r="DS45">
        <v>-0.584561763602247</v>
      </c>
      <c r="DT45">
        <v>0.129595959967653</v>
      </c>
      <c r="DU45">
        <v>0</v>
      </c>
      <c r="DV45">
        <v>0.172489925</v>
      </c>
      <c r="DW45">
        <v>0.0237512757973733</v>
      </c>
      <c r="DX45">
        <v>0.0063070022926407</v>
      </c>
      <c r="DY45">
        <v>1</v>
      </c>
      <c r="DZ45">
        <v>1</v>
      </c>
      <c r="EA45">
        <v>2</v>
      </c>
      <c r="EB45" t="s">
        <v>291</v>
      </c>
      <c r="EC45">
        <v>100</v>
      </c>
      <c r="ED45">
        <v>100</v>
      </c>
      <c r="EE45">
        <v>9.93</v>
      </c>
      <c r="EF45">
        <v>0.1241</v>
      </c>
      <c r="EG45">
        <v>9.92800000000034</v>
      </c>
      <c r="EH45">
        <v>0</v>
      </c>
      <c r="EI45">
        <v>0</v>
      </c>
      <c r="EJ45">
        <v>0</v>
      </c>
      <c r="EK45">
        <v>-0.0862080175814111</v>
      </c>
      <c r="EL45">
        <v>-0.0175213708561665</v>
      </c>
      <c r="EM45">
        <v>0.00201954594759898</v>
      </c>
      <c r="EN45">
        <v>-2.55958449284408e-05</v>
      </c>
      <c r="EO45">
        <v>-1</v>
      </c>
      <c r="EP45">
        <v>2233</v>
      </c>
      <c r="EQ45">
        <v>2</v>
      </c>
      <c r="ER45">
        <v>28</v>
      </c>
      <c r="ES45">
        <v>0.8</v>
      </c>
      <c r="ET45">
        <v>1</v>
      </c>
      <c r="EU45">
        <v>2</v>
      </c>
      <c r="EV45">
        <v>633.855</v>
      </c>
      <c r="EW45">
        <v>357.892</v>
      </c>
      <c r="EX45">
        <v>24.9998</v>
      </c>
      <c r="EY45">
        <v>26.9493</v>
      </c>
      <c r="EZ45">
        <v>30.0001</v>
      </c>
      <c r="FA45">
        <v>27.178</v>
      </c>
      <c r="FB45">
        <v>27.1796</v>
      </c>
      <c r="FC45">
        <v>100</v>
      </c>
      <c r="FD45">
        <v>23.1746</v>
      </c>
      <c r="FE45">
        <v>46.7635</v>
      </c>
      <c r="FF45">
        <v>25</v>
      </c>
      <c r="FG45">
        <v>1200</v>
      </c>
      <c r="FH45">
        <v>18.5976</v>
      </c>
      <c r="FI45">
        <v>99.5417</v>
      </c>
      <c r="FJ45">
        <v>101.308</v>
      </c>
    </row>
    <row r="46" spans="1:166">
      <c r="A46">
        <v>28</v>
      </c>
      <c r="B46">
        <v>1604614729</v>
      </c>
      <c r="C46">
        <v>2197.40000009537</v>
      </c>
      <c r="D46" t="s">
        <v>377</v>
      </c>
      <c r="E46" t="s">
        <v>378</v>
      </c>
      <c r="G46">
        <f>A/E</f>
        <v>0</v>
      </c>
      <c r="H46">
        <v>1604614721.25</v>
      </c>
      <c r="I46">
        <f>BW46*AG46*(BS46-BT46)/(100*BL46*(1000-AG46*BS46))</f>
        <v>0</v>
      </c>
      <c r="J46">
        <f>BW46*AG46*(BR46-BQ46*(1000-AG46*BT46)/(1000-AG46*BS46))/(100*BL46)</f>
        <v>0</v>
      </c>
      <c r="K46">
        <f>BQ46 - IF(AG46&gt;1, J46*BL46*100.0/(AI46*CE46), 0)</f>
        <v>0</v>
      </c>
      <c r="L46">
        <f>((R46-I46/2)*K46-J46)/(R46+I46/2)</f>
        <v>0</v>
      </c>
      <c r="M46">
        <f>L46*(BX46+BY46)/1000.0</f>
        <v>0</v>
      </c>
      <c r="N46">
        <f>(BQ46 - IF(AG46&gt;1, J46*BL46*100.0/(AI46*CE46), 0))*(BX46+BY46)/1000.0</f>
        <v>0</v>
      </c>
      <c r="O46">
        <f>2.0/((1/Q46-1/P46)+SIGN(Q46)*SQRT((1/Q46-1/P46)*(1/Q46-1/P46) + 4*BM46/((BM46+1)*(BM46+1))*(2*1/Q46*1/P46-1/P46*1/P46)))</f>
        <v>0</v>
      </c>
      <c r="P46">
        <f>IF(LEFT(BN46,1)&lt;&gt;"0",IF(LEFT(BN46,1)="1",3.0,BO46),$D$5+$E$5*(CE46*BX46/($K$5*1000))+$F$5*(CE46*BX46/($K$5*1000))*MAX(MIN(BL46,$J$5),$I$5)*MAX(MIN(BL46,$J$5),$I$5)+$G$5*MAX(MIN(BL46,$J$5),$I$5)*(CE46*BX46/($K$5*1000))+$H$5*(CE46*BX46/($K$5*1000))*(CE46*BX46/($K$5*1000)))</f>
        <v>0</v>
      </c>
      <c r="Q46">
        <f>I46*(1000-(1000*0.61365*exp(17.502*U46/(240.97+U46))/(BX46+BY46)+BS46)/2)/(1000*0.61365*exp(17.502*U46/(240.97+U46))/(BX46+BY46)-BS46)</f>
        <v>0</v>
      </c>
      <c r="R46">
        <f>1/((BM46+1)/(O46/1.6)+1/(P46/1.37)) + BM46/((BM46+1)/(O46/1.6) + BM46/(P46/1.37))</f>
        <v>0</v>
      </c>
      <c r="S46">
        <f>(BI46*BK46)</f>
        <v>0</v>
      </c>
      <c r="T46">
        <f>(BZ46+(S46+2*0.95*5.67E-8*(((BZ46+$B$9)+273)^4-(BZ46+273)^4)-44100*I46)/(1.84*29.3*P46+8*0.95*5.67E-8*(BZ46+273)^3))</f>
        <v>0</v>
      </c>
      <c r="U46">
        <f>($C$9*CA46+$D$9*CB46+$E$9*T46)</f>
        <v>0</v>
      </c>
      <c r="V46">
        <f>0.61365*exp(17.502*U46/(240.97+U46))</f>
        <v>0</v>
      </c>
      <c r="W46">
        <f>(X46/Y46*100)</f>
        <v>0</v>
      </c>
      <c r="X46">
        <f>BS46*(BX46+BY46)/1000</f>
        <v>0</v>
      </c>
      <c r="Y46">
        <f>0.61365*exp(17.502*BZ46/(240.97+BZ46))</f>
        <v>0</v>
      </c>
      <c r="Z46">
        <f>(V46-BS46*(BX46+BY46)/1000)</f>
        <v>0</v>
      </c>
      <c r="AA46">
        <f>(-I46*44100)</f>
        <v>0</v>
      </c>
      <c r="AB46">
        <f>2*29.3*P46*0.92*(BZ46-U46)</f>
        <v>0</v>
      </c>
      <c r="AC46">
        <f>2*0.95*5.67E-8*(((BZ46+$B$9)+273)^4-(U46+273)^4)</f>
        <v>0</v>
      </c>
      <c r="AD46">
        <f>S46+AC46+AA46+AB46</f>
        <v>0</v>
      </c>
      <c r="AE46">
        <v>0</v>
      </c>
      <c r="AF46">
        <v>0</v>
      </c>
      <c r="AG46">
        <f>IF(AE46*$H$15&gt;=AI46,1.0,(AI46/(AI46-AE46*$H$15)))</f>
        <v>0</v>
      </c>
      <c r="AH46">
        <f>(AG46-1)*100</f>
        <v>0</v>
      </c>
      <c r="AI46">
        <f>MAX(0,($B$15+$C$15*CE46)/(1+$D$15*CE46)*BX46/(BZ46+273)*$E$15)</f>
        <v>0</v>
      </c>
      <c r="AJ46" t="s">
        <v>282</v>
      </c>
      <c r="AK46">
        <v>934.8668</v>
      </c>
      <c r="AL46">
        <v>3284.32</v>
      </c>
      <c r="AM46">
        <f>AL46-AK46</f>
        <v>0</v>
      </c>
      <c r="AN46">
        <f>AM46/AL46</f>
        <v>0</v>
      </c>
      <c r="AO46">
        <v>-1</v>
      </c>
      <c r="AP46" t="s">
        <v>379</v>
      </c>
      <c r="AQ46">
        <v>257.173692307692</v>
      </c>
      <c r="AR46">
        <v>531.841</v>
      </c>
      <c r="AS46">
        <f>1-AQ46/AR46</f>
        <v>0</v>
      </c>
      <c r="AT46">
        <v>0.5</v>
      </c>
      <c r="AU46">
        <f>BI46</f>
        <v>0</v>
      </c>
      <c r="AV46">
        <f>J46</f>
        <v>0</v>
      </c>
      <c r="AW46">
        <f>AS46*AT46*AU46</f>
        <v>0</v>
      </c>
      <c r="AX46">
        <f>BC46/AR46</f>
        <v>0</v>
      </c>
      <c r="AY46">
        <f>(AV46-AO46)/AU46</f>
        <v>0</v>
      </c>
      <c r="AZ46">
        <f>(AL46-AR46)/AR46</f>
        <v>0</v>
      </c>
      <c r="BA46" t="s">
        <v>284</v>
      </c>
      <c r="BB46">
        <v>0</v>
      </c>
      <c r="BC46">
        <f>AR46-BB46</f>
        <v>0</v>
      </c>
      <c r="BD46">
        <f>(AR46-AQ46)/(AR46-BB46)</f>
        <v>0</v>
      </c>
      <c r="BE46">
        <f>(AL46-AR46)/(AL46-BB46)</f>
        <v>0</v>
      </c>
      <c r="BF46">
        <f>(AR46-AQ46)/(AR46-AK46)</f>
        <v>0</v>
      </c>
      <c r="BG46">
        <f>(AL46-AR46)/(AL46-AK46)</f>
        <v>0</v>
      </c>
      <c r="BH46">
        <f>$B$13*CF46+$C$13*CG46+$F$13*CH46*(1-CK46)</f>
        <v>0</v>
      </c>
      <c r="BI46">
        <f>BH46*BJ46</f>
        <v>0</v>
      </c>
      <c r="BJ46">
        <f>($B$13*$D$11+$C$13*$D$11+$F$13*((CU46+CM46)/MAX(CU46+CM46+CV46, 0.1)*$I$11+CV46/MAX(CU46+CM46+CV46, 0.1)*$J$11))/($B$13+$C$13+$F$13)</f>
        <v>0</v>
      </c>
      <c r="BK46">
        <f>($B$13*$K$11+$C$13*$K$11+$F$13*((CU46+CM46)/MAX(CU46+CM46+CV46, 0.1)*$P$11+CV46/MAX(CU46+CM46+CV46, 0.1)*$Q$11))/($B$13+$C$13+$F$13)</f>
        <v>0</v>
      </c>
      <c r="BL46">
        <v>2</v>
      </c>
      <c r="BM46">
        <v>0.5</v>
      </c>
      <c r="BN46" t="s">
        <v>285</v>
      </c>
      <c r="BO46">
        <v>2</v>
      </c>
      <c r="BP46">
        <v>1604614721.25</v>
      </c>
      <c r="BQ46">
        <v>2553.94366666667</v>
      </c>
      <c r="BR46">
        <v>2557.33266666667</v>
      </c>
      <c r="BS46">
        <v>18.81063</v>
      </c>
      <c r="BT46">
        <v>18.6351166666667</v>
      </c>
      <c r="BU46">
        <v>2544.01433333333</v>
      </c>
      <c r="BV46">
        <v>18.68608</v>
      </c>
      <c r="BW46">
        <v>600.034366666667</v>
      </c>
      <c r="BX46">
        <v>101.318633333333</v>
      </c>
      <c r="BY46">
        <v>0.100053023333333</v>
      </c>
      <c r="BZ46">
        <v>26.5521133333333</v>
      </c>
      <c r="CA46">
        <v>26.78264</v>
      </c>
      <c r="CB46">
        <v>999.9</v>
      </c>
      <c r="CC46">
        <v>0</v>
      </c>
      <c r="CD46">
        <v>0</v>
      </c>
      <c r="CE46">
        <v>9998.74666666667</v>
      </c>
      <c r="CF46">
        <v>0</v>
      </c>
      <c r="CG46">
        <v>9883.639</v>
      </c>
      <c r="CH46">
        <v>299.999466666667</v>
      </c>
      <c r="CI46">
        <v>0.8999696</v>
      </c>
      <c r="CJ46">
        <v>0.10003042</v>
      </c>
      <c r="CK46">
        <v>0</v>
      </c>
      <c r="CL46">
        <v>256.985733333333</v>
      </c>
      <c r="CM46">
        <v>5.00096</v>
      </c>
      <c r="CN46">
        <v>781.960733333333</v>
      </c>
      <c r="CO46">
        <v>3225.651</v>
      </c>
      <c r="CP46">
        <v>36.6498</v>
      </c>
      <c r="CQ46">
        <v>40.375</v>
      </c>
      <c r="CR46">
        <v>38.4916</v>
      </c>
      <c r="CS46">
        <v>40.25</v>
      </c>
      <c r="CT46">
        <v>39.3708</v>
      </c>
      <c r="CU46">
        <v>265.489666666667</v>
      </c>
      <c r="CV46">
        <v>29.5083333333333</v>
      </c>
      <c r="CW46">
        <v>0</v>
      </c>
      <c r="CX46">
        <v>19.3000001907349</v>
      </c>
      <c r="CY46">
        <v>0</v>
      </c>
      <c r="CZ46">
        <v>257.173692307692</v>
      </c>
      <c r="DA46">
        <v>41.0851965873244</v>
      </c>
      <c r="DB46">
        <v>117.670188020254</v>
      </c>
      <c r="DC46">
        <v>782.524269230769</v>
      </c>
      <c r="DD46">
        <v>15</v>
      </c>
      <c r="DE46">
        <v>1604614660</v>
      </c>
      <c r="DF46" t="s">
        <v>373</v>
      </c>
      <c r="DG46">
        <v>1604614660</v>
      </c>
      <c r="DH46">
        <v>1604614648</v>
      </c>
      <c r="DI46">
        <v>3</v>
      </c>
      <c r="DJ46">
        <v>-0.813</v>
      </c>
      <c r="DK46">
        <v>0.019</v>
      </c>
      <c r="DL46">
        <v>9.928</v>
      </c>
      <c r="DM46">
        <v>0.119</v>
      </c>
      <c r="DN46">
        <v>2559</v>
      </c>
      <c r="DO46">
        <v>19</v>
      </c>
      <c r="DP46">
        <v>0.6</v>
      </c>
      <c r="DQ46">
        <v>0.14</v>
      </c>
      <c r="DR46">
        <v>-3.35825225</v>
      </c>
      <c r="DS46">
        <v>-0.674797485928697</v>
      </c>
      <c r="DT46">
        <v>0.194512237500466</v>
      </c>
      <c r="DU46">
        <v>0</v>
      </c>
      <c r="DV46">
        <v>0.173361275</v>
      </c>
      <c r="DW46">
        <v>0.00228485178236392</v>
      </c>
      <c r="DX46">
        <v>0.00610136181105292</v>
      </c>
      <c r="DY46">
        <v>1</v>
      </c>
      <c r="DZ46">
        <v>1</v>
      </c>
      <c r="EA46">
        <v>2</v>
      </c>
      <c r="EB46" t="s">
        <v>291</v>
      </c>
      <c r="EC46">
        <v>100</v>
      </c>
      <c r="ED46">
        <v>100</v>
      </c>
      <c r="EE46">
        <v>9.93</v>
      </c>
      <c r="EF46">
        <v>0.1243</v>
      </c>
      <c r="EG46">
        <v>9.92800000000034</v>
      </c>
      <c r="EH46">
        <v>0</v>
      </c>
      <c r="EI46">
        <v>0</v>
      </c>
      <c r="EJ46">
        <v>0</v>
      </c>
      <c r="EK46">
        <v>-0.0862080175814111</v>
      </c>
      <c r="EL46">
        <v>-0.0175213708561665</v>
      </c>
      <c r="EM46">
        <v>0.00201954594759898</v>
      </c>
      <c r="EN46">
        <v>-2.55958449284408e-05</v>
      </c>
      <c r="EO46">
        <v>-1</v>
      </c>
      <c r="EP46">
        <v>2233</v>
      </c>
      <c r="EQ46">
        <v>2</v>
      </c>
      <c r="ER46">
        <v>28</v>
      </c>
      <c r="ES46">
        <v>1.1</v>
      </c>
      <c r="ET46">
        <v>1.4</v>
      </c>
      <c r="EU46">
        <v>2</v>
      </c>
      <c r="EV46">
        <v>634.02</v>
      </c>
      <c r="EW46">
        <v>357.865</v>
      </c>
      <c r="EX46">
        <v>24.9998</v>
      </c>
      <c r="EY46">
        <v>26.9453</v>
      </c>
      <c r="EZ46">
        <v>30</v>
      </c>
      <c r="FA46">
        <v>27.1735</v>
      </c>
      <c r="FB46">
        <v>27.1774</v>
      </c>
      <c r="FC46">
        <v>100</v>
      </c>
      <c r="FD46">
        <v>22.7239</v>
      </c>
      <c r="FE46">
        <v>46.7635</v>
      </c>
      <c r="FF46">
        <v>25</v>
      </c>
      <c r="FG46">
        <v>1200</v>
      </c>
      <c r="FH46">
        <v>18.899</v>
      </c>
      <c r="FI46">
        <v>99.5471</v>
      </c>
      <c r="FJ46">
        <v>101.31</v>
      </c>
    </row>
    <row r="47" spans="1:166">
      <c r="A47">
        <v>29</v>
      </c>
      <c r="B47">
        <v>1604615383.1</v>
      </c>
      <c r="C47">
        <v>2851.5</v>
      </c>
      <c r="D47" t="s">
        <v>380</v>
      </c>
      <c r="E47" t="s">
        <v>381</v>
      </c>
      <c r="G47">
        <f>A/E</f>
        <v>0</v>
      </c>
      <c r="H47">
        <v>1604615375.35</v>
      </c>
      <c r="I47">
        <f>BW47*AG47*(BS47-BT47)/(100*BL47*(1000-AG47*BS47))</f>
        <v>0</v>
      </c>
      <c r="J47">
        <f>BW47*AG47*(BR47-BQ47*(1000-AG47*BT47)/(1000-AG47*BS47))/(100*BL47)</f>
        <v>0</v>
      </c>
      <c r="K47">
        <f>BQ47 - IF(AG47&gt;1, J47*BL47*100.0/(AI47*CE47), 0)</f>
        <v>0</v>
      </c>
      <c r="L47">
        <f>((R47-I47/2)*K47-J47)/(R47+I47/2)</f>
        <v>0</v>
      </c>
      <c r="M47">
        <f>L47*(BX47+BY47)/1000.0</f>
        <v>0</v>
      </c>
      <c r="N47">
        <f>(BQ47 - IF(AG47&gt;1, J47*BL47*100.0/(AI47*CE47), 0))*(BX47+BY47)/1000.0</f>
        <v>0</v>
      </c>
      <c r="O47">
        <f>2.0/((1/Q47-1/P47)+SIGN(Q47)*SQRT((1/Q47-1/P47)*(1/Q47-1/P47) + 4*BM47/((BM47+1)*(BM47+1))*(2*1/Q47*1/P47-1/P47*1/P47)))</f>
        <v>0</v>
      </c>
      <c r="P47">
        <f>IF(LEFT(BN47,1)&lt;&gt;"0",IF(LEFT(BN47,1)="1",3.0,BO47),$D$5+$E$5*(CE47*BX47/($K$5*1000))+$F$5*(CE47*BX47/($K$5*1000))*MAX(MIN(BL47,$J$5),$I$5)*MAX(MIN(BL47,$J$5),$I$5)+$G$5*MAX(MIN(BL47,$J$5),$I$5)*(CE47*BX47/($K$5*1000))+$H$5*(CE47*BX47/($K$5*1000))*(CE47*BX47/($K$5*1000)))</f>
        <v>0</v>
      </c>
      <c r="Q47">
        <f>I47*(1000-(1000*0.61365*exp(17.502*U47/(240.97+U47))/(BX47+BY47)+BS47)/2)/(1000*0.61365*exp(17.502*U47/(240.97+U47))/(BX47+BY47)-BS47)</f>
        <v>0</v>
      </c>
      <c r="R47">
        <f>1/((BM47+1)/(O47/1.6)+1/(P47/1.37)) + BM47/((BM47+1)/(O47/1.6) + BM47/(P47/1.37))</f>
        <v>0</v>
      </c>
      <c r="S47">
        <f>(BI47*BK47)</f>
        <v>0</v>
      </c>
      <c r="T47">
        <f>(BZ47+(S47+2*0.95*5.67E-8*(((BZ47+$B$9)+273)^4-(BZ47+273)^4)-44100*I47)/(1.84*29.3*P47+8*0.95*5.67E-8*(BZ47+273)^3))</f>
        <v>0</v>
      </c>
      <c r="U47">
        <f>($C$9*CA47+$D$9*CB47+$E$9*T47)</f>
        <v>0</v>
      </c>
      <c r="V47">
        <f>0.61365*exp(17.502*U47/(240.97+U47))</f>
        <v>0</v>
      </c>
      <c r="W47">
        <f>(X47/Y47*100)</f>
        <v>0</v>
      </c>
      <c r="X47">
        <f>BS47*(BX47+BY47)/1000</f>
        <v>0</v>
      </c>
      <c r="Y47">
        <f>0.61365*exp(17.502*BZ47/(240.97+BZ47))</f>
        <v>0</v>
      </c>
      <c r="Z47">
        <f>(V47-BS47*(BX47+BY47)/1000)</f>
        <v>0</v>
      </c>
      <c r="AA47">
        <f>(-I47*44100)</f>
        <v>0</v>
      </c>
      <c r="AB47">
        <f>2*29.3*P47*0.92*(BZ47-U47)</f>
        <v>0</v>
      </c>
      <c r="AC47">
        <f>2*0.95*5.67E-8*(((BZ47+$B$9)+273)^4-(U47+273)^4)</f>
        <v>0</v>
      </c>
      <c r="AD47">
        <f>S47+AC47+AA47+AB47</f>
        <v>0</v>
      </c>
      <c r="AE47">
        <v>0</v>
      </c>
      <c r="AF47">
        <v>0</v>
      </c>
      <c r="AG47">
        <f>IF(AE47*$H$15&gt;=AI47,1.0,(AI47/(AI47-AE47*$H$15)))</f>
        <v>0</v>
      </c>
      <c r="AH47">
        <f>(AG47-1)*100</f>
        <v>0</v>
      </c>
      <c r="AI47">
        <f>MAX(0,($B$15+$C$15*CE47)/(1+$D$15*CE47)*BX47/(BZ47+273)*$E$15)</f>
        <v>0</v>
      </c>
      <c r="AJ47" t="s">
        <v>282</v>
      </c>
      <c r="AK47">
        <v>934.8668</v>
      </c>
      <c r="AL47">
        <v>3284.32</v>
      </c>
      <c r="AM47">
        <f>AL47-AK47</f>
        <v>0</v>
      </c>
      <c r="AN47">
        <f>AM47/AL47</f>
        <v>0</v>
      </c>
      <c r="AO47">
        <v>-1</v>
      </c>
      <c r="AP47" t="s">
        <v>382</v>
      </c>
      <c r="AQ47">
        <v>237.1418</v>
      </c>
      <c r="AR47">
        <v>440.136</v>
      </c>
      <c r="AS47">
        <f>1-AQ47/AR47</f>
        <v>0</v>
      </c>
      <c r="AT47">
        <v>0.5</v>
      </c>
      <c r="AU47">
        <f>BI47</f>
        <v>0</v>
      </c>
      <c r="AV47">
        <f>J47</f>
        <v>0</v>
      </c>
      <c r="AW47">
        <f>AS47*AT47*AU47</f>
        <v>0</v>
      </c>
      <c r="AX47">
        <f>BC47/AR47</f>
        <v>0</v>
      </c>
      <c r="AY47">
        <f>(AV47-AO47)/AU47</f>
        <v>0</v>
      </c>
      <c r="AZ47">
        <f>(AL47-AR47)/AR47</f>
        <v>0</v>
      </c>
      <c r="BA47" t="s">
        <v>284</v>
      </c>
      <c r="BB47">
        <v>0</v>
      </c>
      <c r="BC47">
        <f>AR47-BB47</f>
        <v>0</v>
      </c>
      <c r="BD47">
        <f>(AR47-AQ47)/(AR47-BB47)</f>
        <v>0</v>
      </c>
      <c r="BE47">
        <f>(AL47-AR47)/(AL47-BB47)</f>
        <v>0</v>
      </c>
      <c r="BF47">
        <f>(AR47-AQ47)/(AR47-AK47)</f>
        <v>0</v>
      </c>
      <c r="BG47">
        <f>(AL47-AR47)/(AL47-AK47)</f>
        <v>0</v>
      </c>
      <c r="BH47">
        <f>$B$13*CF47+$C$13*CG47+$F$13*CH47*(1-CK47)</f>
        <v>0</v>
      </c>
      <c r="BI47">
        <f>BH47*BJ47</f>
        <v>0</v>
      </c>
      <c r="BJ47">
        <f>($B$13*$D$11+$C$13*$D$11+$F$13*((CU47+CM47)/MAX(CU47+CM47+CV47, 0.1)*$I$11+CV47/MAX(CU47+CM47+CV47, 0.1)*$J$11))/($B$13+$C$13+$F$13)</f>
        <v>0</v>
      </c>
      <c r="BK47">
        <f>($B$13*$K$11+$C$13*$K$11+$F$13*((CU47+CM47)/MAX(CU47+CM47+CV47, 0.1)*$P$11+CV47/MAX(CU47+CM47+CV47, 0.1)*$Q$11))/($B$13+$C$13+$F$13)</f>
        <v>0</v>
      </c>
      <c r="BL47">
        <v>2</v>
      </c>
      <c r="BM47">
        <v>0.5</v>
      </c>
      <c r="BN47" t="s">
        <v>285</v>
      </c>
      <c r="BO47">
        <v>2</v>
      </c>
      <c r="BP47">
        <v>1604615375.35</v>
      </c>
      <c r="BQ47">
        <v>408.875133333333</v>
      </c>
      <c r="BR47">
        <v>409.973066666667</v>
      </c>
      <c r="BS47">
        <v>18.9873833333333</v>
      </c>
      <c r="BT47">
        <v>18.84348</v>
      </c>
      <c r="BU47">
        <v>403.486166666667</v>
      </c>
      <c r="BV47">
        <v>18.85762</v>
      </c>
      <c r="BW47">
        <v>600.032966666667</v>
      </c>
      <c r="BX47">
        <v>101.301833333333</v>
      </c>
      <c r="BY47">
        <v>0.0999738633333333</v>
      </c>
      <c r="BZ47">
        <v>26.4261466666667</v>
      </c>
      <c r="CA47">
        <v>26.1948133333333</v>
      </c>
      <c r="CB47">
        <v>999.9</v>
      </c>
      <c r="CC47">
        <v>0</v>
      </c>
      <c r="CD47">
        <v>0</v>
      </c>
      <c r="CE47">
        <v>10008.5</v>
      </c>
      <c r="CF47">
        <v>0</v>
      </c>
      <c r="CG47">
        <v>9999.9</v>
      </c>
      <c r="CH47">
        <v>299.981333333333</v>
      </c>
      <c r="CI47">
        <v>0.9000223</v>
      </c>
      <c r="CJ47">
        <v>0.09997793</v>
      </c>
      <c r="CK47">
        <v>0</v>
      </c>
      <c r="CL47">
        <v>237.135433333333</v>
      </c>
      <c r="CM47">
        <v>5.00096</v>
      </c>
      <c r="CN47">
        <v>720.0275</v>
      </c>
      <c r="CO47">
        <v>3225.48766666667</v>
      </c>
      <c r="CP47">
        <v>36.25</v>
      </c>
      <c r="CQ47">
        <v>40.25</v>
      </c>
      <c r="CR47">
        <v>38.3204</v>
      </c>
      <c r="CS47">
        <v>40.125</v>
      </c>
      <c r="CT47">
        <v>39.125</v>
      </c>
      <c r="CU47">
        <v>265.487666666667</v>
      </c>
      <c r="CV47">
        <v>29.49</v>
      </c>
      <c r="CW47">
        <v>0</v>
      </c>
      <c r="CX47">
        <v>653.200000047684</v>
      </c>
      <c r="CY47">
        <v>0</v>
      </c>
      <c r="CZ47">
        <v>237.1418</v>
      </c>
      <c r="DA47">
        <v>2.07192307530908</v>
      </c>
      <c r="DB47">
        <v>4.97123078140062</v>
      </c>
      <c r="DC47">
        <v>720.04296</v>
      </c>
      <c r="DD47">
        <v>15</v>
      </c>
      <c r="DE47">
        <v>1604615204.1</v>
      </c>
      <c r="DF47" t="s">
        <v>383</v>
      </c>
      <c r="DG47">
        <v>1604615202.6</v>
      </c>
      <c r="DH47">
        <v>1604615204.1</v>
      </c>
      <c r="DI47">
        <v>4</v>
      </c>
      <c r="DJ47">
        <v>-0.423</v>
      </c>
      <c r="DK47">
        <v>-0</v>
      </c>
      <c r="DL47">
        <v>5.393</v>
      </c>
      <c r="DM47">
        <v>0.126</v>
      </c>
      <c r="DN47">
        <v>410</v>
      </c>
      <c r="DO47">
        <v>19</v>
      </c>
      <c r="DP47">
        <v>0.34</v>
      </c>
      <c r="DQ47">
        <v>0.21</v>
      </c>
      <c r="DR47">
        <v>-1.09894536585366</v>
      </c>
      <c r="DS47">
        <v>-0.00572592334495148</v>
      </c>
      <c r="DT47">
        <v>0.0210117428373106</v>
      </c>
      <c r="DU47">
        <v>1</v>
      </c>
      <c r="DV47">
        <v>0.143255804878049</v>
      </c>
      <c r="DW47">
        <v>0.0105394703832758</v>
      </c>
      <c r="DX47">
        <v>0.00136931357593668</v>
      </c>
      <c r="DY47">
        <v>1</v>
      </c>
      <c r="DZ47">
        <v>2</v>
      </c>
      <c r="EA47">
        <v>2</v>
      </c>
      <c r="EB47" t="s">
        <v>336</v>
      </c>
      <c r="EC47">
        <v>100</v>
      </c>
      <c r="ED47">
        <v>100</v>
      </c>
      <c r="EE47">
        <v>5.389</v>
      </c>
      <c r="EF47">
        <v>0.1298</v>
      </c>
      <c r="EG47">
        <v>3.30596448691605</v>
      </c>
      <c r="EH47">
        <v>0.00621434693501906</v>
      </c>
      <c r="EI47">
        <v>-2.84187309215212e-06</v>
      </c>
      <c r="EJ47">
        <v>5.83187288444407e-10</v>
      </c>
      <c r="EK47">
        <v>-0.0863634702237469</v>
      </c>
      <c r="EL47">
        <v>-0.0175213708561665</v>
      </c>
      <c r="EM47">
        <v>0.00201954594759898</v>
      </c>
      <c r="EN47">
        <v>-2.55958449284408e-05</v>
      </c>
      <c r="EO47">
        <v>-1</v>
      </c>
      <c r="EP47">
        <v>2233</v>
      </c>
      <c r="EQ47">
        <v>2</v>
      </c>
      <c r="ER47">
        <v>28</v>
      </c>
      <c r="ES47">
        <v>3</v>
      </c>
      <c r="ET47">
        <v>3</v>
      </c>
      <c r="EU47">
        <v>2</v>
      </c>
      <c r="EV47">
        <v>634.134</v>
      </c>
      <c r="EW47">
        <v>352.33</v>
      </c>
      <c r="EX47">
        <v>25</v>
      </c>
      <c r="EY47">
        <v>26.9202</v>
      </c>
      <c r="EZ47">
        <v>30.0001</v>
      </c>
      <c r="FA47">
        <v>27.1421</v>
      </c>
      <c r="FB47">
        <v>27.1443</v>
      </c>
      <c r="FC47">
        <v>19.497</v>
      </c>
      <c r="FD47">
        <v>23.5494</v>
      </c>
      <c r="FE47">
        <v>47.5163</v>
      </c>
      <c r="FF47">
        <v>25</v>
      </c>
      <c r="FG47">
        <v>410</v>
      </c>
      <c r="FH47">
        <v>18.7709</v>
      </c>
      <c r="FI47">
        <v>99.5651</v>
      </c>
      <c r="FJ47">
        <v>101.311</v>
      </c>
    </row>
    <row r="48" spans="1:166">
      <c r="A48">
        <v>30</v>
      </c>
      <c r="B48">
        <v>1604615403.1</v>
      </c>
      <c r="C48">
        <v>2871.5</v>
      </c>
      <c r="D48" t="s">
        <v>386</v>
      </c>
      <c r="E48" t="s">
        <v>387</v>
      </c>
      <c r="G48">
        <f>A/E</f>
        <v>0</v>
      </c>
      <c r="H48">
        <v>1604615395.35</v>
      </c>
      <c r="I48">
        <f>BW48*AG48*(BS48-BT48)/(100*BL48*(1000-AG48*BS48))</f>
        <v>0</v>
      </c>
      <c r="J48">
        <f>BW48*AG48*(BR48-BQ48*(1000-AG48*BT48)/(1000-AG48*BS48))/(100*BL48)</f>
        <v>0</v>
      </c>
      <c r="K48">
        <f>BQ48 - IF(AG48&gt;1, J48*BL48*100.0/(AI48*CE48), 0)</f>
        <v>0</v>
      </c>
      <c r="L48">
        <f>((R48-I48/2)*K48-J48)/(R48+I48/2)</f>
        <v>0</v>
      </c>
      <c r="M48">
        <f>L48*(BX48+BY48)/1000.0</f>
        <v>0</v>
      </c>
      <c r="N48">
        <f>(BQ48 - IF(AG48&gt;1, J48*BL48*100.0/(AI48*CE48), 0))*(BX48+BY48)/1000.0</f>
        <v>0</v>
      </c>
      <c r="O48">
        <f>2.0/((1/Q48-1/P48)+SIGN(Q48)*SQRT((1/Q48-1/P48)*(1/Q48-1/P48) + 4*BM48/((BM48+1)*(BM48+1))*(2*1/Q48*1/P48-1/P48*1/P48)))</f>
        <v>0</v>
      </c>
      <c r="P48">
        <f>IF(LEFT(BN48,1)&lt;&gt;"0",IF(LEFT(BN48,1)="1",3.0,BO48),$D$5+$E$5*(CE48*BX48/($K$5*1000))+$F$5*(CE48*BX48/($K$5*1000))*MAX(MIN(BL48,$J$5),$I$5)*MAX(MIN(BL48,$J$5),$I$5)+$G$5*MAX(MIN(BL48,$J$5),$I$5)*(CE48*BX48/($K$5*1000))+$H$5*(CE48*BX48/($K$5*1000))*(CE48*BX48/($K$5*1000)))</f>
        <v>0</v>
      </c>
      <c r="Q48">
        <f>I48*(1000-(1000*0.61365*exp(17.502*U48/(240.97+U48))/(BX48+BY48)+BS48)/2)/(1000*0.61365*exp(17.502*U48/(240.97+U48))/(BX48+BY48)-BS48)</f>
        <v>0</v>
      </c>
      <c r="R48">
        <f>1/((BM48+1)/(O48/1.6)+1/(P48/1.37)) + BM48/((BM48+1)/(O48/1.6) + BM48/(P48/1.37))</f>
        <v>0</v>
      </c>
      <c r="S48">
        <f>(BI48*BK48)</f>
        <v>0</v>
      </c>
      <c r="T48">
        <f>(BZ48+(S48+2*0.95*5.67E-8*(((BZ48+$B$9)+273)^4-(BZ48+273)^4)-44100*I48)/(1.84*29.3*P48+8*0.95*5.67E-8*(BZ48+273)^3))</f>
        <v>0</v>
      </c>
      <c r="U48">
        <f>($C$9*CA48+$D$9*CB48+$E$9*T48)</f>
        <v>0</v>
      </c>
      <c r="V48">
        <f>0.61365*exp(17.502*U48/(240.97+U48))</f>
        <v>0</v>
      </c>
      <c r="W48">
        <f>(X48/Y48*100)</f>
        <v>0</v>
      </c>
      <c r="X48">
        <f>BS48*(BX48+BY48)/1000</f>
        <v>0</v>
      </c>
      <c r="Y48">
        <f>0.61365*exp(17.502*BZ48/(240.97+BZ48))</f>
        <v>0</v>
      </c>
      <c r="Z48">
        <f>(V48-BS48*(BX48+BY48)/1000)</f>
        <v>0</v>
      </c>
      <c r="AA48">
        <f>(-I48*44100)</f>
        <v>0</v>
      </c>
      <c r="AB48">
        <f>2*29.3*P48*0.92*(BZ48-U48)</f>
        <v>0</v>
      </c>
      <c r="AC48">
        <f>2*0.95*5.67E-8*(((BZ48+$B$9)+273)^4-(U48+273)^4)</f>
        <v>0</v>
      </c>
      <c r="AD48">
        <f>S48+AC48+AA48+AB48</f>
        <v>0</v>
      </c>
      <c r="AE48">
        <v>0</v>
      </c>
      <c r="AF48">
        <v>0</v>
      </c>
      <c r="AG48">
        <f>IF(AE48*$H$15&gt;=AI48,1.0,(AI48/(AI48-AE48*$H$15)))</f>
        <v>0</v>
      </c>
      <c r="AH48">
        <f>(AG48-1)*100</f>
        <v>0</v>
      </c>
      <c r="AI48">
        <f>MAX(0,($B$15+$C$15*CE48)/(1+$D$15*CE48)*BX48/(BZ48+273)*$E$15)</f>
        <v>0</v>
      </c>
      <c r="AJ48" t="s">
        <v>282</v>
      </c>
      <c r="AK48">
        <v>934.8668</v>
      </c>
      <c r="AL48">
        <v>3284.32</v>
      </c>
      <c r="AM48">
        <f>AL48-AK48</f>
        <v>0</v>
      </c>
      <c r="AN48">
        <f>AM48/AL48</f>
        <v>0</v>
      </c>
      <c r="AO48">
        <v>-1</v>
      </c>
      <c r="AP48" t="s">
        <v>388</v>
      </c>
      <c r="AQ48">
        <v>235.70212</v>
      </c>
      <c r="AR48">
        <v>441.53</v>
      </c>
      <c r="AS48">
        <f>1-AQ48/AR48</f>
        <v>0</v>
      </c>
      <c r="AT48">
        <v>0.5</v>
      </c>
      <c r="AU48">
        <f>BI48</f>
        <v>0</v>
      </c>
      <c r="AV48">
        <f>J48</f>
        <v>0</v>
      </c>
      <c r="AW48">
        <f>AS48*AT48*AU48</f>
        <v>0</v>
      </c>
      <c r="AX48">
        <f>BC48/AR48</f>
        <v>0</v>
      </c>
      <c r="AY48">
        <f>(AV48-AO48)/AU48</f>
        <v>0</v>
      </c>
      <c r="AZ48">
        <f>(AL48-AR48)/AR48</f>
        <v>0</v>
      </c>
      <c r="BA48" t="s">
        <v>284</v>
      </c>
      <c r="BB48">
        <v>0</v>
      </c>
      <c r="BC48">
        <f>AR48-BB48</f>
        <v>0</v>
      </c>
      <c r="BD48">
        <f>(AR48-AQ48)/(AR48-BB48)</f>
        <v>0</v>
      </c>
      <c r="BE48">
        <f>(AL48-AR48)/(AL48-BB48)</f>
        <v>0</v>
      </c>
      <c r="BF48">
        <f>(AR48-AQ48)/(AR48-AK48)</f>
        <v>0</v>
      </c>
      <c r="BG48">
        <f>(AL48-AR48)/(AL48-AK48)</f>
        <v>0</v>
      </c>
      <c r="BH48">
        <f>$B$13*CF48+$C$13*CG48+$F$13*CH48*(1-CK48)</f>
        <v>0</v>
      </c>
      <c r="BI48">
        <f>BH48*BJ48</f>
        <v>0</v>
      </c>
      <c r="BJ48">
        <f>($B$13*$D$11+$C$13*$D$11+$F$13*((CU48+CM48)/MAX(CU48+CM48+CV48, 0.1)*$I$11+CV48/MAX(CU48+CM48+CV48, 0.1)*$J$11))/($B$13+$C$13+$F$13)</f>
        <v>0</v>
      </c>
      <c r="BK48">
        <f>($B$13*$K$11+$C$13*$K$11+$F$13*((CU48+CM48)/MAX(CU48+CM48+CV48, 0.1)*$P$11+CV48/MAX(CU48+CM48+CV48, 0.1)*$Q$11))/($B$13+$C$13+$F$13)</f>
        <v>0</v>
      </c>
      <c r="BL48">
        <v>2</v>
      </c>
      <c r="BM48">
        <v>0.5</v>
      </c>
      <c r="BN48" t="s">
        <v>285</v>
      </c>
      <c r="BO48">
        <v>2</v>
      </c>
      <c r="BP48">
        <v>1604615395.35</v>
      </c>
      <c r="BQ48">
        <v>408.824066666667</v>
      </c>
      <c r="BR48">
        <v>409.9566</v>
      </c>
      <c r="BS48">
        <v>18.9691733333333</v>
      </c>
      <c r="BT48">
        <v>18.7753833333333</v>
      </c>
      <c r="BU48">
        <v>403.435333333333</v>
      </c>
      <c r="BV48">
        <v>18.83998</v>
      </c>
      <c r="BW48">
        <v>600.0535</v>
      </c>
      <c r="BX48">
        <v>101.3028</v>
      </c>
      <c r="BY48">
        <v>0.100134653333333</v>
      </c>
      <c r="BZ48">
        <v>26.5008166666667</v>
      </c>
      <c r="CA48">
        <v>26.73912</v>
      </c>
      <c r="CB48">
        <v>999.9</v>
      </c>
      <c r="CC48">
        <v>0</v>
      </c>
      <c r="CD48">
        <v>0</v>
      </c>
      <c r="CE48">
        <v>10001.1433333333</v>
      </c>
      <c r="CF48">
        <v>0</v>
      </c>
      <c r="CG48">
        <v>9825.07866666667</v>
      </c>
      <c r="CH48">
        <v>300.011733333333</v>
      </c>
      <c r="CI48">
        <v>0.8999634</v>
      </c>
      <c r="CJ48">
        <v>0.100036613333333</v>
      </c>
      <c r="CK48">
        <v>0</v>
      </c>
      <c r="CL48">
        <v>234.956233333333</v>
      </c>
      <c r="CM48">
        <v>5.00096</v>
      </c>
      <c r="CN48">
        <v>714.2091</v>
      </c>
      <c r="CO48">
        <v>3225.78033333333</v>
      </c>
      <c r="CP48">
        <v>36.4164666666667</v>
      </c>
      <c r="CQ48">
        <v>40.25</v>
      </c>
      <c r="CR48">
        <v>38.3204</v>
      </c>
      <c r="CS48">
        <v>40.125</v>
      </c>
      <c r="CT48">
        <v>39.1787333333333</v>
      </c>
      <c r="CU48">
        <v>265.499</v>
      </c>
      <c r="CV48">
        <v>29.512</v>
      </c>
      <c r="CW48">
        <v>0</v>
      </c>
      <c r="CX48">
        <v>19.4000000953674</v>
      </c>
      <c r="CY48">
        <v>0</v>
      </c>
      <c r="CZ48">
        <v>235.70212</v>
      </c>
      <c r="DA48">
        <v>52.6290768748822</v>
      </c>
      <c r="DB48">
        <v>156.003922961946</v>
      </c>
      <c r="DC48">
        <v>716.36992</v>
      </c>
      <c r="DD48">
        <v>15</v>
      </c>
      <c r="DE48">
        <v>1604615204.1</v>
      </c>
      <c r="DF48" t="s">
        <v>383</v>
      </c>
      <c r="DG48">
        <v>1604615202.6</v>
      </c>
      <c r="DH48">
        <v>1604615204.1</v>
      </c>
      <c r="DI48">
        <v>4</v>
      </c>
      <c r="DJ48">
        <v>-0.423</v>
      </c>
      <c r="DK48">
        <v>-0</v>
      </c>
      <c r="DL48">
        <v>5.393</v>
      </c>
      <c r="DM48">
        <v>0.126</v>
      </c>
      <c r="DN48">
        <v>410</v>
      </c>
      <c r="DO48">
        <v>19</v>
      </c>
      <c r="DP48">
        <v>0.34</v>
      </c>
      <c r="DQ48">
        <v>0.21</v>
      </c>
      <c r="DR48">
        <v>-1.1334643902439</v>
      </c>
      <c r="DS48">
        <v>-0.19822097560976</v>
      </c>
      <c r="DT48">
        <v>0.0421791251715579</v>
      </c>
      <c r="DU48">
        <v>0</v>
      </c>
      <c r="DV48">
        <v>0.183633463414634</v>
      </c>
      <c r="DW48">
        <v>0.0701583135888505</v>
      </c>
      <c r="DX48">
        <v>0.0217664590094401</v>
      </c>
      <c r="DY48">
        <v>1</v>
      </c>
      <c r="DZ48">
        <v>1</v>
      </c>
      <c r="EA48">
        <v>2</v>
      </c>
      <c r="EB48" t="s">
        <v>291</v>
      </c>
      <c r="EC48">
        <v>100</v>
      </c>
      <c r="ED48">
        <v>100</v>
      </c>
      <c r="EE48">
        <v>5.388</v>
      </c>
      <c r="EF48">
        <v>0.1285</v>
      </c>
      <c r="EG48">
        <v>3.30596448691605</v>
      </c>
      <c r="EH48">
        <v>0.00621434693501906</v>
      </c>
      <c r="EI48">
        <v>-2.84187309215212e-06</v>
      </c>
      <c r="EJ48">
        <v>5.83187288444407e-10</v>
      </c>
      <c r="EK48">
        <v>-0.0863634702237469</v>
      </c>
      <c r="EL48">
        <v>-0.0175213708561665</v>
      </c>
      <c r="EM48">
        <v>0.00201954594759898</v>
      </c>
      <c r="EN48">
        <v>-2.55958449284408e-05</v>
      </c>
      <c r="EO48">
        <v>-1</v>
      </c>
      <c r="EP48">
        <v>2233</v>
      </c>
      <c r="EQ48">
        <v>2</v>
      </c>
      <c r="ER48">
        <v>28</v>
      </c>
      <c r="ES48">
        <v>3.3</v>
      </c>
      <c r="ET48">
        <v>3.3</v>
      </c>
      <c r="EU48">
        <v>2</v>
      </c>
      <c r="EV48">
        <v>634.419</v>
      </c>
      <c r="EW48">
        <v>352.115</v>
      </c>
      <c r="EX48">
        <v>24.9997</v>
      </c>
      <c r="EY48">
        <v>26.9202</v>
      </c>
      <c r="EZ48">
        <v>30.0001</v>
      </c>
      <c r="FA48">
        <v>27.1404</v>
      </c>
      <c r="FB48">
        <v>27.1443</v>
      </c>
      <c r="FC48">
        <v>19.4982</v>
      </c>
      <c r="FD48">
        <v>23.5494</v>
      </c>
      <c r="FE48">
        <v>47.5163</v>
      </c>
      <c r="FF48">
        <v>25</v>
      </c>
      <c r="FG48">
        <v>410</v>
      </c>
      <c r="FH48">
        <v>18.7974</v>
      </c>
      <c r="FI48">
        <v>99.5639</v>
      </c>
      <c r="FJ48">
        <v>101.31</v>
      </c>
    </row>
    <row r="49" spans="1:166">
      <c r="A49">
        <v>31</v>
      </c>
      <c r="B49">
        <v>1604615423.1</v>
      </c>
      <c r="C49">
        <v>2891.5</v>
      </c>
      <c r="D49" t="s">
        <v>389</v>
      </c>
      <c r="E49" t="s">
        <v>390</v>
      </c>
      <c r="G49">
        <f>A/E</f>
        <v>0</v>
      </c>
      <c r="H49">
        <v>1604615415.1</v>
      </c>
      <c r="I49">
        <f>BW49*AG49*(BS49-BT49)/(100*BL49*(1000-AG49*BS49))</f>
        <v>0</v>
      </c>
      <c r="J49">
        <f>BW49*AG49*(BR49-BQ49*(1000-AG49*BT49)/(1000-AG49*BS49))/(100*BL49)</f>
        <v>0</v>
      </c>
      <c r="K49">
        <f>BQ49 - IF(AG49&gt;1, J49*BL49*100.0/(AI49*CE49), 0)</f>
        <v>0</v>
      </c>
      <c r="L49">
        <f>((R49-I49/2)*K49-J49)/(R49+I49/2)</f>
        <v>0</v>
      </c>
      <c r="M49">
        <f>L49*(BX49+BY49)/1000.0</f>
        <v>0</v>
      </c>
      <c r="N49">
        <f>(BQ49 - IF(AG49&gt;1, J49*BL49*100.0/(AI49*CE49), 0))*(BX49+BY49)/1000.0</f>
        <v>0</v>
      </c>
      <c r="O49">
        <f>2.0/((1/Q49-1/P49)+SIGN(Q49)*SQRT((1/Q49-1/P49)*(1/Q49-1/P49) + 4*BM49/((BM49+1)*(BM49+1))*(2*1/Q49*1/P49-1/P49*1/P49)))</f>
        <v>0</v>
      </c>
      <c r="P49">
        <f>IF(LEFT(BN49,1)&lt;&gt;"0",IF(LEFT(BN49,1)="1",3.0,BO49),$D$5+$E$5*(CE49*BX49/($K$5*1000))+$F$5*(CE49*BX49/($K$5*1000))*MAX(MIN(BL49,$J$5),$I$5)*MAX(MIN(BL49,$J$5),$I$5)+$G$5*MAX(MIN(BL49,$J$5),$I$5)*(CE49*BX49/($K$5*1000))+$H$5*(CE49*BX49/($K$5*1000))*(CE49*BX49/($K$5*1000)))</f>
        <v>0</v>
      </c>
      <c r="Q49">
        <f>I49*(1000-(1000*0.61365*exp(17.502*U49/(240.97+U49))/(BX49+BY49)+BS49)/2)/(1000*0.61365*exp(17.502*U49/(240.97+U49))/(BX49+BY49)-BS49)</f>
        <v>0</v>
      </c>
      <c r="R49">
        <f>1/((BM49+1)/(O49/1.6)+1/(P49/1.37)) + BM49/((BM49+1)/(O49/1.6) + BM49/(P49/1.37))</f>
        <v>0</v>
      </c>
      <c r="S49">
        <f>(BI49*BK49)</f>
        <v>0</v>
      </c>
      <c r="T49">
        <f>(BZ49+(S49+2*0.95*5.67E-8*(((BZ49+$B$9)+273)^4-(BZ49+273)^4)-44100*I49)/(1.84*29.3*P49+8*0.95*5.67E-8*(BZ49+273)^3))</f>
        <v>0</v>
      </c>
      <c r="U49">
        <f>($C$9*CA49+$D$9*CB49+$E$9*T49)</f>
        <v>0</v>
      </c>
      <c r="V49">
        <f>0.61365*exp(17.502*U49/(240.97+U49))</f>
        <v>0</v>
      </c>
      <c r="W49">
        <f>(X49/Y49*100)</f>
        <v>0</v>
      </c>
      <c r="X49">
        <f>BS49*(BX49+BY49)/1000</f>
        <v>0</v>
      </c>
      <c r="Y49">
        <f>0.61365*exp(17.502*BZ49/(240.97+BZ49))</f>
        <v>0</v>
      </c>
      <c r="Z49">
        <f>(V49-BS49*(BX49+BY49)/1000)</f>
        <v>0</v>
      </c>
      <c r="AA49">
        <f>(-I49*44100)</f>
        <v>0</v>
      </c>
      <c r="AB49">
        <f>2*29.3*P49*0.92*(BZ49-U49)</f>
        <v>0</v>
      </c>
      <c r="AC49">
        <f>2*0.95*5.67E-8*(((BZ49+$B$9)+273)^4-(U49+273)^4)</f>
        <v>0</v>
      </c>
      <c r="AD49">
        <f>S49+AC49+AA49+AB49</f>
        <v>0</v>
      </c>
      <c r="AE49">
        <v>0</v>
      </c>
      <c r="AF49">
        <v>0</v>
      </c>
      <c r="AG49">
        <f>IF(AE49*$H$15&gt;=AI49,1.0,(AI49/(AI49-AE49*$H$15)))</f>
        <v>0</v>
      </c>
      <c r="AH49">
        <f>(AG49-1)*100</f>
        <v>0</v>
      </c>
      <c r="AI49">
        <f>MAX(0,($B$15+$C$15*CE49)/(1+$D$15*CE49)*BX49/(BZ49+273)*$E$15)</f>
        <v>0</v>
      </c>
      <c r="AJ49" t="s">
        <v>282</v>
      </c>
      <c r="AK49">
        <v>934.8668</v>
      </c>
      <c r="AL49">
        <v>3284.32</v>
      </c>
      <c r="AM49">
        <f>AL49-AK49</f>
        <v>0</v>
      </c>
      <c r="AN49">
        <f>AM49/AL49</f>
        <v>0</v>
      </c>
      <c r="AO49">
        <v>-1</v>
      </c>
      <c r="AP49" t="s">
        <v>391</v>
      </c>
      <c r="AQ49">
        <v>236.20116</v>
      </c>
      <c r="AR49">
        <v>446.442</v>
      </c>
      <c r="AS49">
        <f>1-AQ49/AR49</f>
        <v>0</v>
      </c>
      <c r="AT49">
        <v>0.5</v>
      </c>
      <c r="AU49">
        <f>BI49</f>
        <v>0</v>
      </c>
      <c r="AV49">
        <f>J49</f>
        <v>0</v>
      </c>
      <c r="AW49">
        <f>AS49*AT49*AU49</f>
        <v>0</v>
      </c>
      <c r="AX49">
        <f>BC49/AR49</f>
        <v>0</v>
      </c>
      <c r="AY49">
        <f>(AV49-AO49)/AU49</f>
        <v>0</v>
      </c>
      <c r="AZ49">
        <f>(AL49-AR49)/AR49</f>
        <v>0</v>
      </c>
      <c r="BA49" t="s">
        <v>284</v>
      </c>
      <c r="BB49">
        <v>0</v>
      </c>
      <c r="BC49">
        <f>AR49-BB49</f>
        <v>0</v>
      </c>
      <c r="BD49">
        <f>(AR49-AQ49)/(AR49-BB49)</f>
        <v>0</v>
      </c>
      <c r="BE49">
        <f>(AL49-AR49)/(AL49-BB49)</f>
        <v>0</v>
      </c>
      <c r="BF49">
        <f>(AR49-AQ49)/(AR49-AK49)</f>
        <v>0</v>
      </c>
      <c r="BG49">
        <f>(AL49-AR49)/(AL49-AK49)</f>
        <v>0</v>
      </c>
      <c r="BH49">
        <f>$B$13*CF49+$C$13*CG49+$F$13*CH49*(1-CK49)</f>
        <v>0</v>
      </c>
      <c r="BI49">
        <f>BH49*BJ49</f>
        <v>0</v>
      </c>
      <c r="BJ49">
        <f>($B$13*$D$11+$C$13*$D$11+$F$13*((CU49+CM49)/MAX(CU49+CM49+CV49, 0.1)*$I$11+CV49/MAX(CU49+CM49+CV49, 0.1)*$J$11))/($B$13+$C$13+$F$13)</f>
        <v>0</v>
      </c>
      <c r="BK49">
        <f>($B$13*$K$11+$C$13*$K$11+$F$13*((CU49+CM49)/MAX(CU49+CM49+CV49, 0.1)*$P$11+CV49/MAX(CU49+CM49+CV49, 0.1)*$Q$11))/($B$13+$C$13+$F$13)</f>
        <v>0</v>
      </c>
      <c r="BL49">
        <v>2</v>
      </c>
      <c r="BM49">
        <v>0.5</v>
      </c>
      <c r="BN49" t="s">
        <v>285</v>
      </c>
      <c r="BO49">
        <v>2</v>
      </c>
      <c r="BP49">
        <v>1604615415.1</v>
      </c>
      <c r="BQ49">
        <v>408.641806451613</v>
      </c>
      <c r="BR49">
        <v>409.681709677419</v>
      </c>
      <c r="BS49">
        <v>19.3181419354839</v>
      </c>
      <c r="BT49">
        <v>19.7227225806452</v>
      </c>
      <c r="BU49">
        <v>403.253677419355</v>
      </c>
      <c r="BV49">
        <v>19.1781967741936</v>
      </c>
      <c r="BW49">
        <v>600.038774193548</v>
      </c>
      <c r="BX49">
        <v>101.296580645161</v>
      </c>
      <c r="BY49">
        <v>0.0999804806451613</v>
      </c>
      <c r="BZ49">
        <v>26.5429741935484</v>
      </c>
      <c r="CA49">
        <v>26.8172677419355</v>
      </c>
      <c r="CB49">
        <v>999.9</v>
      </c>
      <c r="CC49">
        <v>0</v>
      </c>
      <c r="CD49">
        <v>0</v>
      </c>
      <c r="CE49">
        <v>9998.98677419355</v>
      </c>
      <c r="CF49">
        <v>0</v>
      </c>
      <c r="CG49">
        <v>9752.35387096775</v>
      </c>
      <c r="CH49">
        <v>300.003483870968</v>
      </c>
      <c r="CI49">
        <v>0.899972</v>
      </c>
      <c r="CJ49">
        <v>0.100028022580645</v>
      </c>
      <c r="CK49">
        <v>0</v>
      </c>
      <c r="CL49">
        <v>235.144032258064</v>
      </c>
      <c r="CM49">
        <v>5.00096</v>
      </c>
      <c r="CN49">
        <v>715.358</v>
      </c>
      <c r="CO49">
        <v>3225.69483870968</v>
      </c>
      <c r="CP49">
        <v>36.5118709677419</v>
      </c>
      <c r="CQ49">
        <v>40.25</v>
      </c>
      <c r="CR49">
        <v>38.375</v>
      </c>
      <c r="CS49">
        <v>40.125</v>
      </c>
      <c r="CT49">
        <v>39.2479677419355</v>
      </c>
      <c r="CU49">
        <v>265.494193548387</v>
      </c>
      <c r="CV49">
        <v>29.508064516129</v>
      </c>
      <c r="CW49">
        <v>0</v>
      </c>
      <c r="CX49">
        <v>19.2000000476837</v>
      </c>
      <c r="CY49">
        <v>0</v>
      </c>
      <c r="CZ49">
        <v>236.20116</v>
      </c>
      <c r="DA49">
        <v>61.305692384761</v>
      </c>
      <c r="DB49">
        <v>182.223384785491</v>
      </c>
      <c r="DC49">
        <v>718.54936</v>
      </c>
      <c r="DD49">
        <v>15</v>
      </c>
      <c r="DE49">
        <v>1604615204.1</v>
      </c>
      <c r="DF49" t="s">
        <v>383</v>
      </c>
      <c r="DG49">
        <v>1604615202.6</v>
      </c>
      <c r="DH49">
        <v>1604615204.1</v>
      </c>
      <c r="DI49">
        <v>4</v>
      </c>
      <c r="DJ49">
        <v>-0.423</v>
      </c>
      <c r="DK49">
        <v>-0</v>
      </c>
      <c r="DL49">
        <v>5.393</v>
      </c>
      <c r="DM49">
        <v>0.126</v>
      </c>
      <c r="DN49">
        <v>410</v>
      </c>
      <c r="DO49">
        <v>19</v>
      </c>
      <c r="DP49">
        <v>0.34</v>
      </c>
      <c r="DQ49">
        <v>0.21</v>
      </c>
      <c r="DR49">
        <v>-1.069109</v>
      </c>
      <c r="DS49">
        <v>-0.22108931707317</v>
      </c>
      <c r="DT49">
        <v>0.234588327938384</v>
      </c>
      <c r="DU49">
        <v>0</v>
      </c>
      <c r="DV49">
        <v>-0.264239192682927</v>
      </c>
      <c r="DW49">
        <v>-3.75858069407665</v>
      </c>
      <c r="DX49">
        <v>0.451920879732555</v>
      </c>
      <c r="DY49">
        <v>0</v>
      </c>
      <c r="DZ49">
        <v>0</v>
      </c>
      <c r="EA49">
        <v>2</v>
      </c>
      <c r="EB49" t="s">
        <v>287</v>
      </c>
      <c r="EC49">
        <v>100</v>
      </c>
      <c r="ED49">
        <v>100</v>
      </c>
      <c r="EE49">
        <v>5.388</v>
      </c>
      <c r="EF49">
        <v>0.164</v>
      </c>
      <c r="EG49">
        <v>3.30596448691605</v>
      </c>
      <c r="EH49">
        <v>0.00621434693501906</v>
      </c>
      <c r="EI49">
        <v>-2.84187309215212e-06</v>
      </c>
      <c r="EJ49">
        <v>5.83187288444407e-10</v>
      </c>
      <c r="EK49">
        <v>-0.0863634702237469</v>
      </c>
      <c r="EL49">
        <v>-0.0175213708561665</v>
      </c>
      <c r="EM49">
        <v>0.00201954594759898</v>
      </c>
      <c r="EN49">
        <v>-2.55958449284408e-05</v>
      </c>
      <c r="EO49">
        <v>-1</v>
      </c>
      <c r="EP49">
        <v>2233</v>
      </c>
      <c r="EQ49">
        <v>2</v>
      </c>
      <c r="ER49">
        <v>28</v>
      </c>
      <c r="ES49">
        <v>3.7</v>
      </c>
      <c r="ET49">
        <v>3.6</v>
      </c>
      <c r="EU49">
        <v>2</v>
      </c>
      <c r="EV49">
        <v>633.947</v>
      </c>
      <c r="EW49">
        <v>352.886</v>
      </c>
      <c r="EX49">
        <v>25</v>
      </c>
      <c r="EY49">
        <v>26.9186</v>
      </c>
      <c r="EZ49">
        <v>30</v>
      </c>
      <c r="FA49">
        <v>27.1448</v>
      </c>
      <c r="FB49">
        <v>27.148</v>
      </c>
      <c r="FC49">
        <v>19.5273</v>
      </c>
      <c r="FD49">
        <v>21.3259</v>
      </c>
      <c r="FE49">
        <v>48.9134</v>
      </c>
      <c r="FF49">
        <v>25</v>
      </c>
      <c r="FG49">
        <v>410</v>
      </c>
      <c r="FH49">
        <v>19.2639</v>
      </c>
      <c r="FI49">
        <v>99.5632</v>
      </c>
      <c r="FJ49">
        <v>101.308</v>
      </c>
    </row>
    <row r="50" spans="1:166">
      <c r="A50">
        <v>32</v>
      </c>
      <c r="B50">
        <v>1604615542.1</v>
      </c>
      <c r="C50">
        <v>3010.5</v>
      </c>
      <c r="D50" t="s">
        <v>394</v>
      </c>
      <c r="E50" t="s">
        <v>395</v>
      </c>
      <c r="G50">
        <f>A/E</f>
        <v>0</v>
      </c>
      <c r="H50">
        <v>1604615534.1</v>
      </c>
      <c r="I50">
        <f>BW50*AG50*(BS50-BT50)/(100*BL50*(1000-AG50*BS50))</f>
        <v>0</v>
      </c>
      <c r="J50">
        <f>BW50*AG50*(BR50-BQ50*(1000-AG50*BT50)/(1000-AG50*BS50))/(100*BL50)</f>
        <v>0</v>
      </c>
      <c r="K50">
        <f>BQ50 - IF(AG50&gt;1, J50*BL50*100.0/(AI50*CE50), 0)</f>
        <v>0</v>
      </c>
      <c r="L50">
        <f>((R50-I50/2)*K50-J50)/(R50+I50/2)</f>
        <v>0</v>
      </c>
      <c r="M50">
        <f>L50*(BX50+BY50)/1000.0</f>
        <v>0</v>
      </c>
      <c r="N50">
        <f>(BQ50 - IF(AG50&gt;1, J50*BL50*100.0/(AI50*CE50), 0))*(BX50+BY50)/1000.0</f>
        <v>0</v>
      </c>
      <c r="O50">
        <f>2.0/((1/Q50-1/P50)+SIGN(Q50)*SQRT((1/Q50-1/P50)*(1/Q50-1/P50) + 4*BM50/((BM50+1)*(BM50+1))*(2*1/Q50*1/P50-1/P50*1/P50)))</f>
        <v>0</v>
      </c>
      <c r="P50">
        <f>IF(LEFT(BN50,1)&lt;&gt;"0",IF(LEFT(BN50,1)="1",3.0,BO50),$D$5+$E$5*(CE50*BX50/($K$5*1000))+$F$5*(CE50*BX50/($K$5*1000))*MAX(MIN(BL50,$J$5),$I$5)*MAX(MIN(BL50,$J$5),$I$5)+$G$5*MAX(MIN(BL50,$J$5),$I$5)*(CE50*BX50/($K$5*1000))+$H$5*(CE50*BX50/($K$5*1000))*(CE50*BX50/($K$5*1000)))</f>
        <v>0</v>
      </c>
      <c r="Q50">
        <f>I50*(1000-(1000*0.61365*exp(17.502*U50/(240.97+U50))/(BX50+BY50)+BS50)/2)/(1000*0.61365*exp(17.502*U50/(240.97+U50))/(BX50+BY50)-BS50)</f>
        <v>0</v>
      </c>
      <c r="R50">
        <f>1/((BM50+1)/(O50/1.6)+1/(P50/1.37)) + BM50/((BM50+1)/(O50/1.6) + BM50/(P50/1.37))</f>
        <v>0</v>
      </c>
      <c r="S50">
        <f>(BI50*BK50)</f>
        <v>0</v>
      </c>
      <c r="T50">
        <f>(BZ50+(S50+2*0.95*5.67E-8*(((BZ50+$B$9)+273)^4-(BZ50+273)^4)-44100*I50)/(1.84*29.3*P50+8*0.95*5.67E-8*(BZ50+273)^3))</f>
        <v>0</v>
      </c>
      <c r="U50">
        <f>($C$9*CA50+$D$9*CB50+$E$9*T50)</f>
        <v>0</v>
      </c>
      <c r="V50">
        <f>0.61365*exp(17.502*U50/(240.97+U50))</f>
        <v>0</v>
      </c>
      <c r="W50">
        <f>(X50/Y50*100)</f>
        <v>0</v>
      </c>
      <c r="X50">
        <f>BS50*(BX50+BY50)/1000</f>
        <v>0</v>
      </c>
      <c r="Y50">
        <f>0.61365*exp(17.502*BZ50/(240.97+BZ50))</f>
        <v>0</v>
      </c>
      <c r="Z50">
        <f>(V50-BS50*(BX50+BY50)/1000)</f>
        <v>0</v>
      </c>
      <c r="AA50">
        <f>(-I50*44100)</f>
        <v>0</v>
      </c>
      <c r="AB50">
        <f>2*29.3*P50*0.92*(BZ50-U50)</f>
        <v>0</v>
      </c>
      <c r="AC50">
        <f>2*0.95*5.67E-8*(((BZ50+$B$9)+273)^4-(U50+273)^4)</f>
        <v>0</v>
      </c>
      <c r="AD50">
        <f>S50+AC50+AA50+AB50</f>
        <v>0</v>
      </c>
      <c r="AE50">
        <v>0</v>
      </c>
      <c r="AF50">
        <v>0</v>
      </c>
      <c r="AG50">
        <f>IF(AE50*$H$15&gt;=AI50,1.0,(AI50/(AI50-AE50*$H$15)))</f>
        <v>0</v>
      </c>
      <c r="AH50">
        <f>(AG50-1)*100</f>
        <v>0</v>
      </c>
      <c r="AI50">
        <f>MAX(0,($B$15+$C$15*CE50)/(1+$D$15*CE50)*BX50/(BZ50+273)*$E$15)</f>
        <v>0</v>
      </c>
      <c r="AJ50" t="s">
        <v>282</v>
      </c>
      <c r="AK50">
        <v>934.8668</v>
      </c>
      <c r="AL50">
        <v>3284.32</v>
      </c>
      <c r="AM50">
        <f>AL50-AK50</f>
        <v>0</v>
      </c>
      <c r="AN50">
        <f>AM50/AL50</f>
        <v>0</v>
      </c>
      <c r="AO50">
        <v>-1</v>
      </c>
      <c r="AP50" t="s">
        <v>396</v>
      </c>
      <c r="AQ50">
        <v>481.096115384615</v>
      </c>
      <c r="AR50">
        <v>716.47</v>
      </c>
      <c r="AS50">
        <f>1-AQ50/AR50</f>
        <v>0</v>
      </c>
      <c r="AT50">
        <v>0.5</v>
      </c>
      <c r="AU50">
        <f>BI50</f>
        <v>0</v>
      </c>
      <c r="AV50">
        <f>J50</f>
        <v>0</v>
      </c>
      <c r="AW50">
        <f>AS50*AT50*AU50</f>
        <v>0</v>
      </c>
      <c r="AX50">
        <f>BC50/AR50</f>
        <v>0</v>
      </c>
      <c r="AY50">
        <f>(AV50-AO50)/AU50</f>
        <v>0</v>
      </c>
      <c r="AZ50">
        <f>(AL50-AR50)/AR50</f>
        <v>0</v>
      </c>
      <c r="BA50" t="s">
        <v>284</v>
      </c>
      <c r="BB50">
        <v>0</v>
      </c>
      <c r="BC50">
        <f>AR50-BB50</f>
        <v>0</v>
      </c>
      <c r="BD50">
        <f>(AR50-AQ50)/(AR50-BB50)</f>
        <v>0</v>
      </c>
      <c r="BE50">
        <f>(AL50-AR50)/(AL50-BB50)</f>
        <v>0</v>
      </c>
      <c r="BF50">
        <f>(AR50-AQ50)/(AR50-AK50)</f>
        <v>0</v>
      </c>
      <c r="BG50">
        <f>(AL50-AR50)/(AL50-AK50)</f>
        <v>0</v>
      </c>
      <c r="BH50">
        <f>$B$13*CF50+$C$13*CG50+$F$13*CH50*(1-CK50)</f>
        <v>0</v>
      </c>
      <c r="BI50">
        <f>BH50*BJ50</f>
        <v>0</v>
      </c>
      <c r="BJ50">
        <f>($B$13*$D$11+$C$13*$D$11+$F$13*((CU50+CM50)/MAX(CU50+CM50+CV50, 0.1)*$I$11+CV50/MAX(CU50+CM50+CV50, 0.1)*$J$11))/($B$13+$C$13+$F$13)</f>
        <v>0</v>
      </c>
      <c r="BK50">
        <f>($B$13*$K$11+$C$13*$K$11+$F$13*((CU50+CM50)/MAX(CU50+CM50+CV50, 0.1)*$P$11+CV50/MAX(CU50+CM50+CV50, 0.1)*$Q$11))/($B$13+$C$13+$F$13)</f>
        <v>0</v>
      </c>
      <c r="BL50">
        <v>2</v>
      </c>
      <c r="BM50">
        <v>0.5</v>
      </c>
      <c r="BN50" t="s">
        <v>285</v>
      </c>
      <c r="BO50">
        <v>2</v>
      </c>
      <c r="BP50">
        <v>1604615534.1</v>
      </c>
      <c r="BQ50">
        <v>409.646064516129</v>
      </c>
      <c r="BR50">
        <v>410.272419354839</v>
      </c>
      <c r="BS50">
        <v>18.9685451612903</v>
      </c>
      <c r="BT50">
        <v>18.3980032258064</v>
      </c>
      <c r="BU50">
        <v>404.253806451613</v>
      </c>
      <c r="BV50">
        <v>18.8393258064516</v>
      </c>
      <c r="BW50">
        <v>599.990903225807</v>
      </c>
      <c r="BX50">
        <v>101.298612903226</v>
      </c>
      <c r="BY50">
        <v>0.0999227387096774</v>
      </c>
      <c r="BZ50">
        <v>26.3648967741936</v>
      </c>
      <c r="CA50">
        <v>25.1701096774194</v>
      </c>
      <c r="CB50">
        <v>999.9</v>
      </c>
      <c r="CC50">
        <v>0</v>
      </c>
      <c r="CD50">
        <v>0</v>
      </c>
      <c r="CE50">
        <v>9988.58806451613</v>
      </c>
      <c r="CF50">
        <v>0</v>
      </c>
      <c r="CG50">
        <v>9999.9</v>
      </c>
      <c r="CH50">
        <v>299.99235483871</v>
      </c>
      <c r="CI50">
        <v>0.899958</v>
      </c>
      <c r="CJ50">
        <v>0.100042032258065</v>
      </c>
      <c r="CK50">
        <v>0</v>
      </c>
      <c r="CL50">
        <v>484.822451612903</v>
      </c>
      <c r="CM50">
        <v>5.00096</v>
      </c>
      <c r="CN50">
        <v>1471.14419354839</v>
      </c>
      <c r="CO50">
        <v>3225.56548387097</v>
      </c>
      <c r="CP50">
        <v>36.437</v>
      </c>
      <c r="CQ50">
        <v>40.308</v>
      </c>
      <c r="CR50">
        <v>38.437</v>
      </c>
      <c r="CS50">
        <v>40.177</v>
      </c>
      <c r="CT50">
        <v>39.25</v>
      </c>
      <c r="CU50">
        <v>265.480967741935</v>
      </c>
      <c r="CV50">
        <v>29.5109677419355</v>
      </c>
      <c r="CW50">
        <v>0</v>
      </c>
      <c r="CX50">
        <v>118.399999856949</v>
      </c>
      <c r="CY50">
        <v>0</v>
      </c>
      <c r="CZ50">
        <v>481.096115384615</v>
      </c>
      <c r="DA50">
        <v>-365.474290615696</v>
      </c>
      <c r="DB50">
        <v>-1121.75008545247</v>
      </c>
      <c r="DC50">
        <v>1459.85192307692</v>
      </c>
      <c r="DD50">
        <v>15</v>
      </c>
      <c r="DE50">
        <v>1604615204.1</v>
      </c>
      <c r="DF50" t="s">
        <v>383</v>
      </c>
      <c r="DG50">
        <v>1604615202.6</v>
      </c>
      <c r="DH50">
        <v>1604615204.1</v>
      </c>
      <c r="DI50">
        <v>4</v>
      </c>
      <c r="DJ50">
        <v>-0.423</v>
      </c>
      <c r="DK50">
        <v>-0</v>
      </c>
      <c r="DL50">
        <v>5.393</v>
      </c>
      <c r="DM50">
        <v>0.126</v>
      </c>
      <c r="DN50">
        <v>410</v>
      </c>
      <c r="DO50">
        <v>19</v>
      </c>
      <c r="DP50">
        <v>0.34</v>
      </c>
      <c r="DQ50">
        <v>0.21</v>
      </c>
      <c r="DR50">
        <v>1.5029341804878</v>
      </c>
      <c r="DS50">
        <v>-40.3456477839721</v>
      </c>
      <c r="DT50">
        <v>4.30166138104903</v>
      </c>
      <c r="DU50">
        <v>0</v>
      </c>
      <c r="DV50">
        <v>0.104679346341463</v>
      </c>
      <c r="DW50">
        <v>11.1347869735192</v>
      </c>
      <c r="DX50">
        <v>1.1163526599625</v>
      </c>
      <c r="DY50">
        <v>0</v>
      </c>
      <c r="DZ50">
        <v>0</v>
      </c>
      <c r="EA50">
        <v>2</v>
      </c>
      <c r="EB50" t="s">
        <v>287</v>
      </c>
      <c r="EC50">
        <v>100</v>
      </c>
      <c r="ED50">
        <v>100</v>
      </c>
      <c r="EE50">
        <v>5.386</v>
      </c>
      <c r="EF50">
        <v>0.1225</v>
      </c>
      <c r="EG50">
        <v>3.30596448691605</v>
      </c>
      <c r="EH50">
        <v>0.00621434693501906</v>
      </c>
      <c r="EI50">
        <v>-2.84187309215212e-06</v>
      </c>
      <c r="EJ50">
        <v>5.83187288444407e-10</v>
      </c>
      <c r="EK50">
        <v>-0.0863634702237469</v>
      </c>
      <c r="EL50">
        <v>-0.0175213708561665</v>
      </c>
      <c r="EM50">
        <v>0.00201954594759898</v>
      </c>
      <c r="EN50">
        <v>-2.55958449284408e-05</v>
      </c>
      <c r="EO50">
        <v>-1</v>
      </c>
      <c r="EP50">
        <v>2233</v>
      </c>
      <c r="EQ50">
        <v>2</v>
      </c>
      <c r="ER50">
        <v>28</v>
      </c>
      <c r="ES50">
        <v>5.7</v>
      </c>
      <c r="ET50">
        <v>5.6</v>
      </c>
      <c r="EU50">
        <v>2</v>
      </c>
      <c r="EV50">
        <v>632.926</v>
      </c>
      <c r="EW50">
        <v>349.787</v>
      </c>
      <c r="EX50">
        <v>25.0004</v>
      </c>
      <c r="EY50">
        <v>26.9156</v>
      </c>
      <c r="EZ50">
        <v>30.0002</v>
      </c>
      <c r="FA50">
        <v>27.1384</v>
      </c>
      <c r="FB50">
        <v>27.1313</v>
      </c>
      <c r="FC50">
        <v>19.4701</v>
      </c>
      <c r="FD50">
        <v>34.7498</v>
      </c>
      <c r="FE50">
        <v>48.8182</v>
      </c>
      <c r="FF50">
        <v>25</v>
      </c>
      <c r="FG50">
        <v>410</v>
      </c>
      <c r="FH50">
        <v>16.3709</v>
      </c>
      <c r="FI50">
        <v>99.5654</v>
      </c>
      <c r="FJ50">
        <v>101.315</v>
      </c>
    </row>
    <row r="51" spans="1:166">
      <c r="A51">
        <v>33</v>
      </c>
      <c r="B51">
        <v>1604615562.1</v>
      </c>
      <c r="C51">
        <v>3030.5</v>
      </c>
      <c r="D51" t="s">
        <v>397</v>
      </c>
      <c r="E51" t="s">
        <v>398</v>
      </c>
      <c r="G51">
        <f>A/E</f>
        <v>0</v>
      </c>
      <c r="H51">
        <v>1604615554.35</v>
      </c>
      <c r="I51">
        <f>BW51*AG51*(BS51-BT51)/(100*BL51*(1000-AG51*BS51))</f>
        <v>0</v>
      </c>
      <c r="J51">
        <f>BW51*AG51*(BR51-BQ51*(1000-AG51*BT51)/(1000-AG51*BS51))/(100*BL51)</f>
        <v>0</v>
      </c>
      <c r="K51">
        <f>BQ51 - IF(AG51&gt;1, J51*BL51*100.0/(AI51*CE51), 0)</f>
        <v>0</v>
      </c>
      <c r="L51">
        <f>((R51-I51/2)*K51-J51)/(R51+I51/2)</f>
        <v>0</v>
      </c>
      <c r="M51">
        <f>L51*(BX51+BY51)/1000.0</f>
        <v>0</v>
      </c>
      <c r="N51">
        <f>(BQ51 - IF(AG51&gt;1, J51*BL51*100.0/(AI51*CE51), 0))*(BX51+BY51)/1000.0</f>
        <v>0</v>
      </c>
      <c r="O51">
        <f>2.0/((1/Q51-1/P51)+SIGN(Q51)*SQRT((1/Q51-1/P51)*(1/Q51-1/P51) + 4*BM51/((BM51+1)*(BM51+1))*(2*1/Q51*1/P51-1/P51*1/P51)))</f>
        <v>0</v>
      </c>
      <c r="P51">
        <f>IF(LEFT(BN51,1)&lt;&gt;"0",IF(LEFT(BN51,1)="1",3.0,BO51),$D$5+$E$5*(CE51*BX51/($K$5*1000))+$F$5*(CE51*BX51/($K$5*1000))*MAX(MIN(BL51,$J$5),$I$5)*MAX(MIN(BL51,$J$5),$I$5)+$G$5*MAX(MIN(BL51,$J$5),$I$5)*(CE51*BX51/($K$5*1000))+$H$5*(CE51*BX51/($K$5*1000))*(CE51*BX51/($K$5*1000)))</f>
        <v>0</v>
      </c>
      <c r="Q51">
        <f>I51*(1000-(1000*0.61365*exp(17.502*U51/(240.97+U51))/(BX51+BY51)+BS51)/2)/(1000*0.61365*exp(17.502*U51/(240.97+U51))/(BX51+BY51)-BS51)</f>
        <v>0</v>
      </c>
      <c r="R51">
        <f>1/((BM51+1)/(O51/1.6)+1/(P51/1.37)) + BM51/((BM51+1)/(O51/1.6) + BM51/(P51/1.37))</f>
        <v>0</v>
      </c>
      <c r="S51">
        <f>(BI51*BK51)</f>
        <v>0</v>
      </c>
      <c r="T51">
        <f>(BZ51+(S51+2*0.95*5.67E-8*(((BZ51+$B$9)+273)^4-(BZ51+273)^4)-44100*I51)/(1.84*29.3*P51+8*0.95*5.67E-8*(BZ51+273)^3))</f>
        <v>0</v>
      </c>
      <c r="U51">
        <f>($C$9*CA51+$D$9*CB51+$E$9*T51)</f>
        <v>0</v>
      </c>
      <c r="V51">
        <f>0.61365*exp(17.502*U51/(240.97+U51))</f>
        <v>0</v>
      </c>
      <c r="W51">
        <f>(X51/Y51*100)</f>
        <v>0</v>
      </c>
      <c r="X51">
        <f>BS51*(BX51+BY51)/1000</f>
        <v>0</v>
      </c>
      <c r="Y51">
        <f>0.61365*exp(17.502*BZ51/(240.97+BZ51))</f>
        <v>0</v>
      </c>
      <c r="Z51">
        <f>(V51-BS51*(BX51+BY51)/1000)</f>
        <v>0</v>
      </c>
      <c r="AA51">
        <f>(-I51*44100)</f>
        <v>0</v>
      </c>
      <c r="AB51">
        <f>2*29.3*P51*0.92*(BZ51-U51)</f>
        <v>0</v>
      </c>
      <c r="AC51">
        <f>2*0.95*5.67E-8*(((BZ51+$B$9)+273)^4-(U51+273)^4)</f>
        <v>0</v>
      </c>
      <c r="AD51">
        <f>S51+AC51+AA51+AB51</f>
        <v>0</v>
      </c>
      <c r="AE51">
        <v>0</v>
      </c>
      <c r="AF51">
        <v>0</v>
      </c>
      <c r="AG51">
        <f>IF(AE51*$H$15&gt;=AI51,1.0,(AI51/(AI51-AE51*$H$15)))</f>
        <v>0</v>
      </c>
      <c r="AH51">
        <f>(AG51-1)*100</f>
        <v>0</v>
      </c>
      <c r="AI51">
        <f>MAX(0,($B$15+$C$15*CE51)/(1+$D$15*CE51)*BX51/(BZ51+273)*$E$15)</f>
        <v>0</v>
      </c>
      <c r="AJ51" t="s">
        <v>282</v>
      </c>
      <c r="AK51">
        <v>934.8668</v>
      </c>
      <c r="AL51">
        <v>3284.32</v>
      </c>
      <c r="AM51">
        <f>AL51-AK51</f>
        <v>0</v>
      </c>
      <c r="AN51">
        <f>AM51/AL51</f>
        <v>0</v>
      </c>
      <c r="AO51">
        <v>-1</v>
      </c>
      <c r="AP51" t="s">
        <v>399</v>
      </c>
      <c r="AQ51">
        <v>382.13452</v>
      </c>
      <c r="AR51">
        <v>672.178</v>
      </c>
      <c r="AS51">
        <f>1-AQ51/AR51</f>
        <v>0</v>
      </c>
      <c r="AT51">
        <v>0.5</v>
      </c>
      <c r="AU51">
        <f>BI51</f>
        <v>0</v>
      </c>
      <c r="AV51">
        <f>J51</f>
        <v>0</v>
      </c>
      <c r="AW51">
        <f>AS51*AT51*AU51</f>
        <v>0</v>
      </c>
      <c r="AX51">
        <f>BC51/AR51</f>
        <v>0</v>
      </c>
      <c r="AY51">
        <f>(AV51-AO51)/AU51</f>
        <v>0</v>
      </c>
      <c r="AZ51">
        <f>(AL51-AR51)/AR51</f>
        <v>0</v>
      </c>
      <c r="BA51" t="s">
        <v>284</v>
      </c>
      <c r="BB51">
        <v>0</v>
      </c>
      <c r="BC51">
        <f>AR51-BB51</f>
        <v>0</v>
      </c>
      <c r="BD51">
        <f>(AR51-AQ51)/(AR51-BB51)</f>
        <v>0</v>
      </c>
      <c r="BE51">
        <f>(AL51-AR51)/(AL51-BB51)</f>
        <v>0</v>
      </c>
      <c r="BF51">
        <f>(AR51-AQ51)/(AR51-AK51)</f>
        <v>0</v>
      </c>
      <c r="BG51">
        <f>(AL51-AR51)/(AL51-AK51)</f>
        <v>0</v>
      </c>
      <c r="BH51">
        <f>$B$13*CF51+$C$13*CG51+$F$13*CH51*(1-CK51)</f>
        <v>0</v>
      </c>
      <c r="BI51">
        <f>BH51*BJ51</f>
        <v>0</v>
      </c>
      <c r="BJ51">
        <f>($B$13*$D$11+$C$13*$D$11+$F$13*((CU51+CM51)/MAX(CU51+CM51+CV51, 0.1)*$I$11+CV51/MAX(CU51+CM51+CV51, 0.1)*$J$11))/($B$13+$C$13+$F$13)</f>
        <v>0</v>
      </c>
      <c r="BK51">
        <f>($B$13*$K$11+$C$13*$K$11+$F$13*((CU51+CM51)/MAX(CU51+CM51+CV51, 0.1)*$P$11+CV51/MAX(CU51+CM51+CV51, 0.1)*$Q$11))/($B$13+$C$13+$F$13)</f>
        <v>0</v>
      </c>
      <c r="BL51">
        <v>2</v>
      </c>
      <c r="BM51">
        <v>0.5</v>
      </c>
      <c r="BN51" t="s">
        <v>285</v>
      </c>
      <c r="BO51">
        <v>2</v>
      </c>
      <c r="BP51">
        <v>1604615554.35</v>
      </c>
      <c r="BQ51">
        <v>406.943566666667</v>
      </c>
      <c r="BR51">
        <v>409.770466666667</v>
      </c>
      <c r="BS51">
        <v>18.2116366666667</v>
      </c>
      <c r="BT51">
        <v>17.26559</v>
      </c>
      <c r="BU51">
        <v>401.562366666667</v>
      </c>
      <c r="BV51">
        <v>18.1051333333333</v>
      </c>
      <c r="BW51">
        <v>600.0456</v>
      </c>
      <c r="BX51">
        <v>101.2966</v>
      </c>
      <c r="BY51">
        <v>0.10006307</v>
      </c>
      <c r="BZ51">
        <v>26.4403633333333</v>
      </c>
      <c r="CA51">
        <v>25.8604933333333</v>
      </c>
      <c r="CB51">
        <v>999.9</v>
      </c>
      <c r="CC51">
        <v>0</v>
      </c>
      <c r="CD51">
        <v>0</v>
      </c>
      <c r="CE51">
        <v>9995.22633333333</v>
      </c>
      <c r="CF51">
        <v>0</v>
      </c>
      <c r="CG51">
        <v>9834.3</v>
      </c>
      <c r="CH51">
        <v>299.993533333333</v>
      </c>
      <c r="CI51">
        <v>0.9000078</v>
      </c>
      <c r="CJ51">
        <v>0.0999925</v>
      </c>
      <c r="CK51">
        <v>0</v>
      </c>
      <c r="CL51">
        <v>382.840466666667</v>
      </c>
      <c r="CM51">
        <v>5.00096</v>
      </c>
      <c r="CN51">
        <v>1160.82533333333</v>
      </c>
      <c r="CO51">
        <v>3225.611</v>
      </c>
      <c r="CP51">
        <v>36.5747333333333</v>
      </c>
      <c r="CQ51">
        <v>40.3078666666667</v>
      </c>
      <c r="CR51">
        <v>38.437</v>
      </c>
      <c r="CS51">
        <v>40.187</v>
      </c>
      <c r="CT51">
        <v>39.312</v>
      </c>
      <c r="CU51">
        <v>265.495333333333</v>
      </c>
      <c r="CV51">
        <v>29.4966666666667</v>
      </c>
      <c r="CW51">
        <v>0</v>
      </c>
      <c r="CX51">
        <v>19.2000000476837</v>
      </c>
      <c r="CY51">
        <v>0</v>
      </c>
      <c r="CZ51">
        <v>382.13452</v>
      </c>
      <c r="DA51">
        <v>-100.885923213829</v>
      </c>
      <c r="DB51">
        <v>-321.25615430996</v>
      </c>
      <c r="DC51">
        <v>1158.694</v>
      </c>
      <c r="DD51">
        <v>15</v>
      </c>
      <c r="DE51">
        <v>1604615204.1</v>
      </c>
      <c r="DF51" t="s">
        <v>383</v>
      </c>
      <c r="DG51">
        <v>1604615202.6</v>
      </c>
      <c r="DH51">
        <v>1604615204.1</v>
      </c>
      <c r="DI51">
        <v>4</v>
      </c>
      <c r="DJ51">
        <v>-0.423</v>
      </c>
      <c r="DK51">
        <v>-0</v>
      </c>
      <c r="DL51">
        <v>5.393</v>
      </c>
      <c r="DM51">
        <v>0.126</v>
      </c>
      <c r="DN51">
        <v>410</v>
      </c>
      <c r="DO51">
        <v>19</v>
      </c>
      <c r="DP51">
        <v>0.34</v>
      </c>
      <c r="DQ51">
        <v>0.21</v>
      </c>
      <c r="DR51">
        <v>-2.68808365853659</v>
      </c>
      <c r="DS51">
        <v>-3.44025240418119</v>
      </c>
      <c r="DT51">
        <v>0.384398188910711</v>
      </c>
      <c r="DU51">
        <v>0</v>
      </c>
      <c r="DV51">
        <v>1.21904448780488</v>
      </c>
      <c r="DW51">
        <v>-4.68151177003483</v>
      </c>
      <c r="DX51">
        <v>0.516879439073591</v>
      </c>
      <c r="DY51">
        <v>0</v>
      </c>
      <c r="DZ51">
        <v>0</v>
      </c>
      <c r="EA51">
        <v>2</v>
      </c>
      <c r="EB51" t="s">
        <v>287</v>
      </c>
      <c r="EC51">
        <v>100</v>
      </c>
      <c r="ED51">
        <v>100</v>
      </c>
      <c r="EE51">
        <v>5.381</v>
      </c>
      <c r="EF51">
        <v>0.1148</v>
      </c>
      <c r="EG51">
        <v>3.30596448691605</v>
      </c>
      <c r="EH51">
        <v>0.00621434693501906</v>
      </c>
      <c r="EI51">
        <v>-2.84187309215212e-06</v>
      </c>
      <c r="EJ51">
        <v>5.83187288444407e-10</v>
      </c>
      <c r="EK51">
        <v>-0.0863634702237469</v>
      </c>
      <c r="EL51">
        <v>-0.0175213708561665</v>
      </c>
      <c r="EM51">
        <v>0.00201954594759898</v>
      </c>
      <c r="EN51">
        <v>-2.55958449284408e-05</v>
      </c>
      <c r="EO51">
        <v>-1</v>
      </c>
      <c r="EP51">
        <v>2233</v>
      </c>
      <c r="EQ51">
        <v>2</v>
      </c>
      <c r="ER51">
        <v>28</v>
      </c>
      <c r="ES51">
        <v>6</v>
      </c>
      <c r="ET51">
        <v>6</v>
      </c>
      <c r="EU51">
        <v>2</v>
      </c>
      <c r="EV51">
        <v>634.358</v>
      </c>
      <c r="EW51">
        <v>350.432</v>
      </c>
      <c r="EX51">
        <v>25</v>
      </c>
      <c r="EY51">
        <v>26.9179</v>
      </c>
      <c r="EZ51">
        <v>30.0002</v>
      </c>
      <c r="FA51">
        <v>27.1382</v>
      </c>
      <c r="FB51">
        <v>27.1421</v>
      </c>
      <c r="FC51">
        <v>19.4967</v>
      </c>
      <c r="FD51">
        <v>30.9873</v>
      </c>
      <c r="FE51">
        <v>48.3109</v>
      </c>
      <c r="FF51">
        <v>25</v>
      </c>
      <c r="FG51">
        <v>410</v>
      </c>
      <c r="FH51">
        <v>16.6034</v>
      </c>
      <c r="FI51">
        <v>99.5656</v>
      </c>
      <c r="FJ51">
        <v>101.313</v>
      </c>
    </row>
    <row r="52" spans="1:166">
      <c r="A52">
        <v>34</v>
      </c>
      <c r="B52">
        <v>1604615582.1</v>
      </c>
      <c r="C52">
        <v>3050.5</v>
      </c>
      <c r="D52" t="s">
        <v>400</v>
      </c>
      <c r="E52" t="s">
        <v>401</v>
      </c>
      <c r="G52">
        <f>A/E</f>
        <v>0</v>
      </c>
      <c r="H52">
        <v>1604615574.1</v>
      </c>
      <c r="I52">
        <f>BW52*AG52*(BS52-BT52)/(100*BL52*(1000-AG52*BS52))</f>
        <v>0</v>
      </c>
      <c r="J52">
        <f>BW52*AG52*(BR52-BQ52*(1000-AG52*BT52)/(1000-AG52*BS52))/(100*BL52)</f>
        <v>0</v>
      </c>
      <c r="K52">
        <f>BQ52 - IF(AG52&gt;1, J52*BL52*100.0/(AI52*CE52), 0)</f>
        <v>0</v>
      </c>
      <c r="L52">
        <f>((R52-I52/2)*K52-J52)/(R52+I52/2)</f>
        <v>0</v>
      </c>
      <c r="M52">
        <f>L52*(BX52+BY52)/1000.0</f>
        <v>0</v>
      </c>
      <c r="N52">
        <f>(BQ52 - IF(AG52&gt;1, J52*BL52*100.0/(AI52*CE52), 0))*(BX52+BY52)/1000.0</f>
        <v>0</v>
      </c>
      <c r="O52">
        <f>2.0/((1/Q52-1/P52)+SIGN(Q52)*SQRT((1/Q52-1/P52)*(1/Q52-1/P52) + 4*BM52/((BM52+1)*(BM52+1))*(2*1/Q52*1/P52-1/P52*1/P52)))</f>
        <v>0</v>
      </c>
      <c r="P52">
        <f>IF(LEFT(BN52,1)&lt;&gt;"0",IF(LEFT(BN52,1)="1",3.0,BO52),$D$5+$E$5*(CE52*BX52/($K$5*1000))+$F$5*(CE52*BX52/($K$5*1000))*MAX(MIN(BL52,$J$5),$I$5)*MAX(MIN(BL52,$J$5),$I$5)+$G$5*MAX(MIN(BL52,$J$5),$I$5)*(CE52*BX52/($K$5*1000))+$H$5*(CE52*BX52/($K$5*1000))*(CE52*BX52/($K$5*1000)))</f>
        <v>0</v>
      </c>
      <c r="Q52">
        <f>I52*(1000-(1000*0.61365*exp(17.502*U52/(240.97+U52))/(BX52+BY52)+BS52)/2)/(1000*0.61365*exp(17.502*U52/(240.97+U52))/(BX52+BY52)-BS52)</f>
        <v>0</v>
      </c>
      <c r="R52">
        <f>1/((BM52+1)/(O52/1.6)+1/(P52/1.37)) + BM52/((BM52+1)/(O52/1.6) + BM52/(P52/1.37))</f>
        <v>0</v>
      </c>
      <c r="S52">
        <f>(BI52*BK52)</f>
        <v>0</v>
      </c>
      <c r="T52">
        <f>(BZ52+(S52+2*0.95*5.67E-8*(((BZ52+$B$9)+273)^4-(BZ52+273)^4)-44100*I52)/(1.84*29.3*P52+8*0.95*5.67E-8*(BZ52+273)^3))</f>
        <v>0</v>
      </c>
      <c r="U52">
        <f>($C$9*CA52+$D$9*CB52+$E$9*T52)</f>
        <v>0</v>
      </c>
      <c r="V52">
        <f>0.61365*exp(17.502*U52/(240.97+U52))</f>
        <v>0</v>
      </c>
      <c r="W52">
        <f>(X52/Y52*100)</f>
        <v>0</v>
      </c>
      <c r="X52">
        <f>BS52*(BX52+BY52)/1000</f>
        <v>0</v>
      </c>
      <c r="Y52">
        <f>0.61365*exp(17.502*BZ52/(240.97+BZ52))</f>
        <v>0</v>
      </c>
      <c r="Z52">
        <f>(V52-BS52*(BX52+BY52)/1000)</f>
        <v>0</v>
      </c>
      <c r="AA52">
        <f>(-I52*44100)</f>
        <v>0</v>
      </c>
      <c r="AB52">
        <f>2*29.3*P52*0.92*(BZ52-U52)</f>
        <v>0</v>
      </c>
      <c r="AC52">
        <f>2*0.95*5.67E-8*(((BZ52+$B$9)+273)^4-(U52+273)^4)</f>
        <v>0</v>
      </c>
      <c r="AD52">
        <f>S52+AC52+AA52+AB52</f>
        <v>0</v>
      </c>
      <c r="AE52">
        <v>0</v>
      </c>
      <c r="AF52">
        <v>0</v>
      </c>
      <c r="AG52">
        <f>IF(AE52*$H$15&gt;=AI52,1.0,(AI52/(AI52-AE52*$H$15)))</f>
        <v>0</v>
      </c>
      <c r="AH52">
        <f>(AG52-1)*100</f>
        <v>0</v>
      </c>
      <c r="AI52">
        <f>MAX(0,($B$15+$C$15*CE52)/(1+$D$15*CE52)*BX52/(BZ52+273)*$E$15)</f>
        <v>0</v>
      </c>
      <c r="AJ52" t="s">
        <v>282</v>
      </c>
      <c r="AK52">
        <v>934.8668</v>
      </c>
      <c r="AL52">
        <v>3284.32</v>
      </c>
      <c r="AM52">
        <f>AL52-AK52</f>
        <v>0</v>
      </c>
      <c r="AN52">
        <f>AM52/AL52</f>
        <v>0</v>
      </c>
      <c r="AO52">
        <v>-1</v>
      </c>
      <c r="AP52" t="s">
        <v>402</v>
      </c>
      <c r="AQ52">
        <v>351.61172</v>
      </c>
      <c r="AR52">
        <v>665.927</v>
      </c>
      <c r="AS52">
        <f>1-AQ52/AR52</f>
        <v>0</v>
      </c>
      <c r="AT52">
        <v>0.5</v>
      </c>
      <c r="AU52">
        <f>BI52</f>
        <v>0</v>
      </c>
      <c r="AV52">
        <f>J52</f>
        <v>0</v>
      </c>
      <c r="AW52">
        <f>AS52*AT52*AU52</f>
        <v>0</v>
      </c>
      <c r="AX52">
        <f>BC52/AR52</f>
        <v>0</v>
      </c>
      <c r="AY52">
        <f>(AV52-AO52)/AU52</f>
        <v>0</v>
      </c>
      <c r="AZ52">
        <f>(AL52-AR52)/AR52</f>
        <v>0</v>
      </c>
      <c r="BA52" t="s">
        <v>284</v>
      </c>
      <c r="BB52">
        <v>0</v>
      </c>
      <c r="BC52">
        <f>AR52-BB52</f>
        <v>0</v>
      </c>
      <c r="BD52">
        <f>(AR52-AQ52)/(AR52-BB52)</f>
        <v>0</v>
      </c>
      <c r="BE52">
        <f>(AL52-AR52)/(AL52-BB52)</f>
        <v>0</v>
      </c>
      <c r="BF52">
        <f>(AR52-AQ52)/(AR52-AK52)</f>
        <v>0</v>
      </c>
      <c r="BG52">
        <f>(AL52-AR52)/(AL52-AK52)</f>
        <v>0</v>
      </c>
      <c r="BH52">
        <f>$B$13*CF52+$C$13*CG52+$F$13*CH52*(1-CK52)</f>
        <v>0</v>
      </c>
      <c r="BI52">
        <f>BH52*BJ52</f>
        <v>0</v>
      </c>
      <c r="BJ52">
        <f>($B$13*$D$11+$C$13*$D$11+$F$13*((CU52+CM52)/MAX(CU52+CM52+CV52, 0.1)*$I$11+CV52/MAX(CU52+CM52+CV52, 0.1)*$J$11))/($B$13+$C$13+$F$13)</f>
        <v>0</v>
      </c>
      <c r="BK52">
        <f>($B$13*$K$11+$C$13*$K$11+$F$13*((CU52+CM52)/MAX(CU52+CM52+CV52, 0.1)*$P$11+CV52/MAX(CU52+CM52+CV52, 0.1)*$Q$11))/($B$13+$C$13+$F$13)</f>
        <v>0</v>
      </c>
      <c r="BL52">
        <v>2</v>
      </c>
      <c r="BM52">
        <v>0.5</v>
      </c>
      <c r="BN52" t="s">
        <v>285</v>
      </c>
      <c r="BO52">
        <v>2</v>
      </c>
      <c r="BP52">
        <v>1604615574.1</v>
      </c>
      <c r="BQ52">
        <v>406.814064516129</v>
      </c>
      <c r="BR52">
        <v>409.970064516129</v>
      </c>
      <c r="BS52">
        <v>18.4625516129032</v>
      </c>
      <c r="BT52">
        <v>17.2460709677419</v>
      </c>
      <c r="BU52">
        <v>401.433580645161</v>
      </c>
      <c r="BV52">
        <v>18.3485967741935</v>
      </c>
      <c r="BW52">
        <v>600.032096774193</v>
      </c>
      <c r="BX52">
        <v>101.29035483871</v>
      </c>
      <c r="BY52">
        <v>0.100036170967742</v>
      </c>
      <c r="BZ52">
        <v>26.4842870967742</v>
      </c>
      <c r="CA52">
        <v>25.9650677419355</v>
      </c>
      <c r="CB52">
        <v>999.9</v>
      </c>
      <c r="CC52">
        <v>0</v>
      </c>
      <c r="CD52">
        <v>0</v>
      </c>
      <c r="CE52">
        <v>9986.50580645161</v>
      </c>
      <c r="CF52">
        <v>0</v>
      </c>
      <c r="CG52">
        <v>9733.78032258065</v>
      </c>
      <c r="CH52">
        <v>300.005064516129</v>
      </c>
      <c r="CI52">
        <v>0.900024</v>
      </c>
      <c r="CJ52">
        <v>0.0999763870967742</v>
      </c>
      <c r="CK52">
        <v>0</v>
      </c>
      <c r="CL52">
        <v>351.283580645161</v>
      </c>
      <c r="CM52">
        <v>5.00096</v>
      </c>
      <c r="CN52">
        <v>1064.64129032258</v>
      </c>
      <c r="CO52">
        <v>3225.74741935484</v>
      </c>
      <c r="CP52">
        <v>36.6712580645161</v>
      </c>
      <c r="CQ52">
        <v>40.312</v>
      </c>
      <c r="CR52">
        <v>38.4451290322581</v>
      </c>
      <c r="CS52">
        <v>40.187</v>
      </c>
      <c r="CT52">
        <v>39.3729677419355</v>
      </c>
      <c r="CU52">
        <v>265.512258064516</v>
      </c>
      <c r="CV52">
        <v>29.4941935483871</v>
      </c>
      <c r="CW52">
        <v>0</v>
      </c>
      <c r="CX52">
        <v>19.1999998092651</v>
      </c>
      <c r="CY52">
        <v>0</v>
      </c>
      <c r="CZ52">
        <v>351.61172</v>
      </c>
      <c r="DA52">
        <v>-0.119461577756354</v>
      </c>
      <c r="DB52">
        <v>-11.1600001204326</v>
      </c>
      <c r="DC52">
        <v>1065.4444</v>
      </c>
      <c r="DD52">
        <v>15</v>
      </c>
      <c r="DE52">
        <v>1604615204.1</v>
      </c>
      <c r="DF52" t="s">
        <v>383</v>
      </c>
      <c r="DG52">
        <v>1604615202.6</v>
      </c>
      <c r="DH52">
        <v>1604615204.1</v>
      </c>
      <c r="DI52">
        <v>4</v>
      </c>
      <c r="DJ52">
        <v>-0.423</v>
      </c>
      <c r="DK52">
        <v>-0</v>
      </c>
      <c r="DL52">
        <v>5.393</v>
      </c>
      <c r="DM52">
        <v>0.126</v>
      </c>
      <c r="DN52">
        <v>410</v>
      </c>
      <c r="DO52">
        <v>19</v>
      </c>
      <c r="DP52">
        <v>0.34</v>
      </c>
      <c r="DQ52">
        <v>0.21</v>
      </c>
      <c r="DR52">
        <v>-3.14433609756098</v>
      </c>
      <c r="DS52">
        <v>-0.20688961672474</v>
      </c>
      <c r="DT52">
        <v>0.0718281786161083</v>
      </c>
      <c r="DU52">
        <v>0</v>
      </c>
      <c r="DV52">
        <v>1.15147134146341</v>
      </c>
      <c r="DW52">
        <v>0.239608076655053</v>
      </c>
      <c r="DX52">
        <v>0.166419845109951</v>
      </c>
      <c r="DY52">
        <v>0</v>
      </c>
      <c r="DZ52">
        <v>0</v>
      </c>
      <c r="EA52">
        <v>2</v>
      </c>
      <c r="EB52" t="s">
        <v>287</v>
      </c>
      <c r="EC52">
        <v>100</v>
      </c>
      <c r="ED52">
        <v>100</v>
      </c>
      <c r="EE52">
        <v>5.38</v>
      </c>
      <c r="EF52">
        <v>0.1124</v>
      </c>
      <c r="EG52">
        <v>3.30596448691605</v>
      </c>
      <c r="EH52">
        <v>0.00621434693501906</v>
      </c>
      <c r="EI52">
        <v>-2.84187309215212e-06</v>
      </c>
      <c r="EJ52">
        <v>5.83187288444407e-10</v>
      </c>
      <c r="EK52">
        <v>-0.0863634702237469</v>
      </c>
      <c r="EL52">
        <v>-0.0175213708561665</v>
      </c>
      <c r="EM52">
        <v>0.00201954594759898</v>
      </c>
      <c r="EN52">
        <v>-2.55958449284408e-05</v>
      </c>
      <c r="EO52">
        <v>-1</v>
      </c>
      <c r="EP52">
        <v>2233</v>
      </c>
      <c r="EQ52">
        <v>2</v>
      </c>
      <c r="ER52">
        <v>28</v>
      </c>
      <c r="ES52">
        <v>6.3</v>
      </c>
      <c r="ET52">
        <v>6.3</v>
      </c>
      <c r="EU52">
        <v>2</v>
      </c>
      <c r="EV52">
        <v>634.628</v>
      </c>
      <c r="EW52">
        <v>349.272</v>
      </c>
      <c r="EX52">
        <v>25</v>
      </c>
      <c r="EY52">
        <v>26.9179</v>
      </c>
      <c r="EZ52">
        <v>30.0002</v>
      </c>
      <c r="FA52">
        <v>27.1382</v>
      </c>
      <c r="FB52">
        <v>27.1421</v>
      </c>
      <c r="FC52">
        <v>19.4955</v>
      </c>
      <c r="FD52">
        <v>32.5229</v>
      </c>
      <c r="FE52">
        <v>48.3109</v>
      </c>
      <c r="FF52">
        <v>25</v>
      </c>
      <c r="FG52">
        <v>410</v>
      </c>
      <c r="FH52">
        <v>16.6455</v>
      </c>
      <c r="FI52">
        <v>99.5617</v>
      </c>
      <c r="FJ52">
        <v>101.312</v>
      </c>
    </row>
    <row r="53" spans="1:166">
      <c r="A53">
        <v>35</v>
      </c>
      <c r="B53">
        <v>1604615788.1</v>
      </c>
      <c r="C53">
        <v>3256.5</v>
      </c>
      <c r="D53" t="s">
        <v>403</v>
      </c>
      <c r="E53" t="s">
        <v>404</v>
      </c>
      <c r="G53">
        <f>A/E</f>
        <v>0</v>
      </c>
      <c r="H53">
        <v>1604615780.35</v>
      </c>
      <c r="I53">
        <f>BW53*AG53*(BS53-BT53)/(100*BL53*(1000-AG53*BS53))</f>
        <v>0</v>
      </c>
      <c r="J53">
        <f>BW53*AG53*(BR53-BQ53*(1000-AG53*BT53)/(1000-AG53*BS53))/(100*BL53)</f>
        <v>0</v>
      </c>
      <c r="K53">
        <f>BQ53 - IF(AG53&gt;1, J53*BL53*100.0/(AI53*CE53), 0)</f>
        <v>0</v>
      </c>
      <c r="L53">
        <f>((R53-I53/2)*K53-J53)/(R53+I53/2)</f>
        <v>0</v>
      </c>
      <c r="M53">
        <f>L53*(BX53+BY53)/1000.0</f>
        <v>0</v>
      </c>
      <c r="N53">
        <f>(BQ53 - IF(AG53&gt;1, J53*BL53*100.0/(AI53*CE53), 0))*(BX53+BY53)/1000.0</f>
        <v>0</v>
      </c>
      <c r="O53">
        <f>2.0/((1/Q53-1/P53)+SIGN(Q53)*SQRT((1/Q53-1/P53)*(1/Q53-1/P53) + 4*BM53/((BM53+1)*(BM53+1))*(2*1/Q53*1/P53-1/P53*1/P53)))</f>
        <v>0</v>
      </c>
      <c r="P53">
        <f>IF(LEFT(BN53,1)&lt;&gt;"0",IF(LEFT(BN53,1)="1",3.0,BO53),$D$5+$E$5*(CE53*BX53/($K$5*1000))+$F$5*(CE53*BX53/($K$5*1000))*MAX(MIN(BL53,$J$5),$I$5)*MAX(MIN(BL53,$J$5),$I$5)+$G$5*MAX(MIN(BL53,$J$5),$I$5)*(CE53*BX53/($K$5*1000))+$H$5*(CE53*BX53/($K$5*1000))*(CE53*BX53/($K$5*1000)))</f>
        <v>0</v>
      </c>
      <c r="Q53">
        <f>I53*(1000-(1000*0.61365*exp(17.502*U53/(240.97+U53))/(BX53+BY53)+BS53)/2)/(1000*0.61365*exp(17.502*U53/(240.97+U53))/(BX53+BY53)-BS53)</f>
        <v>0</v>
      </c>
      <c r="R53">
        <f>1/((BM53+1)/(O53/1.6)+1/(P53/1.37)) + BM53/((BM53+1)/(O53/1.6) + BM53/(P53/1.37))</f>
        <v>0</v>
      </c>
      <c r="S53">
        <f>(BI53*BK53)</f>
        <v>0</v>
      </c>
      <c r="T53">
        <f>(BZ53+(S53+2*0.95*5.67E-8*(((BZ53+$B$9)+273)^4-(BZ53+273)^4)-44100*I53)/(1.84*29.3*P53+8*0.95*5.67E-8*(BZ53+273)^3))</f>
        <v>0</v>
      </c>
      <c r="U53">
        <f>($C$9*CA53+$D$9*CB53+$E$9*T53)</f>
        <v>0</v>
      </c>
      <c r="V53">
        <f>0.61365*exp(17.502*U53/(240.97+U53))</f>
        <v>0</v>
      </c>
      <c r="W53">
        <f>(X53/Y53*100)</f>
        <v>0</v>
      </c>
      <c r="X53">
        <f>BS53*(BX53+BY53)/1000</f>
        <v>0</v>
      </c>
      <c r="Y53">
        <f>0.61365*exp(17.502*BZ53/(240.97+BZ53))</f>
        <v>0</v>
      </c>
      <c r="Z53">
        <f>(V53-BS53*(BX53+BY53)/1000)</f>
        <v>0</v>
      </c>
      <c r="AA53">
        <f>(-I53*44100)</f>
        <v>0</v>
      </c>
      <c r="AB53">
        <f>2*29.3*P53*0.92*(BZ53-U53)</f>
        <v>0</v>
      </c>
      <c r="AC53">
        <f>2*0.95*5.67E-8*(((BZ53+$B$9)+273)^4-(U53+273)^4)</f>
        <v>0</v>
      </c>
      <c r="AD53">
        <f>S53+AC53+AA53+AB53</f>
        <v>0</v>
      </c>
      <c r="AE53">
        <v>601</v>
      </c>
      <c r="AF53">
        <v>100</v>
      </c>
      <c r="AG53">
        <f>IF(AE53*$H$15&gt;=AI53,1.0,(AI53/(AI53-AE53*$H$15)))</f>
        <v>0</v>
      </c>
      <c r="AH53">
        <f>(AG53-1)*100</f>
        <v>0</v>
      </c>
      <c r="AI53">
        <f>MAX(0,($B$15+$C$15*CE53)/(1+$D$15*CE53)*BX53/(BZ53+273)*$E$15)</f>
        <v>0</v>
      </c>
      <c r="AJ53" t="s">
        <v>282</v>
      </c>
      <c r="AK53">
        <v>934.8668</v>
      </c>
      <c r="AL53">
        <v>3284.32</v>
      </c>
      <c r="AM53">
        <f>AL53-AK53</f>
        <v>0</v>
      </c>
      <c r="AN53">
        <f>AM53/AL53</f>
        <v>0</v>
      </c>
      <c r="AO53">
        <v>-1</v>
      </c>
      <c r="AP53" t="s">
        <v>405</v>
      </c>
      <c r="AQ53">
        <v>2.354036</v>
      </c>
      <c r="AR53">
        <v>0.6268</v>
      </c>
      <c r="AS53">
        <f>1-AQ53/AR53</f>
        <v>0</v>
      </c>
      <c r="AT53">
        <v>0.5</v>
      </c>
      <c r="AU53">
        <f>BI53</f>
        <v>0</v>
      </c>
      <c r="AV53">
        <f>J53</f>
        <v>0</v>
      </c>
      <c r="AW53">
        <f>AS53*AT53*AU53</f>
        <v>0</v>
      </c>
      <c r="AX53">
        <f>BC53/AR53</f>
        <v>0</v>
      </c>
      <c r="AY53">
        <f>(AV53-AO53)/AU53</f>
        <v>0</v>
      </c>
      <c r="AZ53">
        <f>(AL53-AR53)/AR53</f>
        <v>0</v>
      </c>
      <c r="BA53" t="s">
        <v>284</v>
      </c>
      <c r="BB53">
        <v>0</v>
      </c>
      <c r="BC53">
        <f>AR53-BB53</f>
        <v>0</v>
      </c>
      <c r="BD53">
        <f>(AR53-AQ53)/(AR53-BB53)</f>
        <v>0</v>
      </c>
      <c r="BE53">
        <f>(AL53-AR53)/(AL53-BB53)</f>
        <v>0</v>
      </c>
      <c r="BF53">
        <f>(AR53-AQ53)/(AR53-AK53)</f>
        <v>0</v>
      </c>
      <c r="BG53">
        <f>(AL53-AR53)/(AL53-AK53)</f>
        <v>0</v>
      </c>
      <c r="BH53">
        <f>$B$13*CF53+$C$13*CG53+$F$13*CH53*(1-CK53)</f>
        <v>0</v>
      </c>
      <c r="BI53">
        <f>BH53*BJ53</f>
        <v>0</v>
      </c>
      <c r="BJ53">
        <f>($B$13*$D$11+$C$13*$D$11+$F$13*((CU53+CM53)/MAX(CU53+CM53+CV53, 0.1)*$I$11+CV53/MAX(CU53+CM53+CV53, 0.1)*$J$11))/($B$13+$C$13+$F$13)</f>
        <v>0</v>
      </c>
      <c r="BK53">
        <f>($B$13*$K$11+$C$13*$K$11+$F$13*((CU53+CM53)/MAX(CU53+CM53+CV53, 0.1)*$P$11+CV53/MAX(CU53+CM53+CV53, 0.1)*$Q$11))/($B$13+$C$13+$F$13)</f>
        <v>0</v>
      </c>
      <c r="BL53">
        <v>2</v>
      </c>
      <c r="BM53">
        <v>0.5</v>
      </c>
      <c r="BN53" t="s">
        <v>285</v>
      </c>
      <c r="BO53">
        <v>2</v>
      </c>
      <c r="BP53">
        <v>1604615780.35</v>
      </c>
      <c r="BQ53">
        <v>406.825566666667</v>
      </c>
      <c r="BR53">
        <v>409.9993</v>
      </c>
      <c r="BS53">
        <v>17.12401</v>
      </c>
      <c r="BT53">
        <v>15.8172333333333</v>
      </c>
      <c r="BU53">
        <v>401.445166666667</v>
      </c>
      <c r="BV53">
        <v>17.04893</v>
      </c>
      <c r="BW53">
        <v>600.0243</v>
      </c>
      <c r="BX53">
        <v>101.296233333333</v>
      </c>
      <c r="BY53">
        <v>-0.004064978</v>
      </c>
      <c r="BZ53">
        <v>26.2314066666667</v>
      </c>
      <c r="CA53">
        <v>24.4509233333333</v>
      </c>
      <c r="CB53">
        <v>999.9</v>
      </c>
      <c r="CC53">
        <v>0</v>
      </c>
      <c r="CD53">
        <v>0</v>
      </c>
      <c r="CE53">
        <v>10001.291</v>
      </c>
      <c r="CF53">
        <v>0</v>
      </c>
      <c r="CG53">
        <v>9999.9</v>
      </c>
      <c r="CH53">
        <v>300.0107</v>
      </c>
      <c r="CI53">
        <v>0.899966266666667</v>
      </c>
      <c r="CJ53">
        <v>0.100033706666667</v>
      </c>
      <c r="CK53">
        <v>0</v>
      </c>
      <c r="CL53">
        <v>2.34572</v>
      </c>
      <c r="CM53">
        <v>5.00096</v>
      </c>
      <c r="CN53">
        <v>211.41</v>
      </c>
      <c r="CO53">
        <v>3225.76933333333</v>
      </c>
      <c r="CP53">
        <v>36.4246</v>
      </c>
      <c r="CQ53">
        <v>40.312</v>
      </c>
      <c r="CR53">
        <v>38.4727</v>
      </c>
      <c r="CS53">
        <v>40.187</v>
      </c>
      <c r="CT53">
        <v>39.25</v>
      </c>
      <c r="CU53">
        <v>265.499</v>
      </c>
      <c r="CV53">
        <v>29.513</v>
      </c>
      <c r="CW53">
        <v>0</v>
      </c>
      <c r="CX53">
        <v>205.200000047684</v>
      </c>
      <c r="CY53">
        <v>0</v>
      </c>
      <c r="CZ53">
        <v>2.354036</v>
      </c>
      <c r="DA53">
        <v>-0.261599997805323</v>
      </c>
      <c r="DB53">
        <v>15.2148461719505</v>
      </c>
      <c r="DC53">
        <v>211.4362</v>
      </c>
      <c r="DD53">
        <v>15</v>
      </c>
      <c r="DE53">
        <v>1604615204.1</v>
      </c>
      <c r="DF53" t="s">
        <v>383</v>
      </c>
      <c r="DG53">
        <v>1604615202.6</v>
      </c>
      <c r="DH53">
        <v>1604615204.1</v>
      </c>
      <c r="DI53">
        <v>4</v>
      </c>
      <c r="DJ53">
        <v>-0.423</v>
      </c>
      <c r="DK53">
        <v>-0</v>
      </c>
      <c r="DL53">
        <v>5.393</v>
      </c>
      <c r="DM53">
        <v>0.126</v>
      </c>
      <c r="DN53">
        <v>410</v>
      </c>
      <c r="DO53">
        <v>19</v>
      </c>
      <c r="DP53">
        <v>0.34</v>
      </c>
      <c r="DQ53">
        <v>0.21</v>
      </c>
      <c r="DR53">
        <v>-3.1872843902439</v>
      </c>
      <c r="DS53">
        <v>0.25758585365854</v>
      </c>
      <c r="DT53">
        <v>0.0349031398439977</v>
      </c>
      <c r="DU53">
        <v>0</v>
      </c>
      <c r="DV53">
        <v>1.30091268292683</v>
      </c>
      <c r="DW53">
        <v>0.0419552613240419</v>
      </c>
      <c r="DX53">
        <v>0.0133715145035623</v>
      </c>
      <c r="DY53">
        <v>1</v>
      </c>
      <c r="DZ53">
        <v>1</v>
      </c>
      <c r="EA53">
        <v>2</v>
      </c>
      <c r="EB53" t="s">
        <v>291</v>
      </c>
      <c r="EC53">
        <v>100</v>
      </c>
      <c r="ED53">
        <v>100</v>
      </c>
      <c r="EE53">
        <v>5.38</v>
      </c>
      <c r="EF53">
        <v>0.0753</v>
      </c>
      <c r="EG53">
        <v>3.30596448691605</v>
      </c>
      <c r="EH53">
        <v>0.00621434693501906</v>
      </c>
      <c r="EI53">
        <v>-2.84187309215212e-06</v>
      </c>
      <c r="EJ53">
        <v>5.83187288444407e-10</v>
      </c>
      <c r="EK53">
        <v>-0.0863634702237469</v>
      </c>
      <c r="EL53">
        <v>-0.0175213708561665</v>
      </c>
      <c r="EM53">
        <v>0.00201954594759898</v>
      </c>
      <c r="EN53">
        <v>-2.55958449284408e-05</v>
      </c>
      <c r="EO53">
        <v>-1</v>
      </c>
      <c r="EP53">
        <v>2233</v>
      </c>
      <c r="EQ53">
        <v>2</v>
      </c>
      <c r="ER53">
        <v>28</v>
      </c>
      <c r="ES53">
        <v>9.8</v>
      </c>
      <c r="ET53">
        <v>9.7</v>
      </c>
      <c r="EU53">
        <v>2</v>
      </c>
      <c r="EV53">
        <v>-0.999594</v>
      </c>
      <c r="EW53">
        <v>347.994</v>
      </c>
      <c r="EX53">
        <v>24.9998</v>
      </c>
      <c r="EY53">
        <v>26.9315</v>
      </c>
      <c r="EZ53">
        <v>30.0002</v>
      </c>
      <c r="FA53">
        <v>27.2711</v>
      </c>
      <c r="FB53">
        <v>27.1554</v>
      </c>
      <c r="FC53">
        <v>19.4917</v>
      </c>
      <c r="FD53">
        <v>33.9139</v>
      </c>
      <c r="FE53">
        <v>43.0364</v>
      </c>
      <c r="FF53">
        <v>25</v>
      </c>
      <c r="FG53">
        <v>410</v>
      </c>
      <c r="FH53">
        <v>15.8878</v>
      </c>
      <c r="FI53">
        <v>99.5586</v>
      </c>
      <c r="FJ53">
        <v>101.309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310</v>
      </c>
      <c r="B15" t="s">
        <v>311</v>
      </c>
    </row>
    <row r="16" spans="1:2">
      <c r="A16" t="s">
        <v>312</v>
      </c>
      <c r="B16" t="s">
        <v>311</v>
      </c>
    </row>
    <row r="17" spans="1:2">
      <c r="A17" t="s">
        <v>319</v>
      </c>
      <c r="B17" t="s">
        <v>320</v>
      </c>
    </row>
    <row r="18" spans="1:2">
      <c r="A18" t="s">
        <v>324</v>
      </c>
      <c r="B18" t="s">
        <v>320</v>
      </c>
    </row>
    <row r="19" spans="1:2">
      <c r="A19" t="s">
        <v>331</v>
      </c>
      <c r="B19" t="s">
        <v>332</v>
      </c>
    </row>
    <row r="20" spans="1:2">
      <c r="A20" t="s">
        <v>384</v>
      </c>
      <c r="B20" t="s">
        <v>385</v>
      </c>
    </row>
    <row r="21" spans="1:2">
      <c r="A21" t="s">
        <v>392</v>
      </c>
      <c r="B21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2020-11-05T12:37:52Z</dcterms:created>
  <dcterms:modified xsi:type="dcterms:W3CDTF">2020-11-05T12:37:52Z</dcterms:modified>
</cp:coreProperties>
</file>