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ffe\OneDrive\Escritorio\UNIVERSITY\PREGRADO INGENIERIA ELECTRONICA\8 SEMESTER\PROYECTO ESPECIAL I\GitHub DuqueXII\Electronic schematics\"/>
    </mc:Choice>
  </mc:AlternateContent>
  <xr:revisionPtr revIDLastSave="0" documentId="13_ncr:1_{A9FED066-82CC-4EF4-8FED-7D1948E613E6}" xr6:coauthVersionLast="47" xr6:coauthVersionMax="47" xr10:uidLastSave="{00000000-0000-0000-0000-000000000000}"/>
  <bookViews>
    <workbookView xWindow="-108" yWindow="-108" windowWidth="23256" windowHeight="12456" activeTab="1" xr2:uid="{2F8F1811-F8DE-4950-BA63-FB76DCAA99AE}"/>
  </bookViews>
  <sheets>
    <sheet name="Presupuesto de Energía" sheetId="1" r:id="rId1"/>
    <sheet name="Set de Bateri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K13" i="2"/>
  <c r="H16" i="2" s="1"/>
  <c r="H17" i="2" s="1"/>
  <c r="H7" i="2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H12" i="1"/>
  <c r="H7" i="1" s="1"/>
  <c r="H28" i="1" s="1"/>
  <c r="B12" i="1"/>
  <c r="H11" i="1"/>
  <c r="G7" i="1"/>
  <c r="I16" i="2" l="1"/>
  <c r="I17" i="2" s="1"/>
  <c r="F16" i="2"/>
  <c r="F17" i="2" s="1"/>
  <c r="G16" i="2"/>
  <c r="G17" i="2" s="1"/>
  <c r="L17" i="2" l="1"/>
  <c r="K17" i="2"/>
  <c r="M1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<sst xmlns="http://schemas.openxmlformats.org/spreadsheetml/2006/main" count="67" uniqueCount="59">
  <si>
    <t>Total</t>
  </si>
  <si>
    <t>No.</t>
  </si>
  <si>
    <t>Componente Electrónico</t>
  </si>
  <si>
    <t>Cant.</t>
  </si>
  <si>
    <t>Voltios [V]</t>
  </si>
  <si>
    <t>Corriente Aproximada [mA]</t>
  </si>
  <si>
    <t>Vatios [W]</t>
  </si>
  <si>
    <t>Cámara 12MP Arducam</t>
  </si>
  <si>
    <t>Sensor MQ-135</t>
  </si>
  <si>
    <t>Servomotor MG996R</t>
  </si>
  <si>
    <t>Micro Servomotor MG90S</t>
  </si>
  <si>
    <t>LED 3W</t>
  </si>
  <si>
    <t>Cámara Térmica AMG8833 IR</t>
  </si>
  <si>
    <t>YDLidar X4</t>
  </si>
  <si>
    <t>Ventilado PWM Jetson Nano</t>
  </si>
  <si>
    <t>Jetson Nano B01</t>
  </si>
  <si>
    <t>Arduino Nano 33 BLE Sense</t>
  </si>
  <si>
    <t>LED Transmisor IR 5mm</t>
  </si>
  <si>
    <t>LED Receptor IR 5mm</t>
  </si>
  <si>
    <t>LED RGB 5mm</t>
  </si>
  <si>
    <t>Buzzer Pasivo 24V</t>
  </si>
  <si>
    <t>Parlante 4Ohm 3W</t>
  </si>
  <si>
    <t>Mini Ventilador 5V</t>
  </si>
  <si>
    <t>Pérdidas Eléctricas [%]</t>
  </si>
  <si>
    <t>Vatios Aprox. [W]</t>
  </si>
  <si>
    <r>
      <rPr>
        <b/>
        <sz val="25"/>
        <color theme="1"/>
        <rFont val="Aptos"/>
        <family val="2"/>
      </rPr>
      <t>DuqueXII:</t>
    </r>
    <r>
      <rPr>
        <sz val="20"/>
        <color theme="1"/>
        <rFont val="Aptos"/>
        <family val="2"/>
      </rPr>
      <t xml:space="preserve"> Presupuesto de energía.</t>
    </r>
  </si>
  <si>
    <t>Potencia Requerida por el Robot [W]</t>
  </si>
  <si>
    <t>Voltaje Mínimo [V]</t>
  </si>
  <si>
    <t>Voltaje Oper. [V]</t>
  </si>
  <si>
    <t>Voltaje Máximo [V]</t>
  </si>
  <si>
    <t>Capacidad [mAh]</t>
  </si>
  <si>
    <t>Veloc. Carga [C]</t>
  </si>
  <si>
    <t>Descarga Estándar [C]</t>
  </si>
  <si>
    <t>Descarga Máxima [A]</t>
  </si>
  <si>
    <t xml:space="preserve">Bateria Litio - Ion 18650 </t>
  </si>
  <si>
    <t>BMS 3S 40A</t>
  </si>
  <si>
    <t># Baterías en Serie</t>
  </si>
  <si>
    <t># Baterías en Paralelo</t>
  </si>
  <si>
    <t>Amperaje Máx. [A]</t>
  </si>
  <si>
    <t>Diodo Rectificador 10A10</t>
  </si>
  <si>
    <t>Caida de Voltaje [V]</t>
  </si>
  <si>
    <t>Amperaje Máximo [A]</t>
  </si>
  <si>
    <t>Alimentación / Cargador</t>
  </si>
  <si>
    <t>Voltaje Real [V]</t>
  </si>
  <si>
    <t>Configuración</t>
  </si>
  <si>
    <t>Voltaje Oper.  [V]</t>
  </si>
  <si>
    <t>Valores Reales por Batería</t>
  </si>
  <si>
    <t>Volt. Regulado [V]</t>
  </si>
  <si>
    <t>Energía disponible [Wh]</t>
  </si>
  <si>
    <t>Carga Óptima [mA]</t>
  </si>
  <si>
    <t>Autonomía [m]</t>
  </si>
  <si>
    <t>Valores Reales del Set 3S1P</t>
  </si>
  <si>
    <t xml:space="preserve"> </t>
  </si>
  <si>
    <t xml:space="preserve">   * La batería de respaldo tiene una configuración 3S1P, con un voltaje nominal de 10.04 V y 2.624 A/h de capacidad.</t>
  </si>
  <si>
    <t xml:space="preserve">   * No se tiene valores estándares de voltaje y capacidad dado la caida de voltaje del Diodo puesto en el sistema de potencia.</t>
  </si>
  <si>
    <t>Resumen:</t>
  </si>
  <si>
    <r>
      <rPr>
        <b/>
        <sz val="25"/>
        <color theme="1"/>
        <rFont val="Aptos Display"/>
        <family val="2"/>
        <scheme val="major"/>
      </rPr>
      <t xml:space="preserve">DuqueXII:   </t>
    </r>
    <r>
      <rPr>
        <sz val="20"/>
        <color theme="1"/>
        <rFont val="Aptos Display"/>
        <family val="2"/>
        <scheme val="major"/>
      </rPr>
      <t>Set de baterias.</t>
    </r>
  </si>
  <si>
    <t>Tiempo de carga [h]</t>
  </si>
  <si>
    <t xml:space="preserve">   * El set de baterías proporciona una potencia de 13.12 W lo que se traduce en aproximadamente 11 min de duración y un tiempo de carga de 2 horas.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</si>
</sst>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12"/>
      <name val="Aptos"/>
      <family val="2"/>
    </font>
    <font>
      <sz val="20"/>
      <color theme="1"/>
      <name val="Aptos"/>
      <family val="2"/>
    </font>
    <font>
      <b/>
      <sz val="25"/>
      <color theme="1"/>
      <name val="Aptos"/>
      <family val="2"/>
    </font>
    <font>
      <b/>
      <sz val="12"/>
      <color rgb="FFFF0000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b/>
      <sz val="12"/>
      <name val="Aptos Display"/>
      <family val="2"/>
      <scheme val="major"/>
    </font>
    <font>
      <sz val="20"/>
      <color theme="1"/>
      <name val="Aptos Display"/>
      <family val="2"/>
      <scheme val="major"/>
    </font>
    <font>
      <b/>
      <sz val="25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15" xfId="0" applyFont="1" applyBorder="1"/>
    <xf numFmtId="0" fontId="8" fillId="0" borderId="0" xfId="0" applyFont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/>
    </xf>
    <xf numFmtId="0" fontId="7" fillId="3" borderId="17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18" xfId="0" applyFont="1" applyBorder="1"/>
    <xf numFmtId="0" fontId="7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ffe\OneDrive\Escritorio\UNIVERSITY\PREGRADO%20INGENIERIA%20ELECTRONICA\8%20SEMESTER\PROYECTO%20ESPECIAL%20I\GitHub%20DuqueXII\Electronic%20schematics\Presupuesto%20de%20energ&#237;a%20y%20bater&#237;as.xlsx" TargetMode="External"/><Relationship Id="rId1" Type="http://schemas.openxmlformats.org/officeDocument/2006/relationships/externalLinkPath" Target="Presupuesto%20de%20energ&#237;a%20y%20bater&#237;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supuesto de energía"/>
      <sheetName val="Set baterías"/>
    </sheetNames>
    <sheetDataSet>
      <sheetData sheetId="0">
        <row r="28">
          <cell r="H28">
            <v>67.28</v>
          </cell>
        </row>
      </sheetData>
      <sheetData sheetId="1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75BD-E91A-4CE4-96D6-D4F47E7139B2}">
  <dimension ref="B2:I28"/>
  <sheetViews>
    <sheetView showGridLines="0" workbookViewId="0">
      <selection activeCell="K25" sqref="K25"/>
    </sheetView>
  </sheetViews>
  <sheetFormatPr defaultColWidth="8.88671875" defaultRowHeight="15.6" x14ac:dyDescent="0.3"/>
  <cols>
    <col min="1" max="1" width="2.21875" style="1" customWidth="1"/>
    <col min="2" max="2" width="4.109375" style="1" bestFit="1" customWidth="1"/>
    <col min="3" max="3" width="30.109375" style="1" bestFit="1" customWidth="1"/>
    <col min="4" max="4" width="1.44140625" style="1" customWidth="1"/>
    <col min="5" max="5" width="6.5546875" style="1" bestFit="1" customWidth="1"/>
    <col min="6" max="6" width="11.44140625" style="1" bestFit="1" customWidth="1"/>
    <col min="7" max="7" width="28.77734375" style="1" bestFit="1" customWidth="1"/>
    <col min="8" max="8" width="11.5546875" style="1" bestFit="1" customWidth="1"/>
    <col min="9" max="16384" width="8.88671875" style="1"/>
  </cols>
  <sheetData>
    <row r="2" spans="2:9" x14ac:dyDescent="0.3">
      <c r="C2" s="53" t="e" vm="1">
        <v>#VALUE!</v>
      </c>
    </row>
    <row r="3" spans="2:9" ht="15.6" customHeight="1" x14ac:dyDescent="0.3">
      <c r="C3" s="53"/>
      <c r="E3" s="54" t="s">
        <v>25</v>
      </c>
      <c r="F3" s="54"/>
      <c r="G3" s="54"/>
      <c r="H3" s="54"/>
      <c r="I3" s="54"/>
    </row>
    <row r="4" spans="2:9" ht="15.6" customHeight="1" x14ac:dyDescent="0.3">
      <c r="C4" s="53"/>
      <c r="E4" s="54"/>
      <c r="F4" s="54"/>
      <c r="G4" s="54"/>
      <c r="H4" s="54"/>
      <c r="I4" s="54"/>
    </row>
    <row r="5" spans="2:9" x14ac:dyDescent="0.3">
      <c r="C5" s="53"/>
    </row>
    <row r="6" spans="2:9" x14ac:dyDescent="0.3">
      <c r="H6" s="2"/>
    </row>
    <row r="7" spans="2:9" s="2" customFormat="1" x14ac:dyDescent="0.3">
      <c r="C7" s="3" t="s">
        <v>0</v>
      </c>
      <c r="G7" s="4">
        <f>ROUND(SUM(G11:G191),3)</f>
        <v>7439.5</v>
      </c>
      <c r="H7" s="4">
        <f>ROUND(SUM(H11:H26),3)</f>
        <v>53.823999999999998</v>
      </c>
    </row>
    <row r="8" spans="2:9" x14ac:dyDescent="0.3">
      <c r="H8" s="2"/>
    </row>
    <row r="9" spans="2:9" s="2" customFormat="1" ht="16.2" thickBot="1" x14ac:dyDescent="0.35">
      <c r="B9" s="5" t="s">
        <v>1</v>
      </c>
      <c r="C9" s="6" t="s">
        <v>2</v>
      </c>
      <c r="D9" s="7"/>
      <c r="E9" s="8" t="s">
        <v>3</v>
      </c>
      <c r="F9" s="8" t="s">
        <v>4</v>
      </c>
      <c r="G9" s="8" t="s">
        <v>5</v>
      </c>
      <c r="H9" s="8" t="s">
        <v>6</v>
      </c>
    </row>
    <row r="10" spans="2:9" s="2" customFormat="1" x14ac:dyDescent="0.3">
      <c r="C10" s="9"/>
      <c r="E10" s="10"/>
    </row>
    <row r="11" spans="2:9" x14ac:dyDescent="0.3">
      <c r="B11" s="11">
        <v>1</v>
      </c>
      <c r="C11" s="12" t="s">
        <v>7</v>
      </c>
      <c r="D11" s="13"/>
      <c r="E11" s="14">
        <v>1</v>
      </c>
      <c r="F11" s="11">
        <v>5</v>
      </c>
      <c r="G11" s="11">
        <v>300</v>
      </c>
      <c r="H11" s="11">
        <f t="shared" ref="H11:H26" si="0">ROUND(F11*(G11/1000)*E11,5)</f>
        <v>1.5</v>
      </c>
    </row>
    <row r="12" spans="2:9" x14ac:dyDescent="0.3">
      <c r="B12" s="11">
        <f>1+B11</f>
        <v>2</v>
      </c>
      <c r="C12" s="15" t="s">
        <v>8</v>
      </c>
      <c r="D12" s="13"/>
      <c r="E12" s="14">
        <v>1</v>
      </c>
      <c r="F12" s="11">
        <v>5</v>
      </c>
      <c r="G12" s="11">
        <v>150</v>
      </c>
      <c r="H12" s="11">
        <f t="shared" si="0"/>
        <v>0.75</v>
      </c>
    </row>
    <row r="13" spans="2:9" x14ac:dyDescent="0.3">
      <c r="B13" s="11">
        <f t="shared" ref="B13:B26" si="1">1+B12</f>
        <v>3</v>
      </c>
      <c r="C13" s="15" t="s">
        <v>9</v>
      </c>
      <c r="D13" s="13"/>
      <c r="E13" s="14">
        <v>2</v>
      </c>
      <c r="F13" s="11">
        <v>5</v>
      </c>
      <c r="G13" s="11">
        <v>900</v>
      </c>
      <c r="H13" s="11">
        <f t="shared" si="0"/>
        <v>9</v>
      </c>
    </row>
    <row r="14" spans="2:9" x14ac:dyDescent="0.3">
      <c r="B14" s="11">
        <f t="shared" si="1"/>
        <v>4</v>
      </c>
      <c r="C14" s="16" t="s">
        <v>10</v>
      </c>
      <c r="D14" s="17"/>
      <c r="E14" s="11">
        <v>2</v>
      </c>
      <c r="F14" s="11">
        <v>5</v>
      </c>
      <c r="G14" s="11">
        <v>450</v>
      </c>
      <c r="H14" s="11">
        <f t="shared" si="0"/>
        <v>4.5</v>
      </c>
    </row>
    <row r="15" spans="2:9" x14ac:dyDescent="0.3">
      <c r="B15" s="11">
        <f t="shared" si="1"/>
        <v>5</v>
      </c>
      <c r="C15" s="18" t="s">
        <v>11</v>
      </c>
      <c r="E15" s="11">
        <v>2</v>
      </c>
      <c r="F15" s="11">
        <v>5</v>
      </c>
      <c r="G15" s="11">
        <v>700</v>
      </c>
      <c r="H15" s="11">
        <f t="shared" si="0"/>
        <v>7</v>
      </c>
    </row>
    <row r="16" spans="2:9" x14ac:dyDescent="0.3">
      <c r="B16" s="11">
        <f t="shared" si="1"/>
        <v>6</v>
      </c>
      <c r="C16" s="18" t="s">
        <v>12</v>
      </c>
      <c r="E16" s="11">
        <v>1</v>
      </c>
      <c r="F16" s="11">
        <v>3.3</v>
      </c>
      <c r="G16" s="11">
        <v>4.5</v>
      </c>
      <c r="H16" s="11">
        <f t="shared" si="0"/>
        <v>1.485E-2</v>
      </c>
    </row>
    <row r="17" spans="2:8" x14ac:dyDescent="0.3">
      <c r="B17" s="11">
        <f t="shared" si="1"/>
        <v>7</v>
      </c>
      <c r="C17" s="18" t="s">
        <v>13</v>
      </c>
      <c r="D17" s="19"/>
      <c r="E17" s="20">
        <v>1</v>
      </c>
      <c r="F17" s="11">
        <v>5</v>
      </c>
      <c r="G17" s="11">
        <v>500</v>
      </c>
      <c r="H17" s="11">
        <f t="shared" si="0"/>
        <v>2.5</v>
      </c>
    </row>
    <row r="18" spans="2:8" x14ac:dyDescent="0.3">
      <c r="B18" s="11">
        <f t="shared" si="1"/>
        <v>8</v>
      </c>
      <c r="C18" s="16" t="s">
        <v>14</v>
      </c>
      <c r="D18" s="17"/>
      <c r="E18" s="11">
        <v>1</v>
      </c>
      <c r="F18" s="11">
        <v>5</v>
      </c>
      <c r="G18" s="11">
        <v>250</v>
      </c>
      <c r="H18" s="11">
        <f t="shared" si="0"/>
        <v>1.25</v>
      </c>
    </row>
    <row r="19" spans="2:8" x14ac:dyDescent="0.3">
      <c r="B19" s="11">
        <f t="shared" si="1"/>
        <v>9</v>
      </c>
      <c r="C19" s="18" t="s">
        <v>15</v>
      </c>
      <c r="E19" s="11">
        <v>1</v>
      </c>
      <c r="F19" s="21">
        <v>5</v>
      </c>
      <c r="G19" s="21">
        <v>3500</v>
      </c>
      <c r="H19" s="11">
        <f t="shared" si="0"/>
        <v>17.5</v>
      </c>
    </row>
    <row r="20" spans="2:8" x14ac:dyDescent="0.3">
      <c r="B20" s="11">
        <f t="shared" si="1"/>
        <v>10</v>
      </c>
      <c r="C20" s="16" t="s">
        <v>16</v>
      </c>
      <c r="D20" s="17"/>
      <c r="E20" s="20">
        <v>1</v>
      </c>
      <c r="F20" s="11">
        <v>3.3</v>
      </c>
      <c r="G20" s="11">
        <v>15</v>
      </c>
      <c r="H20" s="11">
        <f t="shared" si="0"/>
        <v>4.9500000000000002E-2</v>
      </c>
    </row>
    <row r="21" spans="2:8" x14ac:dyDescent="0.3">
      <c r="B21" s="11">
        <f t="shared" si="1"/>
        <v>11</v>
      </c>
      <c r="C21" s="18" t="s">
        <v>17</v>
      </c>
      <c r="E21" s="11">
        <v>10</v>
      </c>
      <c r="F21" s="11">
        <v>5</v>
      </c>
      <c r="G21" s="11">
        <v>20</v>
      </c>
      <c r="H21" s="11">
        <f t="shared" si="0"/>
        <v>1</v>
      </c>
    </row>
    <row r="22" spans="2:8" x14ac:dyDescent="0.3">
      <c r="B22" s="11">
        <f t="shared" si="1"/>
        <v>12</v>
      </c>
      <c r="C22" s="16" t="s">
        <v>18</v>
      </c>
      <c r="D22" s="17"/>
      <c r="E22" s="11">
        <v>6</v>
      </c>
      <c r="F22" s="11">
        <v>5</v>
      </c>
      <c r="G22" s="11">
        <v>20</v>
      </c>
      <c r="H22" s="11">
        <f t="shared" si="0"/>
        <v>0.6</v>
      </c>
    </row>
    <row r="23" spans="2:8" x14ac:dyDescent="0.3">
      <c r="B23" s="11">
        <f t="shared" si="1"/>
        <v>13</v>
      </c>
      <c r="C23" s="16" t="s">
        <v>19</v>
      </c>
      <c r="D23" s="17"/>
      <c r="E23" s="11">
        <v>20</v>
      </c>
      <c r="F23" s="11">
        <v>5</v>
      </c>
      <c r="G23" s="11">
        <v>20</v>
      </c>
      <c r="H23" s="11">
        <f t="shared" si="0"/>
        <v>2</v>
      </c>
    </row>
    <row r="24" spans="2:8" x14ac:dyDescent="0.3">
      <c r="B24" s="11">
        <f t="shared" si="1"/>
        <v>14</v>
      </c>
      <c r="C24" s="18" t="s">
        <v>20</v>
      </c>
      <c r="E24" s="11">
        <v>1</v>
      </c>
      <c r="F24" s="11">
        <v>12</v>
      </c>
      <c r="G24" s="11">
        <v>30</v>
      </c>
      <c r="H24" s="11">
        <f t="shared" si="0"/>
        <v>0.36</v>
      </c>
    </row>
    <row r="25" spans="2:8" x14ac:dyDescent="0.3">
      <c r="B25" s="11">
        <f t="shared" si="1"/>
        <v>15</v>
      </c>
      <c r="C25" s="18" t="s">
        <v>21</v>
      </c>
      <c r="E25" s="11">
        <v>2</v>
      </c>
      <c r="F25" s="11">
        <v>5</v>
      </c>
      <c r="G25" s="11">
        <v>320</v>
      </c>
      <c r="H25" s="11">
        <f t="shared" si="0"/>
        <v>3.2</v>
      </c>
    </row>
    <row r="26" spans="2:8" x14ac:dyDescent="0.3">
      <c r="B26" s="11">
        <f t="shared" si="1"/>
        <v>16</v>
      </c>
      <c r="C26" s="18" t="s">
        <v>22</v>
      </c>
      <c r="E26" s="11">
        <v>2</v>
      </c>
      <c r="F26" s="11">
        <v>5</v>
      </c>
      <c r="G26" s="11">
        <v>260</v>
      </c>
      <c r="H26" s="11">
        <f t="shared" si="0"/>
        <v>2.6</v>
      </c>
    </row>
    <row r="27" spans="2:8" ht="16.2" thickBot="1" x14ac:dyDescent="0.35">
      <c r="C27" s="22"/>
    </row>
    <row r="28" spans="2:8" ht="16.2" thickBot="1" x14ac:dyDescent="0.35">
      <c r="C28" s="23" t="s">
        <v>23</v>
      </c>
      <c r="D28" s="24"/>
      <c r="E28" s="25">
        <v>25</v>
      </c>
      <c r="F28" s="24"/>
      <c r="G28" s="23" t="s">
        <v>24</v>
      </c>
      <c r="H28" s="25">
        <f>H7+H7*(E28/100)</f>
        <v>67.28</v>
      </c>
    </row>
  </sheetData>
  <mergeCells count="2">
    <mergeCell ref="C2:C5"/>
    <mergeCell ref="E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1E37-45C5-4570-AE56-9EA1CAA08E97}">
  <dimension ref="B2:O21"/>
  <sheetViews>
    <sheetView showGridLines="0" tabSelected="1" topLeftCell="A2" workbookViewId="0">
      <selection activeCell="I16" sqref="I16"/>
    </sheetView>
  </sheetViews>
  <sheetFormatPr defaultRowHeight="15.6" x14ac:dyDescent="0.3"/>
  <cols>
    <col min="1" max="1" width="1.88671875" style="31" customWidth="1"/>
    <col min="2" max="2" width="4.33203125" style="31" bestFit="1" customWidth="1"/>
    <col min="3" max="3" width="26.6640625" style="31" bestFit="1" customWidth="1"/>
    <col min="4" max="4" width="1" style="31" customWidth="1"/>
    <col min="5" max="5" width="6.109375" style="30" bestFit="1" customWidth="1"/>
    <col min="6" max="6" width="19.88671875" style="31" customWidth="1"/>
    <col min="7" max="7" width="17.44140625" style="31" bestFit="1" customWidth="1"/>
    <col min="8" max="8" width="22.109375" style="31" bestFit="1" customWidth="1"/>
    <col min="9" max="9" width="17.77734375" style="31" bestFit="1" customWidth="1"/>
    <col min="10" max="10" width="18.6640625" style="31" bestFit="1" customWidth="1"/>
    <col min="11" max="11" width="24.109375" style="31" bestFit="1" customWidth="1"/>
    <col min="12" max="12" width="21.5546875" style="31" bestFit="1" customWidth="1"/>
    <col min="13" max="13" width="15.5546875" style="31" bestFit="1" customWidth="1"/>
    <col min="14" max="14" width="16.6640625" style="31" bestFit="1" customWidth="1"/>
    <col min="15" max="15" width="14.44140625" style="31" bestFit="1" customWidth="1"/>
    <col min="16" max="16" width="15.44140625" style="31" bestFit="1" customWidth="1"/>
    <col min="17" max="16384" width="8.88671875" style="31"/>
  </cols>
  <sheetData>
    <row r="2" spans="2:15" x14ac:dyDescent="0.3">
      <c r="C2" s="56" t="e" vm="1">
        <v>#VALUE!</v>
      </c>
    </row>
    <row r="3" spans="2:15" x14ac:dyDescent="0.3">
      <c r="C3" s="56"/>
      <c r="F3" s="56" t="s">
        <v>56</v>
      </c>
      <c r="G3" s="56"/>
      <c r="H3" s="56"/>
      <c r="I3" s="56"/>
      <c r="J3" s="56"/>
      <c r="K3" s="56"/>
      <c r="L3" s="56"/>
    </row>
    <row r="4" spans="2:15" x14ac:dyDescent="0.3">
      <c r="C4" s="56"/>
      <c r="F4" s="56"/>
      <c r="G4" s="56"/>
      <c r="H4" s="56"/>
      <c r="I4" s="56"/>
      <c r="J4" s="56"/>
      <c r="K4" s="56"/>
      <c r="L4" s="56"/>
    </row>
    <row r="5" spans="2:15" x14ac:dyDescent="0.3">
      <c r="C5" s="56"/>
    </row>
    <row r="7" spans="2:15" x14ac:dyDescent="0.3">
      <c r="B7" s="26"/>
      <c r="C7" s="26"/>
      <c r="D7" s="27"/>
      <c r="E7" s="28"/>
      <c r="F7" s="55" t="s">
        <v>26</v>
      </c>
      <c r="G7" s="55"/>
      <c r="H7" s="29">
        <f>'[1]Presupuesto de energía'!H28</f>
        <v>67.28</v>
      </c>
      <c r="I7" s="30"/>
    </row>
    <row r="8" spans="2:15" x14ac:dyDescent="0.3">
      <c r="N8" s="28"/>
      <c r="O8" s="28"/>
    </row>
    <row r="9" spans="2:15" x14ac:dyDescent="0.3">
      <c r="B9" s="37" t="s">
        <v>1</v>
      </c>
      <c r="C9" s="37" t="s">
        <v>2</v>
      </c>
      <c r="D9" s="28"/>
      <c r="E9" s="37" t="s">
        <v>3</v>
      </c>
      <c r="F9" s="37" t="s">
        <v>27</v>
      </c>
      <c r="G9" s="37" t="s">
        <v>28</v>
      </c>
      <c r="H9" s="37" t="s">
        <v>29</v>
      </c>
      <c r="I9" s="37" t="s">
        <v>30</v>
      </c>
      <c r="J9" s="46" t="s">
        <v>31</v>
      </c>
      <c r="K9" s="46" t="s">
        <v>32</v>
      </c>
      <c r="L9" s="46" t="s">
        <v>33</v>
      </c>
      <c r="M9" s="32"/>
    </row>
    <row r="10" spans="2:15" x14ac:dyDescent="0.3">
      <c r="B10" s="29">
        <v>1</v>
      </c>
      <c r="C10" s="49" t="s">
        <v>34</v>
      </c>
      <c r="D10" s="33"/>
      <c r="E10" s="29">
        <v>3</v>
      </c>
      <c r="F10" s="34">
        <v>3.2</v>
      </c>
      <c r="G10" s="29">
        <v>3.7</v>
      </c>
      <c r="H10" s="29">
        <v>4.2</v>
      </c>
      <c r="I10" s="29">
        <v>2900</v>
      </c>
      <c r="J10" s="35">
        <v>0.5</v>
      </c>
      <c r="K10" s="35">
        <v>0.5</v>
      </c>
      <c r="L10" s="35">
        <v>10</v>
      </c>
    </row>
    <row r="11" spans="2:15" x14ac:dyDescent="0.3">
      <c r="B11" s="29">
        <v>2</v>
      </c>
      <c r="C11" s="49" t="s">
        <v>35</v>
      </c>
      <c r="D11" s="33"/>
      <c r="E11" s="29">
        <v>1</v>
      </c>
      <c r="F11" s="36" t="s">
        <v>36</v>
      </c>
      <c r="G11" s="29">
        <v>3</v>
      </c>
      <c r="H11" s="37" t="s">
        <v>37</v>
      </c>
      <c r="I11" s="29">
        <v>1</v>
      </c>
      <c r="J11" s="37" t="s">
        <v>38</v>
      </c>
      <c r="K11" s="35">
        <v>40</v>
      </c>
      <c r="L11" s="38"/>
      <c r="M11" s="38"/>
    </row>
    <row r="12" spans="2:15" x14ac:dyDescent="0.3">
      <c r="B12" s="29">
        <v>3</v>
      </c>
      <c r="C12" s="49" t="s">
        <v>39</v>
      </c>
      <c r="D12" s="33"/>
      <c r="E12" s="29">
        <v>1</v>
      </c>
      <c r="F12" s="36" t="s">
        <v>40</v>
      </c>
      <c r="G12" s="29">
        <v>1.2</v>
      </c>
      <c r="H12" s="37" t="s">
        <v>41</v>
      </c>
      <c r="I12" s="29">
        <v>10</v>
      </c>
      <c r="J12" s="30"/>
      <c r="K12" s="38"/>
      <c r="L12" s="38"/>
      <c r="M12" s="38"/>
    </row>
    <row r="13" spans="2:15" x14ac:dyDescent="0.3">
      <c r="B13" s="29">
        <v>4</v>
      </c>
      <c r="C13" s="49" t="s">
        <v>42</v>
      </c>
      <c r="D13" s="33"/>
      <c r="E13" s="29">
        <v>1</v>
      </c>
      <c r="F13" s="36" t="s">
        <v>28</v>
      </c>
      <c r="G13" s="29">
        <v>12.6</v>
      </c>
      <c r="H13" s="37" t="s">
        <v>41</v>
      </c>
      <c r="I13" s="29">
        <v>10</v>
      </c>
      <c r="J13" s="36" t="s">
        <v>43</v>
      </c>
      <c r="K13" s="29">
        <f>G13-G12</f>
        <v>11.4</v>
      </c>
      <c r="L13" s="38"/>
      <c r="M13" s="38"/>
    </row>
    <row r="14" spans="2:15" x14ac:dyDescent="0.3">
      <c r="B14" s="30"/>
      <c r="C14" s="39"/>
      <c r="D14" s="33"/>
      <c r="F14" s="28"/>
      <c r="G14" s="30"/>
      <c r="H14" s="28"/>
      <c r="I14" s="30"/>
      <c r="J14" s="28"/>
      <c r="K14" s="30"/>
      <c r="L14" s="38"/>
      <c r="M14" s="38"/>
    </row>
    <row r="15" spans="2:15" x14ac:dyDescent="0.3">
      <c r="B15" s="30"/>
      <c r="C15" s="37" t="s">
        <v>44</v>
      </c>
      <c r="D15" s="33"/>
      <c r="F15" s="40" t="s">
        <v>27</v>
      </c>
      <c r="G15" s="41" t="s">
        <v>45</v>
      </c>
      <c r="H15" s="41" t="s">
        <v>29</v>
      </c>
      <c r="I15" s="37" t="s">
        <v>30</v>
      </c>
      <c r="J15" s="28"/>
      <c r="K15" s="38"/>
      <c r="L15" s="58" t="s">
        <v>57</v>
      </c>
      <c r="M15" s="57">
        <f>I16/L17</f>
        <v>2</v>
      </c>
    </row>
    <row r="16" spans="2:15" x14ac:dyDescent="0.3">
      <c r="B16" s="30"/>
      <c r="C16" s="49" t="s">
        <v>46</v>
      </c>
      <c r="D16" s="33"/>
      <c r="F16" s="42">
        <f>(K13*F10)/G13</f>
        <v>2.8952380952380956</v>
      </c>
      <c r="G16" s="43">
        <f>(K13*G10)/G13</f>
        <v>3.3476190476190482</v>
      </c>
      <c r="H16" s="42">
        <f>(K13*H10)/G13</f>
        <v>3.8000000000000003</v>
      </c>
      <c r="I16" s="44">
        <f>(K13*I10)/G13</f>
        <v>2623.8095238095239</v>
      </c>
      <c r="J16" s="37" t="s">
        <v>47</v>
      </c>
      <c r="K16" s="37" t="s">
        <v>48</v>
      </c>
      <c r="L16" s="45" t="s">
        <v>49</v>
      </c>
      <c r="M16" s="46" t="s">
        <v>50</v>
      </c>
    </row>
    <row r="17" spans="2:13" x14ac:dyDescent="0.3">
      <c r="B17" s="47"/>
      <c r="C17" s="49" t="s">
        <v>51</v>
      </c>
      <c r="D17" s="33"/>
      <c r="F17" s="43">
        <f>F16*3</f>
        <v>8.6857142857142868</v>
      </c>
      <c r="G17" s="43">
        <f t="shared" ref="G17:H17" si="0">G16*3</f>
        <v>10.042857142857144</v>
      </c>
      <c r="H17" s="42">
        <f t="shared" si="0"/>
        <v>11.4</v>
      </c>
      <c r="I17" s="44">
        <f>I16</f>
        <v>2623.8095238095239</v>
      </c>
      <c r="J17" s="29">
        <v>5</v>
      </c>
      <c r="K17" s="44">
        <f>((I17/1000)*J17)*1</f>
        <v>13.119047619047619</v>
      </c>
      <c r="L17" s="48">
        <f>K10*I17</f>
        <v>1311.9047619047619</v>
      </c>
      <c r="M17" s="35">
        <f>ROUND((K17/H7)*60,3)</f>
        <v>11.7</v>
      </c>
    </row>
    <row r="18" spans="2:13" x14ac:dyDescent="0.3">
      <c r="E18" s="31"/>
      <c r="H18" s="50"/>
      <c r="J18" s="50"/>
      <c r="K18" s="50"/>
    </row>
    <row r="19" spans="2:13" x14ac:dyDescent="0.3">
      <c r="C19" s="51" t="s">
        <v>55</v>
      </c>
      <c r="E19" s="31"/>
      <c r="F19" s="31" t="s">
        <v>53</v>
      </c>
    </row>
    <row r="20" spans="2:13" x14ac:dyDescent="0.3">
      <c r="F20" s="31" t="s">
        <v>54</v>
      </c>
    </row>
    <row r="21" spans="2:13" x14ac:dyDescent="0.3">
      <c r="C21" s="52"/>
      <c r="E21" s="30" t="s">
        <v>52</v>
      </c>
      <c r="F21" s="31" t="s">
        <v>58</v>
      </c>
    </row>
  </sheetData>
  <mergeCells count="3">
    <mergeCell ref="F7:G7"/>
    <mergeCell ref="C2:C5"/>
    <mergeCell ref="F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 de Energía</vt:lpstr>
      <vt:lpstr>Set de Baterias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Leffer Andres Trochez Chate</dc:creator>
  <cp:lastModifiedBy>Leffer Andres Trochez Chate</cp:lastModifiedBy>
  <dcterms:created xsi:type="dcterms:W3CDTF">2024-12-29T03:59:39Z</dcterms:created>
  <dcterms:modified xsi:type="dcterms:W3CDTF">2024-12-31T01:56:27Z</dcterms:modified>
</cp:coreProperties>
</file>