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ob Sanchez\Google Drive\EE4340 Research Proposal\RPBudget\"/>
    </mc:Choice>
  </mc:AlternateContent>
  <bookViews>
    <workbookView xWindow="0" yWindow="0" windowWidth="23040" windowHeight="9384" activeTab="2"/>
  </bookViews>
  <sheets>
    <sheet name="Yearly" sheetId="1" r:id="rId1"/>
    <sheet name="Monthly" sheetId="2" r:id="rId2"/>
    <sheet name="Final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C2" i="3"/>
  <c r="C8" i="3"/>
  <c r="C6" i="3"/>
  <c r="C4" i="3"/>
  <c r="C13" i="3"/>
  <c r="C14" i="3"/>
  <c r="C12" i="3"/>
  <c r="C22" i="3"/>
  <c r="H17" i="2"/>
  <c r="D37" i="3"/>
  <c r="C37" i="3"/>
  <c r="C23" i="3"/>
  <c r="B6" i="2"/>
  <c r="H6" i="2" s="1"/>
  <c r="I6" i="2" s="1"/>
  <c r="B7" i="2"/>
  <c r="B5" i="2"/>
  <c r="H21" i="2"/>
  <c r="B11" i="2"/>
  <c r="H11" i="2" s="1"/>
  <c r="I11" i="2" s="1"/>
  <c r="B10" i="2"/>
  <c r="H10" i="2" s="1"/>
  <c r="I10" i="2" s="1"/>
  <c r="B9" i="2"/>
  <c r="H9" i="2" s="1"/>
  <c r="I9" i="2" s="1"/>
  <c r="B8" i="2"/>
  <c r="H8" i="2" s="1"/>
  <c r="I8" i="2" s="1"/>
  <c r="B4" i="2"/>
  <c r="H4" i="2" s="1"/>
  <c r="I4" i="2" s="1"/>
  <c r="H5" i="2"/>
  <c r="I5" i="2" s="1"/>
  <c r="H29" i="2"/>
  <c r="H7" i="2"/>
  <c r="I7" i="2" s="1"/>
  <c r="H29" i="1"/>
  <c r="H9" i="1"/>
  <c r="I9" i="1" s="1"/>
  <c r="H10" i="1"/>
  <c r="I10" i="1" s="1"/>
  <c r="H11" i="1"/>
  <c r="I11" i="1" s="1"/>
  <c r="C17" i="3" l="1"/>
  <c r="C16" i="3"/>
  <c r="H13" i="2"/>
  <c r="H12" i="2"/>
  <c r="C25" i="3"/>
  <c r="D25" i="3"/>
  <c r="H8" i="1"/>
  <c r="I8" i="1" s="1"/>
  <c r="D19" i="3" l="1"/>
  <c r="D39" i="3" s="1"/>
  <c r="D40" i="3" s="1"/>
  <c r="D42" i="3" s="1"/>
  <c r="C19" i="3"/>
  <c r="C39" i="3" s="1"/>
  <c r="H14" i="2"/>
  <c r="H39" i="2" s="1"/>
  <c r="H21" i="1"/>
  <c r="H5" i="1"/>
  <c r="H6" i="1"/>
  <c r="H7" i="1"/>
  <c r="I7" i="1" s="1"/>
  <c r="H4" i="1"/>
  <c r="C40" i="3" l="1"/>
  <c r="C42" i="3" s="1"/>
  <c r="H31" i="2"/>
  <c r="H32" i="2" s="1"/>
  <c r="H33" i="2" s="1"/>
  <c r="H41" i="2" s="1"/>
  <c r="I6" i="1"/>
  <c r="H12" i="1"/>
  <c r="I4" i="1"/>
  <c r="I5" i="1"/>
  <c r="H13" i="1" l="1"/>
  <c r="H14" i="1"/>
  <c r="H31" i="1" s="1"/>
  <c r="H32" i="1" s="1"/>
  <c r="H33" i="1" s="1"/>
  <c r="H38" i="1" l="1"/>
</calcChain>
</file>

<file path=xl/sharedStrings.xml><?xml version="1.0" encoding="utf-8"?>
<sst xmlns="http://schemas.openxmlformats.org/spreadsheetml/2006/main" count="117" uniqueCount="74">
  <si>
    <t>Personnel</t>
  </si>
  <si>
    <t>Salary</t>
  </si>
  <si>
    <t>Fmg</t>
  </si>
  <si>
    <t>Rate(%)</t>
  </si>
  <si>
    <t>Total Salariees &amp; wages</t>
  </si>
  <si>
    <t>Total Fringe</t>
  </si>
  <si>
    <t>Total Salaries + Fringe</t>
  </si>
  <si>
    <t>B. Equpiment</t>
  </si>
  <si>
    <t>Bdgt</t>
  </si>
  <si>
    <t>(Fringe)</t>
  </si>
  <si>
    <t>by line</t>
  </si>
  <si>
    <t>item</t>
  </si>
  <si>
    <t xml:space="preserve">Sal. Amt. </t>
  </si>
  <si>
    <t>Faraday Cage</t>
  </si>
  <si>
    <t>RF Generator</t>
  </si>
  <si>
    <t>2 person-trips per year</t>
  </si>
  <si>
    <t>Total Travel</t>
  </si>
  <si>
    <t>Materials and supplies</t>
  </si>
  <si>
    <t>Total Other Direct Cost</t>
  </si>
  <si>
    <t>Total Equpiment</t>
  </si>
  <si>
    <t>Total Direct Costs (TDC)</t>
  </si>
  <si>
    <t>Modified Total Direct Costs (TDC less equipment)</t>
  </si>
  <si>
    <t>Indirect Costs ( % MTDC)</t>
  </si>
  <si>
    <t>Total Project</t>
  </si>
  <si>
    <t>Year 1</t>
  </si>
  <si>
    <t xml:space="preserve">This is done wit the understaning that we are asking for funding from our boss to fund the research for our companies benefit. </t>
  </si>
  <si>
    <t>Full year</t>
  </si>
  <si>
    <t>FY</t>
  </si>
  <si>
    <t>D. Travel</t>
  </si>
  <si>
    <t>E. Other Direct Cost</t>
  </si>
  <si>
    <t>Base Yr</t>
  </si>
  <si>
    <t>Doctor (who wants the title?)</t>
  </si>
  <si>
    <t>Electirical Engineer</t>
  </si>
  <si>
    <t>Maintainability Engineer</t>
  </si>
  <si>
    <t>Software Engineer</t>
  </si>
  <si>
    <t>Lead Lab Technician</t>
  </si>
  <si>
    <t>Lab tech 1</t>
  </si>
  <si>
    <t>Lab tech 2</t>
  </si>
  <si>
    <t>Lab tech 3</t>
  </si>
  <si>
    <t>B&amp;K Precision 1823A</t>
  </si>
  <si>
    <t>Monthly Cost</t>
  </si>
  <si>
    <t>B&amp;K Precision 1823A X10</t>
  </si>
  <si>
    <t>Monthly</t>
  </si>
  <si>
    <t>M</t>
  </si>
  <si>
    <t>Dr. Jason Dykes</t>
  </si>
  <si>
    <t>Project Manager</t>
  </si>
  <si>
    <t>Bryan Luu</t>
  </si>
  <si>
    <t>Electrical Engineer</t>
  </si>
  <si>
    <t>Brian McRee</t>
  </si>
  <si>
    <t>Jacob Sanchez</t>
  </si>
  <si>
    <t>Daniel Lee</t>
  </si>
  <si>
    <t>% Time</t>
  </si>
  <si>
    <t>Fringe Benefits</t>
  </si>
  <si>
    <t>Total Personnel</t>
  </si>
  <si>
    <t>Total Equipment</t>
  </si>
  <si>
    <t xml:space="preserve">For possible out of state training or siminars that will give us further insite </t>
  </si>
  <si>
    <t>Travel</t>
  </si>
  <si>
    <t>Supplies</t>
  </si>
  <si>
    <t>Total Direct Cost</t>
  </si>
  <si>
    <t>Total Budget</t>
  </si>
  <si>
    <t>Total</t>
  </si>
  <si>
    <t>Cables, Surface mounts,</t>
  </si>
  <si>
    <t xml:space="preserve">6 B&amp;K Precision 1823A </t>
  </si>
  <si>
    <t>Lead Technician</t>
  </si>
  <si>
    <t>Total Salaries</t>
  </si>
  <si>
    <t>Equipment</t>
  </si>
  <si>
    <t>Total Supplies</t>
  </si>
  <si>
    <t>Indirect Cost</t>
  </si>
  <si>
    <t>Key personal explains the importance of these people</t>
  </si>
  <si>
    <t>Lab Technician 1</t>
  </si>
  <si>
    <t>Lab Technician 2</t>
  </si>
  <si>
    <t>Lab Technician 3</t>
  </si>
  <si>
    <t>, External hard drive</t>
  </si>
  <si>
    <t>MCU, and RF absorbent Material(RAM)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</si>
</sst>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64" formatCode="0.0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1"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6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8" fontId="0" fillId="0" borderId="0" xfId="0" applyNumberFormat="1"/>
    <xf numFmtId="0" fontId="0" fillId="0" borderId="3" xfId="0" applyBorder="1"/>
    <xf numFmtId="0" fontId="3" fillId="3" borderId="0" xfId="2"/>
    <xf numFmtId="0" fontId="3" fillId="3" borderId="0" xfId="2" applyAlignment="1">
      <alignment horizontal="right"/>
    </xf>
    <xf numFmtId="6" fontId="3" fillId="3" borderId="0" xfId="2" applyNumberFormat="1" applyAlignment="1">
      <alignment horizontal="right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5" fillId="0" borderId="3" xfId="0" applyFont="1" applyBorder="1"/>
    <xf numFmtId="166" fontId="5" fillId="0" borderId="3" xfId="0" applyNumberFormat="1" applyFont="1" applyBorder="1" applyAlignment="1">
      <alignment horizontal="right"/>
    </xf>
    <xf numFmtId="0" fontId="4" fillId="0" borderId="3" xfId="0" applyFont="1" applyBorder="1"/>
    <xf numFmtId="0" fontId="5" fillId="0" borderId="3" xfId="0" applyFont="1" applyBorder="1" applyAlignment="1">
      <alignment wrapText="1"/>
    </xf>
    <xf numFmtId="166" fontId="5" fillId="0" borderId="2" xfId="0" applyNumberFormat="1" applyFont="1" applyBorder="1" applyAlignment="1">
      <alignment horizontal="right"/>
    </xf>
    <xf numFmtId="0" fontId="4" fillId="0" borderId="4" xfId="0" applyFont="1" applyBorder="1"/>
    <xf numFmtId="166" fontId="5" fillId="0" borderId="4" xfId="0" applyNumberFormat="1" applyFont="1" applyBorder="1" applyAlignment="1">
      <alignment horizontal="right"/>
    </xf>
    <xf numFmtId="0" fontId="6" fillId="0" borderId="4" xfId="0" applyFont="1" applyBorder="1"/>
    <xf numFmtId="0" fontId="5" fillId="0" borderId="3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2" fillId="2" borderId="0" xfId="1"/>
    <xf numFmtId="0" fontId="5" fillId="0" borderId="3" xfId="0" applyFont="1" applyFill="1" applyBorder="1"/>
    <xf numFmtId="166" fontId="5" fillId="0" borderId="1" xfId="0" applyNumberFormat="1" applyFont="1" applyBorder="1" applyAlignment="1">
      <alignment horizontal="right"/>
    </xf>
    <xf numFmtId="166" fontId="4" fillId="0" borderId="3" xfId="0" applyNumberFormat="1" applyFont="1" applyBorder="1" applyAlignment="1">
      <alignment horizontal="right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="80" zoomScaleNormal="80" workbookViewId="0">
      <selection activeCell="A17" sqref="A17"/>
    </sheetView>
  </sheetViews>
  <sheetFormatPr defaultRowHeight="14.4" x14ac:dyDescent="0.3"/>
  <cols>
    <col min="1" max="1" width="26.77734375" customWidth="1"/>
    <col min="2" max="2" width="9.21875" customWidth="1"/>
    <col min="4" max="4" width="3.21875" customWidth="1"/>
    <col min="6" max="6" width="8.33203125" bestFit="1" customWidth="1"/>
    <col min="7" max="7" width="8.88671875" customWidth="1"/>
    <col min="8" max="8" width="13.21875" bestFit="1" customWidth="1"/>
    <col min="9" max="9" width="11.5546875" bestFit="1" customWidth="1"/>
    <col min="11" max="11" width="11.5546875" bestFit="1" customWidth="1"/>
  </cols>
  <sheetData>
    <row r="1" spans="1:9" x14ac:dyDescent="0.3">
      <c r="E1" t="s">
        <v>24</v>
      </c>
      <c r="I1" t="s">
        <v>9</v>
      </c>
    </row>
    <row r="2" spans="1:9" x14ac:dyDescent="0.3">
      <c r="A2" t="s">
        <v>0</v>
      </c>
      <c r="B2" t="s">
        <v>30</v>
      </c>
      <c r="C2" t="s">
        <v>2</v>
      </c>
      <c r="F2" s="6" t="s">
        <v>26</v>
      </c>
      <c r="G2" s="6"/>
      <c r="H2" t="s">
        <v>8</v>
      </c>
      <c r="I2" t="s">
        <v>10</v>
      </c>
    </row>
    <row r="3" spans="1:9" x14ac:dyDescent="0.3">
      <c r="B3" t="s">
        <v>1</v>
      </c>
      <c r="C3" t="s">
        <v>3</v>
      </c>
      <c r="F3" t="s">
        <v>27</v>
      </c>
      <c r="H3" t="s">
        <v>12</v>
      </c>
      <c r="I3" t="s">
        <v>11</v>
      </c>
    </row>
    <row r="4" spans="1:9" x14ac:dyDescent="0.3">
      <c r="A4" t="s">
        <v>31</v>
      </c>
      <c r="B4" s="1">
        <v>120000</v>
      </c>
      <c r="C4" s="2">
        <v>25</v>
      </c>
      <c r="D4" s="2"/>
      <c r="E4" s="2"/>
      <c r="F4" s="3">
        <v>0.6</v>
      </c>
      <c r="G4" s="3"/>
      <c r="H4" s="4">
        <f>F4*B4</f>
        <v>72000</v>
      </c>
      <c r="I4" s="4">
        <f>H4*C4*0.01</f>
        <v>18000</v>
      </c>
    </row>
    <row r="5" spans="1:9" x14ac:dyDescent="0.3">
      <c r="A5" t="s">
        <v>32</v>
      </c>
      <c r="B5" s="1">
        <v>60000</v>
      </c>
      <c r="C5" s="2">
        <v>27</v>
      </c>
      <c r="D5" s="2"/>
      <c r="E5" s="2"/>
      <c r="F5" s="3">
        <v>0.3</v>
      </c>
      <c r="G5" s="3"/>
      <c r="H5" s="4">
        <f>F5*B5</f>
        <v>18000</v>
      </c>
      <c r="I5" s="4">
        <f>H5*C5*0.01</f>
        <v>4860</v>
      </c>
    </row>
    <row r="6" spans="1:9" x14ac:dyDescent="0.3">
      <c r="A6" t="s">
        <v>33</v>
      </c>
      <c r="B6" s="1">
        <v>60000</v>
      </c>
      <c r="C6" s="2">
        <v>27</v>
      </c>
      <c r="D6" s="2"/>
      <c r="E6" s="2"/>
      <c r="F6" s="3">
        <v>0.3</v>
      </c>
      <c r="G6" s="3"/>
      <c r="H6" s="4">
        <f>F6*B6</f>
        <v>18000</v>
      </c>
      <c r="I6" s="4">
        <f>H6*C6*0.01</f>
        <v>4860</v>
      </c>
    </row>
    <row r="7" spans="1:9" x14ac:dyDescent="0.3">
      <c r="A7" t="s">
        <v>34</v>
      </c>
      <c r="B7" s="1">
        <v>60000</v>
      </c>
      <c r="C7" s="2">
        <v>27</v>
      </c>
      <c r="D7" s="2"/>
      <c r="E7" s="2"/>
      <c r="F7" s="3">
        <v>0.3</v>
      </c>
      <c r="G7" s="3"/>
      <c r="H7" s="4">
        <f>F7*B7</f>
        <v>18000</v>
      </c>
      <c r="I7" s="4">
        <f>H7*C7*0.01</f>
        <v>4860</v>
      </c>
    </row>
    <row r="8" spans="1:9" x14ac:dyDescent="0.3">
      <c r="A8" t="s">
        <v>35</v>
      </c>
      <c r="B8" s="1">
        <v>50000</v>
      </c>
      <c r="C8" s="2">
        <v>29</v>
      </c>
      <c r="F8" s="3">
        <v>0.5</v>
      </c>
      <c r="H8" s="4">
        <f>F8*B8</f>
        <v>25000</v>
      </c>
      <c r="I8" s="4">
        <f>H8*C8*0.01</f>
        <v>7250</v>
      </c>
    </row>
    <row r="9" spans="1:9" x14ac:dyDescent="0.3">
      <c r="A9" t="s">
        <v>36</v>
      </c>
      <c r="B9" s="1">
        <v>35000</v>
      </c>
      <c r="C9" s="2">
        <v>35</v>
      </c>
      <c r="F9" s="3">
        <v>1</v>
      </c>
      <c r="H9" s="4">
        <f t="shared" ref="H9:H11" si="0">F9*B9</f>
        <v>35000</v>
      </c>
      <c r="I9" s="4">
        <f t="shared" ref="I9:I11" si="1">H9*C9*0.01</f>
        <v>12250</v>
      </c>
    </row>
    <row r="10" spans="1:9" x14ac:dyDescent="0.3">
      <c r="A10" t="s">
        <v>37</v>
      </c>
      <c r="B10" s="1">
        <v>35000</v>
      </c>
      <c r="C10" s="2">
        <v>35</v>
      </c>
      <c r="F10" s="3">
        <v>1</v>
      </c>
      <c r="H10" s="4">
        <f t="shared" si="0"/>
        <v>35000</v>
      </c>
      <c r="I10" s="4">
        <f t="shared" si="1"/>
        <v>12250</v>
      </c>
    </row>
    <row r="11" spans="1:9" x14ac:dyDescent="0.3">
      <c r="A11" t="s">
        <v>38</v>
      </c>
      <c r="B11" s="1">
        <v>35000</v>
      </c>
      <c r="C11" s="2">
        <v>35</v>
      </c>
      <c r="F11" s="3">
        <v>1</v>
      </c>
      <c r="H11" s="4">
        <f t="shared" si="0"/>
        <v>35000</v>
      </c>
      <c r="I11" s="4">
        <f t="shared" si="1"/>
        <v>12250</v>
      </c>
    </row>
    <row r="12" spans="1:9" x14ac:dyDescent="0.3">
      <c r="A12" t="s">
        <v>4</v>
      </c>
      <c r="B12" s="2"/>
      <c r="C12" s="2"/>
      <c r="D12" s="2"/>
      <c r="E12" s="2"/>
      <c r="F12" s="2"/>
      <c r="G12" s="2"/>
      <c r="H12" s="4">
        <f>SUM(H4:H11)</f>
        <v>256000</v>
      </c>
      <c r="I12" s="2"/>
    </row>
    <row r="13" spans="1:9" x14ac:dyDescent="0.3">
      <c r="A13" t="s">
        <v>5</v>
      </c>
      <c r="B13" s="2"/>
      <c r="C13" s="2"/>
      <c r="D13" s="2"/>
      <c r="E13" s="2"/>
      <c r="F13" s="2"/>
      <c r="G13" s="2"/>
      <c r="H13" s="4">
        <f>SUM(I4:I11)</f>
        <v>76580</v>
      </c>
      <c r="I13" s="2"/>
    </row>
    <row r="14" spans="1:9" x14ac:dyDescent="0.3">
      <c r="A14" t="s">
        <v>6</v>
      </c>
      <c r="B14" s="2"/>
      <c r="C14" s="2"/>
      <c r="D14" s="2"/>
      <c r="E14" s="2"/>
      <c r="F14" s="2"/>
      <c r="G14" s="2"/>
      <c r="H14" s="4">
        <f>SUM(H12:H13)</f>
        <v>332580</v>
      </c>
      <c r="I14" s="2"/>
    </row>
    <row r="15" spans="1:9" x14ac:dyDescent="0.3">
      <c r="B15" s="2"/>
      <c r="C15" s="2"/>
      <c r="D15" s="2"/>
      <c r="E15" s="2"/>
      <c r="F15" s="2"/>
      <c r="G15" s="2"/>
      <c r="H15" s="2"/>
      <c r="I15" s="2"/>
    </row>
    <row r="16" spans="1:9" x14ac:dyDescent="0.3">
      <c r="A16" t="s">
        <v>7</v>
      </c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t="s">
        <v>39</v>
      </c>
      <c r="B17" s="2"/>
      <c r="C17" s="2"/>
      <c r="D17" s="2"/>
      <c r="E17" s="2"/>
      <c r="F17" s="2"/>
      <c r="G17" s="2"/>
      <c r="H17" s="4">
        <v>470</v>
      </c>
      <c r="I17" s="2"/>
    </row>
    <row r="18" spans="1:9" x14ac:dyDescent="0.3">
      <c r="A18" t="s">
        <v>14</v>
      </c>
      <c r="B18" s="2"/>
      <c r="C18" s="2"/>
      <c r="D18" s="2"/>
      <c r="E18" s="2"/>
      <c r="F18" s="2"/>
      <c r="G18" s="2"/>
      <c r="H18" s="4">
        <v>2000</v>
      </c>
      <c r="I18" s="2"/>
    </row>
    <row r="19" spans="1:9" x14ac:dyDescent="0.3">
      <c r="A19" t="s">
        <v>13</v>
      </c>
      <c r="B19" s="2"/>
      <c r="C19" s="2"/>
      <c r="D19" s="2"/>
      <c r="E19" s="2"/>
      <c r="F19" s="2"/>
      <c r="G19" s="2"/>
      <c r="H19" s="4">
        <v>30</v>
      </c>
    </row>
    <row r="21" spans="1:9" x14ac:dyDescent="0.3">
      <c r="A21" t="s">
        <v>19</v>
      </c>
      <c r="B21" s="2"/>
      <c r="C21" s="2"/>
      <c r="D21" s="2"/>
      <c r="E21" s="2"/>
      <c r="F21" s="2"/>
      <c r="G21" s="2"/>
      <c r="H21" s="4">
        <f>SUM(H17:H19)</f>
        <v>2500</v>
      </c>
    </row>
    <row r="22" spans="1:9" x14ac:dyDescent="0.3">
      <c r="B22" s="2"/>
      <c r="C22" s="2"/>
      <c r="D22" s="2"/>
      <c r="E22" s="2"/>
      <c r="F22" s="2"/>
      <c r="G22" s="2"/>
      <c r="H22" s="2"/>
    </row>
    <row r="23" spans="1:9" x14ac:dyDescent="0.3">
      <c r="A23" t="s">
        <v>28</v>
      </c>
      <c r="B23" s="2"/>
      <c r="C23" s="2"/>
      <c r="D23" s="2"/>
      <c r="E23" s="2"/>
      <c r="F23" s="2"/>
      <c r="G23" s="2"/>
      <c r="H23" s="2"/>
    </row>
    <row r="24" spans="1:9" x14ac:dyDescent="0.3">
      <c r="A24" t="s">
        <v>15</v>
      </c>
      <c r="B24" s="2"/>
      <c r="C24" s="2"/>
      <c r="D24" s="2"/>
      <c r="E24" s="2"/>
      <c r="F24" s="2"/>
      <c r="G24" s="2"/>
      <c r="H24" s="4">
        <v>1200</v>
      </c>
    </row>
    <row r="25" spans="1:9" x14ac:dyDescent="0.3">
      <c r="A25" t="s">
        <v>16</v>
      </c>
      <c r="B25" s="2"/>
      <c r="C25" s="2"/>
      <c r="D25" s="2"/>
      <c r="E25" s="2"/>
      <c r="F25" s="2"/>
      <c r="G25" s="2"/>
      <c r="H25" s="4">
        <v>1200</v>
      </c>
    </row>
    <row r="26" spans="1:9" x14ac:dyDescent="0.3">
      <c r="B26" s="2"/>
      <c r="C26" s="2"/>
      <c r="D26" s="2"/>
      <c r="E26" s="2"/>
      <c r="F26" s="2"/>
      <c r="G26" s="2"/>
      <c r="H26" s="2"/>
    </row>
    <row r="27" spans="1:9" x14ac:dyDescent="0.3">
      <c r="A27" t="s">
        <v>29</v>
      </c>
      <c r="B27" s="2"/>
      <c r="C27" s="2"/>
      <c r="D27" s="2"/>
      <c r="E27" s="2"/>
      <c r="F27" s="2"/>
      <c r="G27" s="2"/>
      <c r="H27" s="2"/>
    </row>
    <row r="28" spans="1:9" x14ac:dyDescent="0.3">
      <c r="A28" t="s">
        <v>17</v>
      </c>
      <c r="B28" s="2"/>
      <c r="C28" s="2"/>
      <c r="D28" s="2"/>
      <c r="E28" s="2"/>
      <c r="F28" s="2"/>
      <c r="G28" s="2"/>
      <c r="H28" s="4">
        <v>300</v>
      </c>
    </row>
    <row r="29" spans="1:9" x14ac:dyDescent="0.3">
      <c r="A29" t="s">
        <v>18</v>
      </c>
      <c r="B29" s="2"/>
      <c r="C29" s="2"/>
      <c r="D29" s="2"/>
      <c r="E29" s="2"/>
      <c r="F29" s="2"/>
      <c r="G29" s="2"/>
      <c r="H29" s="4">
        <f>H28</f>
        <v>300</v>
      </c>
      <c r="I29" s="2"/>
    </row>
    <row r="30" spans="1:9" x14ac:dyDescent="0.3">
      <c r="B30" s="2"/>
      <c r="C30" s="2"/>
      <c r="D30" s="2"/>
      <c r="E30" s="2"/>
      <c r="F30" s="2"/>
      <c r="G30" s="2"/>
      <c r="H30" s="2"/>
      <c r="I30" s="2"/>
    </row>
    <row r="31" spans="1:9" x14ac:dyDescent="0.3">
      <c r="A31" t="s">
        <v>20</v>
      </c>
      <c r="B31" s="2"/>
      <c r="C31" s="2"/>
      <c r="D31" s="2"/>
      <c r="E31" s="2"/>
      <c r="F31" s="2"/>
      <c r="G31" s="2"/>
      <c r="H31" s="4">
        <f xml:space="preserve"> SUM(H14) + H21 +H25 +H29</f>
        <v>336580</v>
      </c>
      <c r="I31" s="2"/>
    </row>
    <row r="32" spans="1:9" x14ac:dyDescent="0.3">
      <c r="A32" t="s">
        <v>21</v>
      </c>
      <c r="B32" s="2"/>
      <c r="C32" s="2"/>
      <c r="D32" s="2"/>
      <c r="E32" s="2"/>
      <c r="F32" s="2"/>
      <c r="G32" s="2"/>
      <c r="H32" s="4">
        <f>H31 - H21</f>
        <v>334080</v>
      </c>
      <c r="I32" s="2"/>
    </row>
    <row r="33" spans="1:11" x14ac:dyDescent="0.3">
      <c r="A33" t="s">
        <v>22</v>
      </c>
      <c r="B33" s="2"/>
      <c r="C33" s="2"/>
      <c r="D33" s="2"/>
      <c r="E33" s="2"/>
      <c r="F33" s="2"/>
      <c r="G33" s="2"/>
      <c r="H33" s="4">
        <f xml:space="preserve"> 0.6 *H32</f>
        <v>200448</v>
      </c>
      <c r="I33" s="2"/>
    </row>
    <row r="34" spans="1:11" x14ac:dyDescent="0.3">
      <c r="B34" s="2"/>
      <c r="C34" s="2"/>
      <c r="D34" s="2"/>
      <c r="E34" s="2"/>
      <c r="F34" s="2"/>
      <c r="G34" s="2"/>
      <c r="H34" s="2"/>
      <c r="I34" s="2"/>
    </row>
    <row r="35" spans="1:11" x14ac:dyDescent="0.3">
      <c r="B35" s="2"/>
      <c r="C35" s="2"/>
      <c r="D35" s="2"/>
      <c r="E35" s="2"/>
      <c r="F35" s="2"/>
      <c r="G35" s="2"/>
      <c r="H35" s="2"/>
      <c r="I35" s="2"/>
    </row>
    <row r="36" spans="1:11" x14ac:dyDescent="0.3">
      <c r="B36" s="2"/>
      <c r="C36" s="2"/>
      <c r="D36" s="2"/>
      <c r="E36" s="2"/>
      <c r="F36" s="2"/>
      <c r="G36" s="2"/>
      <c r="H36" s="2"/>
      <c r="I36" s="2"/>
    </row>
    <row r="37" spans="1:11" ht="15.6" customHeight="1" x14ac:dyDescent="0.3">
      <c r="B37" s="2"/>
      <c r="C37" s="2"/>
      <c r="D37" s="2"/>
      <c r="E37" s="2"/>
      <c r="F37" s="2"/>
      <c r="G37" s="2"/>
      <c r="H37" s="2"/>
      <c r="I37" s="2"/>
    </row>
    <row r="38" spans="1:11" ht="17.399999999999999" customHeight="1" x14ac:dyDescent="0.3">
      <c r="A38" t="s">
        <v>23</v>
      </c>
      <c r="B38" s="2"/>
      <c r="C38" s="2"/>
      <c r="D38" s="2"/>
      <c r="E38" s="2"/>
      <c r="F38" s="2"/>
      <c r="G38" s="2"/>
      <c r="H38" s="5">
        <f>H31+H33</f>
        <v>537028</v>
      </c>
      <c r="I38" s="2"/>
    </row>
    <row r="39" spans="1:11" ht="14.4" customHeight="1" x14ac:dyDescent="0.3">
      <c r="I39" s="2"/>
    </row>
    <row r="40" spans="1:11" x14ac:dyDescent="0.3">
      <c r="I40" s="2"/>
    </row>
    <row r="41" spans="1:11" x14ac:dyDescent="0.3">
      <c r="I41" s="2"/>
    </row>
    <row r="42" spans="1:11" x14ac:dyDescent="0.3">
      <c r="I42" s="2"/>
    </row>
    <row r="43" spans="1:11" x14ac:dyDescent="0.3">
      <c r="I43" s="2"/>
    </row>
    <row r="45" spans="1:11" ht="21.6" customHeight="1" x14ac:dyDescent="0.5">
      <c r="I45" s="7"/>
      <c r="J45" s="7"/>
      <c r="K45" s="7"/>
    </row>
    <row r="46" spans="1:11" ht="25.8" x14ac:dyDescent="0.5">
      <c r="I46" s="7"/>
      <c r="J46" s="7"/>
      <c r="K46" s="7"/>
    </row>
    <row r="47" spans="1:11" ht="25.8" x14ac:dyDescent="0.5">
      <c r="I47" s="7"/>
      <c r="J47" s="7"/>
      <c r="K47" s="7"/>
    </row>
    <row r="48" spans="1:11" ht="258" x14ac:dyDescent="0.5">
      <c r="A48" s="8" t="s">
        <v>25</v>
      </c>
      <c r="B48" s="8"/>
      <c r="C48" s="8"/>
      <c r="D48" s="8"/>
      <c r="E48" s="8"/>
      <c r="F48" s="8"/>
      <c r="G48" s="8"/>
      <c r="H48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F5" sqref="F5"/>
    </sheetView>
  </sheetViews>
  <sheetFormatPr defaultRowHeight="14.4" x14ac:dyDescent="0.3"/>
  <cols>
    <col min="8" max="8" width="10.5546875" bestFit="1" customWidth="1"/>
  </cols>
  <sheetData>
    <row r="1" spans="1:10" x14ac:dyDescent="0.3">
      <c r="E1" t="s">
        <v>42</v>
      </c>
      <c r="I1" t="s">
        <v>9</v>
      </c>
    </row>
    <row r="2" spans="1:10" x14ac:dyDescent="0.3">
      <c r="A2" t="s">
        <v>0</v>
      </c>
      <c r="B2" t="s">
        <v>30</v>
      </c>
      <c r="C2" t="s">
        <v>2</v>
      </c>
      <c r="F2" s="6" t="s">
        <v>42</v>
      </c>
      <c r="G2" s="6"/>
      <c r="H2" t="s">
        <v>8</v>
      </c>
      <c r="I2" t="s">
        <v>10</v>
      </c>
    </row>
    <row r="3" spans="1:10" x14ac:dyDescent="0.3">
      <c r="B3" t="s">
        <v>1</v>
      </c>
      <c r="C3" t="s">
        <v>3</v>
      </c>
      <c r="F3" t="s">
        <v>43</v>
      </c>
      <c r="H3" t="s">
        <v>12</v>
      </c>
      <c r="I3" t="s">
        <v>11</v>
      </c>
    </row>
    <row r="4" spans="1:10" x14ac:dyDescent="0.3">
      <c r="A4" t="s">
        <v>31</v>
      </c>
      <c r="B4" s="1">
        <f>120000/12</f>
        <v>10000</v>
      </c>
      <c r="C4" s="2">
        <v>25</v>
      </c>
      <c r="D4" s="2"/>
      <c r="E4" s="2"/>
      <c r="F4" s="3">
        <v>0.5</v>
      </c>
      <c r="G4" s="3"/>
      <c r="H4" s="4">
        <f>F4*B4</f>
        <v>5000</v>
      </c>
      <c r="I4" s="4">
        <f>H4*C4*0.01</f>
        <v>1250</v>
      </c>
      <c r="J4" s="27" t="s">
        <v>68</v>
      </c>
    </row>
    <row r="5" spans="1:10" x14ac:dyDescent="0.3">
      <c r="A5" t="s">
        <v>32</v>
      </c>
      <c r="B5" s="1">
        <f>70000/12</f>
        <v>5833.333333333333</v>
      </c>
      <c r="C5" s="2">
        <v>27</v>
      </c>
      <c r="D5" s="2"/>
      <c r="E5" s="2"/>
      <c r="F5" s="3">
        <v>0.3</v>
      </c>
      <c r="G5" s="3"/>
      <c r="H5" s="4">
        <f>F5*B5</f>
        <v>1749.9999999999998</v>
      </c>
      <c r="I5" s="4">
        <f>H5*C5*0.01</f>
        <v>472.49999999999994</v>
      </c>
      <c r="J5" s="27"/>
    </row>
    <row r="6" spans="1:10" x14ac:dyDescent="0.3">
      <c r="A6" t="s">
        <v>33</v>
      </c>
      <c r="B6" s="1">
        <f t="shared" ref="B6:B7" si="0">70000/12</f>
        <v>5833.333333333333</v>
      </c>
      <c r="C6" s="2">
        <v>27</v>
      </c>
      <c r="D6" s="2"/>
      <c r="E6" s="2"/>
      <c r="F6" s="3">
        <v>0.3</v>
      </c>
      <c r="G6" s="3"/>
      <c r="H6" s="4">
        <f>F6*B6</f>
        <v>1749.9999999999998</v>
      </c>
      <c r="I6" s="4">
        <f>H6*C6*0.01</f>
        <v>472.49999999999994</v>
      </c>
      <c r="J6" s="27"/>
    </row>
    <row r="7" spans="1:10" x14ac:dyDescent="0.3">
      <c r="A7" t="s">
        <v>34</v>
      </c>
      <c r="B7" s="1">
        <f t="shared" si="0"/>
        <v>5833.333333333333</v>
      </c>
      <c r="C7" s="2">
        <v>27</v>
      </c>
      <c r="D7" s="2"/>
      <c r="E7" s="2"/>
      <c r="F7" s="3">
        <v>0.3</v>
      </c>
      <c r="G7" s="3"/>
      <c r="H7" s="4">
        <f>F7*B7</f>
        <v>1749.9999999999998</v>
      </c>
      <c r="I7" s="4">
        <f>H7*C7*0.01</f>
        <v>472.49999999999994</v>
      </c>
      <c r="J7" s="27"/>
    </row>
    <row r="8" spans="1:10" x14ac:dyDescent="0.3">
      <c r="A8" t="s">
        <v>35</v>
      </c>
      <c r="B8" s="1">
        <f>50000/12</f>
        <v>4166.666666666667</v>
      </c>
      <c r="C8" s="2">
        <v>29</v>
      </c>
      <c r="F8" s="3">
        <v>0.5</v>
      </c>
      <c r="H8" s="4">
        <f>F8*B8</f>
        <v>2083.3333333333335</v>
      </c>
      <c r="I8" s="4">
        <f>H8*C8*0.01</f>
        <v>604.16666666666674</v>
      </c>
      <c r="J8" s="27"/>
    </row>
    <row r="9" spans="1:10" x14ac:dyDescent="0.3">
      <c r="A9" t="s">
        <v>36</v>
      </c>
      <c r="B9" s="1">
        <f>35000/12</f>
        <v>2916.6666666666665</v>
      </c>
      <c r="C9" s="2">
        <v>35</v>
      </c>
      <c r="F9" s="3">
        <v>1</v>
      </c>
      <c r="H9" s="4">
        <f t="shared" ref="H9:H11" si="1">F9*B9</f>
        <v>2916.6666666666665</v>
      </c>
      <c r="I9" s="4">
        <f t="shared" ref="I9:I11" si="2">H9*C9*0.01</f>
        <v>1020.8333333333333</v>
      </c>
      <c r="J9" s="27"/>
    </row>
    <row r="10" spans="1:10" x14ac:dyDescent="0.3">
      <c r="A10" t="s">
        <v>37</v>
      </c>
      <c r="B10" s="1">
        <f>B9</f>
        <v>2916.6666666666665</v>
      </c>
      <c r="C10" s="2">
        <v>35</v>
      </c>
      <c r="F10" s="3">
        <v>1</v>
      </c>
      <c r="H10" s="4">
        <f t="shared" si="1"/>
        <v>2916.6666666666665</v>
      </c>
      <c r="I10" s="4">
        <f t="shared" si="2"/>
        <v>1020.8333333333333</v>
      </c>
      <c r="J10" s="27"/>
    </row>
    <row r="11" spans="1:10" x14ac:dyDescent="0.3">
      <c r="A11" t="s">
        <v>38</v>
      </c>
      <c r="B11" s="1">
        <f>B10</f>
        <v>2916.6666666666665</v>
      </c>
      <c r="C11" s="2">
        <v>35</v>
      </c>
      <c r="F11" s="3">
        <v>1</v>
      </c>
      <c r="H11" s="4">
        <f t="shared" si="1"/>
        <v>2916.6666666666665</v>
      </c>
      <c r="I11" s="4">
        <f t="shared" si="2"/>
        <v>1020.8333333333333</v>
      </c>
      <c r="J11" s="27"/>
    </row>
    <row r="12" spans="1:10" x14ac:dyDescent="0.3">
      <c r="A12" t="s">
        <v>4</v>
      </c>
      <c r="B12" s="2"/>
      <c r="C12" s="2"/>
      <c r="D12" s="2"/>
      <c r="E12" s="2"/>
      <c r="F12" s="2"/>
      <c r="G12" s="2"/>
      <c r="H12" s="4">
        <f>SUM(H4:H11)</f>
        <v>21083.333333333336</v>
      </c>
      <c r="I12" s="2"/>
    </row>
    <row r="13" spans="1:10" x14ac:dyDescent="0.3">
      <c r="A13" t="s">
        <v>5</v>
      </c>
      <c r="B13" s="2"/>
      <c r="C13" s="2"/>
      <c r="D13" s="2"/>
      <c r="E13" s="2"/>
      <c r="F13" s="2"/>
      <c r="G13" s="2"/>
      <c r="H13" s="4">
        <f>SUM(I4:I11)</f>
        <v>6334.1666666666661</v>
      </c>
      <c r="I13" s="2"/>
    </row>
    <row r="14" spans="1:10" x14ac:dyDescent="0.3">
      <c r="A14" t="s">
        <v>6</v>
      </c>
      <c r="B14" s="2"/>
      <c r="C14" s="2"/>
      <c r="D14" s="2"/>
      <c r="E14" s="2"/>
      <c r="F14" s="2"/>
      <c r="G14" s="2"/>
      <c r="H14" s="4">
        <f>SUM(H12:H13)</f>
        <v>27417.5</v>
      </c>
      <c r="I14" s="2"/>
    </row>
    <row r="15" spans="1:10" x14ac:dyDescent="0.3">
      <c r="B15" s="2"/>
      <c r="C15" s="2"/>
      <c r="D15" s="2"/>
      <c r="E15" s="2"/>
      <c r="F15" s="2"/>
      <c r="G15" s="2"/>
      <c r="H15" s="2"/>
      <c r="I15" s="2"/>
    </row>
    <row r="16" spans="1:10" x14ac:dyDescent="0.3">
      <c r="A16" t="s">
        <v>7</v>
      </c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t="s">
        <v>41</v>
      </c>
      <c r="B17" s="2"/>
      <c r="C17" s="2"/>
      <c r="D17" s="2"/>
      <c r="E17" s="2"/>
      <c r="F17" s="2"/>
      <c r="G17" s="2"/>
      <c r="H17" s="4">
        <f>470*10</f>
        <v>4700</v>
      </c>
      <c r="I17" s="2"/>
    </row>
    <row r="18" spans="1:9" x14ac:dyDescent="0.3">
      <c r="A18" t="s">
        <v>14</v>
      </c>
      <c r="B18" s="2"/>
      <c r="C18" s="2"/>
      <c r="D18" s="2"/>
      <c r="E18" s="2"/>
      <c r="F18" s="2"/>
      <c r="G18" s="2"/>
      <c r="H18" s="4">
        <v>2000</v>
      </c>
      <c r="I18" s="2"/>
    </row>
    <row r="19" spans="1:9" s="11" customFormat="1" x14ac:dyDescent="0.3">
      <c r="A19" s="11" t="s">
        <v>13</v>
      </c>
      <c r="B19" s="12"/>
      <c r="C19" s="12"/>
      <c r="D19" s="12"/>
      <c r="E19" s="12"/>
      <c r="F19" s="12"/>
      <c r="G19" s="12"/>
      <c r="H19" s="13">
        <v>30</v>
      </c>
    </row>
    <row r="21" spans="1:9" x14ac:dyDescent="0.3">
      <c r="A21" t="s">
        <v>19</v>
      </c>
      <c r="B21" s="2"/>
      <c r="C21" s="2"/>
      <c r="D21" s="2"/>
      <c r="E21" s="2"/>
      <c r="F21" s="2"/>
      <c r="G21" s="2"/>
      <c r="H21" s="4">
        <f>SUM(H17:H19)</f>
        <v>6730</v>
      </c>
    </row>
    <row r="22" spans="1:9" x14ac:dyDescent="0.3">
      <c r="B22" s="2"/>
      <c r="C22" s="2"/>
      <c r="D22" s="2"/>
      <c r="E22" s="2"/>
      <c r="F22" s="2"/>
      <c r="G22" s="2"/>
      <c r="H22" s="2"/>
    </row>
    <row r="23" spans="1:9" x14ac:dyDescent="0.3">
      <c r="A23" t="s">
        <v>28</v>
      </c>
      <c r="B23" s="2"/>
      <c r="C23" s="2"/>
      <c r="D23" s="2"/>
      <c r="E23" s="2"/>
      <c r="F23" s="2"/>
      <c r="G23" s="2"/>
      <c r="H23" s="2"/>
    </row>
    <row r="24" spans="1:9" x14ac:dyDescent="0.3">
      <c r="A24" t="s">
        <v>15</v>
      </c>
      <c r="B24" s="2"/>
      <c r="C24" s="2"/>
      <c r="D24" s="2"/>
      <c r="E24" s="2"/>
      <c r="F24" s="2"/>
      <c r="G24" s="2"/>
      <c r="H24" s="4">
        <v>1200</v>
      </c>
    </row>
    <row r="25" spans="1:9" x14ac:dyDescent="0.3">
      <c r="A25" t="s">
        <v>16</v>
      </c>
      <c r="B25" s="2"/>
      <c r="C25" s="2"/>
      <c r="D25" s="2"/>
      <c r="E25" s="2"/>
      <c r="F25" s="2"/>
      <c r="G25" s="2"/>
      <c r="H25" s="4">
        <v>1200</v>
      </c>
      <c r="I25" t="s">
        <v>55</v>
      </c>
    </row>
    <row r="26" spans="1:9" x14ac:dyDescent="0.3">
      <c r="B26" s="2"/>
      <c r="C26" s="2"/>
      <c r="D26" s="2"/>
      <c r="E26" s="2"/>
      <c r="F26" s="2"/>
      <c r="G26" s="2"/>
      <c r="H26" s="2"/>
    </row>
    <row r="27" spans="1:9" x14ac:dyDescent="0.3">
      <c r="A27" t="s">
        <v>29</v>
      </c>
      <c r="B27" s="2"/>
      <c r="C27" s="2"/>
      <c r="D27" s="2"/>
      <c r="E27" s="2"/>
      <c r="F27" s="2"/>
      <c r="G27" s="2"/>
      <c r="H27" s="2"/>
    </row>
    <row r="28" spans="1:9" x14ac:dyDescent="0.3">
      <c r="A28" t="s">
        <v>17</v>
      </c>
      <c r="B28" s="2"/>
      <c r="C28" s="2"/>
      <c r="D28" s="2"/>
      <c r="E28" s="2"/>
      <c r="F28" s="2"/>
      <c r="G28" s="2"/>
      <c r="H28" s="4">
        <v>1000</v>
      </c>
    </row>
    <row r="29" spans="1:9" x14ac:dyDescent="0.3">
      <c r="A29" t="s">
        <v>18</v>
      </c>
      <c r="B29" s="2"/>
      <c r="C29" s="2"/>
      <c r="D29" s="2"/>
      <c r="E29" s="2"/>
      <c r="F29" s="2"/>
      <c r="G29" s="2"/>
      <c r="H29" s="4">
        <f>H28</f>
        <v>1000</v>
      </c>
      <c r="I29" s="2"/>
    </row>
    <row r="30" spans="1:9" x14ac:dyDescent="0.3">
      <c r="B30" s="2"/>
      <c r="C30" s="2"/>
      <c r="D30" s="2"/>
      <c r="E30" s="2"/>
      <c r="F30" s="2"/>
      <c r="G30" s="2"/>
      <c r="H30" s="2"/>
      <c r="I30" s="2"/>
    </row>
    <row r="31" spans="1:9" x14ac:dyDescent="0.3">
      <c r="A31" t="s">
        <v>20</v>
      </c>
      <c r="B31" s="2"/>
      <c r="C31" s="2"/>
      <c r="D31" s="2"/>
      <c r="E31" s="2"/>
      <c r="F31" s="2"/>
      <c r="G31" s="2"/>
      <c r="H31" s="4">
        <f xml:space="preserve"> SUM(H14) + H21 +H25 +H29</f>
        <v>36347.5</v>
      </c>
      <c r="I31" s="2"/>
    </row>
    <row r="32" spans="1:9" x14ac:dyDescent="0.3">
      <c r="A32" t="s">
        <v>21</v>
      </c>
      <c r="B32" s="2"/>
      <c r="C32" s="2"/>
      <c r="D32" s="2"/>
      <c r="E32" s="2"/>
      <c r="F32" s="2"/>
      <c r="G32" s="2"/>
      <c r="H32" s="4">
        <f>H31 - H21</f>
        <v>29617.5</v>
      </c>
      <c r="I32" s="2"/>
    </row>
    <row r="33" spans="1:9" x14ac:dyDescent="0.3">
      <c r="A33" t="s">
        <v>22</v>
      </c>
      <c r="B33" s="2"/>
      <c r="C33" s="2"/>
      <c r="D33" s="2"/>
      <c r="E33" s="2"/>
      <c r="F33" s="2"/>
      <c r="G33" s="2"/>
      <c r="H33" s="4">
        <f xml:space="preserve"> 0.6 *H32</f>
        <v>17770.5</v>
      </c>
      <c r="I33" s="2"/>
    </row>
    <row r="34" spans="1:9" x14ac:dyDescent="0.3">
      <c r="B34" s="2"/>
      <c r="C34" s="2"/>
      <c r="D34" s="2"/>
      <c r="E34" s="2"/>
      <c r="F34" s="2"/>
      <c r="G34" s="2"/>
      <c r="H34" s="2"/>
      <c r="I34" s="2"/>
    </row>
    <row r="35" spans="1:9" x14ac:dyDescent="0.3">
      <c r="B35" s="2"/>
      <c r="C35" s="2"/>
      <c r="D35" s="2"/>
      <c r="E35" s="2"/>
      <c r="F35" s="2"/>
      <c r="G35" s="2"/>
      <c r="H35" s="5"/>
      <c r="I35" s="2"/>
    </row>
    <row r="36" spans="1:9" x14ac:dyDescent="0.3">
      <c r="B36" s="2"/>
      <c r="C36" s="2"/>
      <c r="D36" s="2"/>
      <c r="E36" s="2"/>
      <c r="F36" s="2"/>
      <c r="G36" s="2"/>
      <c r="H36" s="2"/>
      <c r="I36" s="2"/>
    </row>
    <row r="37" spans="1:9" x14ac:dyDescent="0.3">
      <c r="B37" s="2"/>
      <c r="C37" s="2"/>
      <c r="D37" s="2"/>
      <c r="E37" s="2"/>
      <c r="F37" s="2"/>
      <c r="G37" s="2"/>
      <c r="H37" s="2"/>
      <c r="I37" s="2"/>
    </row>
    <row r="38" spans="1:9" x14ac:dyDescent="0.3">
      <c r="I38" s="2"/>
    </row>
    <row r="39" spans="1:9" x14ac:dyDescent="0.3">
      <c r="A39" t="s">
        <v>40</v>
      </c>
      <c r="H39" s="9">
        <f>H35+H14</f>
        <v>27417.5</v>
      </c>
      <c r="I39" s="2"/>
    </row>
    <row r="41" spans="1:9" x14ac:dyDescent="0.3">
      <c r="A41" t="s">
        <v>23</v>
      </c>
      <c r="B41" s="2"/>
      <c r="C41" s="2"/>
      <c r="D41" s="2"/>
      <c r="E41" s="2"/>
      <c r="F41" s="2"/>
      <c r="G41" s="2"/>
      <c r="H41" s="5">
        <f>H31+H33</f>
        <v>54118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F34" sqref="F34"/>
    </sheetView>
  </sheetViews>
  <sheetFormatPr defaultRowHeight="14.4" x14ac:dyDescent="0.3"/>
  <cols>
    <col min="1" max="1" width="37.5546875" bestFit="1" customWidth="1"/>
    <col min="2" max="2" width="10.21875" customWidth="1"/>
    <col min="3" max="4" width="12.109375" bestFit="1" customWidth="1"/>
  </cols>
  <sheetData>
    <row r="1" spans="1:4" ht="15.6" x14ac:dyDescent="0.3">
      <c r="A1" s="14" t="s">
        <v>0</v>
      </c>
      <c r="B1" s="15" t="s">
        <v>51</v>
      </c>
      <c r="C1" s="15" t="s">
        <v>24</v>
      </c>
      <c r="D1" s="15" t="s">
        <v>60</v>
      </c>
    </row>
    <row r="2" spans="1:4" ht="15.6" x14ac:dyDescent="0.3">
      <c r="A2" s="16" t="s">
        <v>44</v>
      </c>
      <c r="B2" s="24">
        <v>50</v>
      </c>
      <c r="C2" s="17">
        <f>5000*12</f>
        <v>60000</v>
      </c>
      <c r="D2" s="17"/>
    </row>
    <row r="3" spans="1:4" ht="15.6" x14ac:dyDescent="0.3">
      <c r="A3" s="16" t="s">
        <v>45</v>
      </c>
      <c r="B3" s="24"/>
      <c r="C3" s="17"/>
      <c r="D3" s="24"/>
    </row>
    <row r="4" spans="1:4" ht="15.6" x14ac:dyDescent="0.3">
      <c r="A4" s="16" t="s">
        <v>46</v>
      </c>
      <c r="B4" s="24">
        <v>30</v>
      </c>
      <c r="C4" s="17">
        <f>1750*12</f>
        <v>21000</v>
      </c>
      <c r="D4" s="17"/>
    </row>
    <row r="5" spans="1:4" ht="15.6" x14ac:dyDescent="0.3">
      <c r="A5" s="16" t="s">
        <v>47</v>
      </c>
      <c r="B5" s="24"/>
      <c r="C5" s="17"/>
      <c r="D5" s="24"/>
    </row>
    <row r="6" spans="1:4" ht="15.6" x14ac:dyDescent="0.3">
      <c r="A6" s="16" t="s">
        <v>48</v>
      </c>
      <c r="B6" s="24">
        <v>30</v>
      </c>
      <c r="C6" s="17">
        <f>1750*12</f>
        <v>21000</v>
      </c>
      <c r="D6" s="17"/>
    </row>
    <row r="7" spans="1:4" ht="15.6" x14ac:dyDescent="0.3">
      <c r="A7" s="16" t="s">
        <v>33</v>
      </c>
      <c r="B7" s="24"/>
      <c r="C7" s="17"/>
      <c r="D7" s="24"/>
    </row>
    <row r="8" spans="1:4" ht="15.6" x14ac:dyDescent="0.3">
      <c r="A8" s="16" t="s">
        <v>49</v>
      </c>
      <c r="B8" s="24">
        <v>30</v>
      </c>
      <c r="C8" s="17">
        <f>1750*12</f>
        <v>21000</v>
      </c>
      <c r="D8" s="17"/>
    </row>
    <row r="9" spans="1:4" ht="15.6" x14ac:dyDescent="0.3">
      <c r="A9" s="16" t="s">
        <v>34</v>
      </c>
      <c r="B9" s="24"/>
      <c r="C9" s="17"/>
      <c r="D9" s="24"/>
    </row>
    <row r="10" spans="1:4" ht="15.6" x14ac:dyDescent="0.3">
      <c r="A10" s="16" t="s">
        <v>50</v>
      </c>
      <c r="B10" s="24">
        <v>60</v>
      </c>
      <c r="C10" s="17">
        <f>12*2083</f>
        <v>24996</v>
      </c>
      <c r="D10" s="17"/>
    </row>
    <row r="11" spans="1:4" ht="15.6" x14ac:dyDescent="0.3">
      <c r="A11" s="16" t="s">
        <v>63</v>
      </c>
      <c r="B11" s="24"/>
      <c r="C11" s="17"/>
      <c r="D11" s="24"/>
    </row>
    <row r="12" spans="1:4" ht="15.6" x14ac:dyDescent="0.3">
      <c r="A12" s="16" t="s">
        <v>69</v>
      </c>
      <c r="B12" s="24">
        <v>90</v>
      </c>
      <c r="C12" s="17">
        <f>35000*0.9</f>
        <v>31500</v>
      </c>
      <c r="D12" s="24"/>
    </row>
    <row r="13" spans="1:4" ht="15.6" x14ac:dyDescent="0.3">
      <c r="A13" s="28" t="s">
        <v>70</v>
      </c>
      <c r="B13" s="24">
        <v>90</v>
      </c>
      <c r="C13" s="17">
        <f t="shared" ref="C13:C14" si="0">35000*0.9</f>
        <v>31500</v>
      </c>
      <c r="D13" s="10"/>
    </row>
    <row r="14" spans="1:4" ht="15.6" x14ac:dyDescent="0.3">
      <c r="A14" s="28" t="s">
        <v>71</v>
      </c>
      <c r="B14" s="24">
        <v>90</v>
      </c>
      <c r="C14" s="17">
        <f t="shared" si="0"/>
        <v>31500</v>
      </c>
      <c r="D14" s="10"/>
    </row>
    <row r="15" spans="1:4" x14ac:dyDescent="0.3">
      <c r="A15" s="10"/>
      <c r="B15" s="10"/>
      <c r="C15" s="10"/>
      <c r="D15" s="10"/>
    </row>
    <row r="16" spans="1:4" ht="15.6" x14ac:dyDescent="0.3">
      <c r="A16" s="16" t="s">
        <v>64</v>
      </c>
      <c r="B16" s="24"/>
      <c r="C16" s="17">
        <f>C10+C8+C6+C4+C2+SUM(C12:C14)</f>
        <v>242496</v>
      </c>
      <c r="D16" s="24"/>
    </row>
    <row r="17" spans="1:4" ht="15.6" x14ac:dyDescent="0.3">
      <c r="A17" s="16" t="s">
        <v>52</v>
      </c>
      <c r="B17" s="24"/>
      <c r="C17" s="30">
        <f>C2*0.25+C4*0.27+C6*0.27+C8*0.27+C10*0.3+C12*0.45*3</f>
        <v>82033.8</v>
      </c>
      <c r="D17" s="24"/>
    </row>
    <row r="18" spans="1:4" ht="15.6" x14ac:dyDescent="0.3">
      <c r="A18" s="16"/>
      <c r="B18" s="24"/>
      <c r="C18" s="17"/>
      <c r="D18" s="24"/>
    </row>
    <row r="19" spans="1:4" ht="15.6" x14ac:dyDescent="0.3">
      <c r="A19" s="16" t="s">
        <v>53</v>
      </c>
      <c r="B19" s="24"/>
      <c r="C19" s="17">
        <f>C17+C16</f>
        <v>324529.8</v>
      </c>
      <c r="D19" s="17">
        <f>C17+C16</f>
        <v>324529.8</v>
      </c>
    </row>
    <row r="20" spans="1:4" ht="15.6" x14ac:dyDescent="0.3">
      <c r="A20" s="16"/>
      <c r="B20" s="24"/>
      <c r="C20" s="17"/>
      <c r="D20" s="24"/>
    </row>
    <row r="21" spans="1:4" ht="15.6" x14ac:dyDescent="0.3">
      <c r="A21" s="18" t="s">
        <v>65</v>
      </c>
      <c r="B21" s="24"/>
      <c r="C21" s="17"/>
      <c r="D21" s="24"/>
    </row>
    <row r="22" spans="1:4" ht="15.6" x14ac:dyDescent="0.3">
      <c r="A22" s="16" t="s">
        <v>62</v>
      </c>
      <c r="B22" s="24"/>
      <c r="C22" s="17">
        <f>470*6</f>
        <v>2820</v>
      </c>
      <c r="D22" s="24"/>
    </row>
    <row r="23" spans="1:4" ht="15.6" x14ac:dyDescent="0.3">
      <c r="A23" s="16" t="s">
        <v>14</v>
      </c>
      <c r="B23" s="24"/>
      <c r="C23" s="17">
        <f>2000</f>
        <v>2000</v>
      </c>
      <c r="D23" s="24"/>
    </row>
    <row r="24" spans="1:4" ht="15.6" x14ac:dyDescent="0.3">
      <c r="A24" s="16"/>
      <c r="B24" s="24"/>
      <c r="C24" s="17"/>
      <c r="D24" s="24"/>
    </row>
    <row r="25" spans="1:4" ht="15.6" x14ac:dyDescent="0.3">
      <c r="A25" s="16" t="s">
        <v>54</v>
      </c>
      <c r="B25" s="24"/>
      <c r="C25" s="17">
        <f>C22+C23+C24</f>
        <v>4820</v>
      </c>
      <c r="D25" s="17">
        <f>C22+C23+C24</f>
        <v>4820</v>
      </c>
    </row>
    <row r="26" spans="1:4" ht="15.6" x14ac:dyDescent="0.3">
      <c r="A26" s="16"/>
      <c r="B26" s="24"/>
      <c r="C26" s="17"/>
      <c r="D26" s="24"/>
    </row>
    <row r="27" spans="1:4" ht="15.6" x14ac:dyDescent="0.3">
      <c r="A27" s="18" t="s">
        <v>56</v>
      </c>
      <c r="B27" s="24"/>
      <c r="C27" s="17"/>
      <c r="D27" s="24"/>
    </row>
    <row r="28" spans="1:4" ht="15.6" x14ac:dyDescent="0.3">
      <c r="A28" s="16" t="s">
        <v>15</v>
      </c>
      <c r="B28" s="24"/>
      <c r="C28" s="17">
        <v>1200</v>
      </c>
      <c r="D28" s="24"/>
    </row>
    <row r="29" spans="1:4" ht="15.6" x14ac:dyDescent="0.3">
      <c r="A29" s="16"/>
      <c r="B29" s="24"/>
      <c r="C29" s="17"/>
      <c r="D29" s="24"/>
    </row>
    <row r="30" spans="1:4" ht="15.6" x14ac:dyDescent="0.3">
      <c r="A30" s="16" t="s">
        <v>16</v>
      </c>
      <c r="B30" s="24"/>
      <c r="C30" s="17">
        <v>1200</v>
      </c>
      <c r="D30" s="17">
        <v>1200</v>
      </c>
    </row>
    <row r="31" spans="1:4" ht="15.6" x14ac:dyDescent="0.3">
      <c r="A31" s="16"/>
      <c r="B31" s="24"/>
      <c r="C31" s="17"/>
      <c r="D31" s="24"/>
    </row>
    <row r="32" spans="1:4" ht="15.6" x14ac:dyDescent="0.3">
      <c r="A32" s="18" t="s">
        <v>57</v>
      </c>
      <c r="B32" s="24"/>
      <c r="C32" s="17"/>
      <c r="D32" s="24"/>
    </row>
    <row r="33" spans="1:4" ht="15.6" x14ac:dyDescent="0.3">
      <c r="A33" s="19" t="s">
        <v>61</v>
      </c>
      <c r="B33" s="24"/>
      <c r="C33" s="17">
        <v>5000</v>
      </c>
      <c r="D33" s="24"/>
    </row>
    <row r="34" spans="1:4" ht="15.6" x14ac:dyDescent="0.3">
      <c r="A34" s="16" t="s">
        <v>73</v>
      </c>
      <c r="B34" s="24"/>
      <c r="C34" s="17"/>
      <c r="D34" s="24"/>
    </row>
    <row r="35" spans="1:4" ht="15.6" x14ac:dyDescent="0.3">
      <c r="A35" s="16" t="s">
        <v>72</v>
      </c>
      <c r="B35" s="24"/>
      <c r="C35" s="24"/>
      <c r="D35" s="24"/>
    </row>
    <row r="36" spans="1:4" ht="15.6" x14ac:dyDescent="0.3">
      <c r="A36" s="16"/>
      <c r="B36" s="24"/>
      <c r="C36" s="24"/>
      <c r="D36" s="24"/>
    </row>
    <row r="37" spans="1:4" ht="15.6" x14ac:dyDescent="0.3">
      <c r="A37" s="16" t="s">
        <v>66</v>
      </c>
      <c r="B37" s="24"/>
      <c r="C37" s="17">
        <f>C33</f>
        <v>5000</v>
      </c>
      <c r="D37" s="17">
        <f>C33</f>
        <v>5000</v>
      </c>
    </row>
    <row r="38" spans="1:4" ht="15.6" x14ac:dyDescent="0.3">
      <c r="A38" s="16"/>
      <c r="B38" s="24"/>
      <c r="C38" s="17"/>
      <c r="D38" s="24"/>
    </row>
    <row r="39" spans="1:4" ht="15.6" x14ac:dyDescent="0.3">
      <c r="A39" s="14" t="s">
        <v>58</v>
      </c>
      <c r="B39" s="25"/>
      <c r="C39" s="20">
        <f>C30+C25+C19+C37</f>
        <v>335549.8</v>
      </c>
      <c r="D39" s="20">
        <f>D30+D25+D19+D37</f>
        <v>335549.8</v>
      </c>
    </row>
    <row r="40" spans="1:4" ht="15.6" x14ac:dyDescent="0.3">
      <c r="A40" s="21" t="s">
        <v>67</v>
      </c>
      <c r="B40" s="26"/>
      <c r="C40" s="29">
        <f>(C39-C25)*0.3</f>
        <v>99218.939999999988</v>
      </c>
      <c r="D40" s="29">
        <f>(D39-D25)*0.3</f>
        <v>99218.939999999988</v>
      </c>
    </row>
    <row r="41" spans="1:4" ht="15.6" x14ac:dyDescent="0.3">
      <c r="A41" s="16"/>
      <c r="B41" s="24"/>
      <c r="C41" s="17"/>
      <c r="D41" s="24"/>
    </row>
    <row r="42" spans="1:4" ht="15.6" x14ac:dyDescent="0.3">
      <c r="A42" s="23" t="s">
        <v>59</v>
      </c>
      <c r="B42" s="26"/>
      <c r="C42" s="22">
        <f>C40+C39</f>
        <v>434768.74</v>
      </c>
      <c r="D42" s="22">
        <f>D40+D39</f>
        <v>434768.74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Yearly</vt:lpstr>
      <vt:lpstr>Monthly</vt:lpstr>
      <vt:lpstr>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Sanchez</dc:creator>
  <cp:lastModifiedBy>Jacob Sanchez</cp:lastModifiedBy>
  <dcterms:created xsi:type="dcterms:W3CDTF">2015-09-21T13:01:09Z</dcterms:created>
  <dcterms:modified xsi:type="dcterms:W3CDTF">2015-09-27T22:15:15Z</dcterms:modified>
</cp:coreProperties>
</file>