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0565" windowHeight="8205" tabRatio="838"/>
  </bookViews>
  <sheets>
    <sheet name="Assembly time calculator" sheetId="27" r:id="rId1"/>
    <sheet name="Arkusz1" sheetId="28" r:id="rId2"/>
  </sheets>
  <externalReferences>
    <externalReference r:id="rId3"/>
  </externalReferences>
  <definedNames>
    <definedName name="Ford">#REF!</definedName>
    <definedName name="Kom_W">[1]wstep!$C$24</definedName>
    <definedName name="Kom_W_Sam">#REF!</definedName>
    <definedName name="Koniec">[1]wstep!$K$41</definedName>
    <definedName name="Koniec_Sam">#REF!</definedName>
    <definedName name="Marka">#REF!</definedName>
    <definedName name="Marki">#REF!</definedName>
    <definedName name="Mitsubishi">#REF!</definedName>
    <definedName name="Nazwy_List">OFFSET(Start,0,0,1,COUNTA(OFFSET(Start,0,0,1,COLUMN(Koniec)-COLUMN(Start))))</definedName>
    <definedName name="Nazwy_List_Sam">OFFSET(Start_Sam,0,0,1,COUNTA(OFFSET(Start_Sam,0,0,1,COLUMN(Koniec_Sam)-COLUMN(Start_Sam))))</definedName>
    <definedName name="Peugeot">#REF!</definedName>
    <definedName name="Start">[1]wstep!$C$28</definedName>
    <definedName name="Start_Sam">#REF!</definedName>
    <definedName name="zakres_A">OFFSET(Start,1,MATCH(Kom_W,Nazwy_List,0)-1,COUNTA((OFFSET(Start,1,MATCH(Kom_W,Nazwy_List,0)-1,ROW(Koniec)-ROW(Start),1))),1)</definedName>
    <definedName name="zakres_Sam">OFFSET(Start_Sam,1,MATCH(Kom_W_Sam,Nazwy_List_Sam,0)-1,COUNTA((OFFSET(Start_Sam,1,MATCH(Kom_W_Sam,Nazwy_List_Sam,0)-1,ROW(Koniec_Sam)-ROW(Start_Sam),1))),1)</definedName>
  </definedNames>
  <calcPr calcId="152511"/>
</workbook>
</file>

<file path=xl/calcChain.xml><?xml version="1.0" encoding="utf-8"?>
<calcChain xmlns="http://schemas.openxmlformats.org/spreadsheetml/2006/main">
  <c r="E188" i="27" l="1"/>
  <c r="G188" i="27" s="1"/>
  <c r="I188" i="27" s="1"/>
  <c r="E113" i="27" l="1"/>
  <c r="E112" i="27"/>
  <c r="G112" i="27" s="1"/>
  <c r="I112" i="27" s="1"/>
  <c r="G113" i="27" l="1"/>
  <c r="I113" i="27" s="1"/>
  <c r="E110" i="27"/>
  <c r="E109" i="27"/>
  <c r="I110" i="27" l="1"/>
  <c r="E111" i="27" l="1"/>
  <c r="E199" i="27" l="1"/>
  <c r="E147" i="27"/>
  <c r="E203" i="27"/>
  <c r="G203" i="27" s="1"/>
  <c r="I203" i="27" s="1"/>
  <c r="E202" i="27"/>
  <c r="G202" i="27" s="1"/>
  <c r="I202" i="27" s="1"/>
  <c r="E201" i="27"/>
  <c r="G201" i="27" s="1"/>
  <c r="I201" i="27" s="1"/>
  <c r="E200" i="27"/>
  <c r="G200" i="27" s="1"/>
  <c r="I200" i="27" s="1"/>
  <c r="E149" i="27"/>
  <c r="E148" i="27"/>
  <c r="G148" i="27" s="1"/>
  <c r="I148" i="27" s="1"/>
  <c r="E146" i="27" l="1"/>
  <c r="E145" i="27"/>
  <c r="E143" i="27"/>
  <c r="E144" i="27"/>
  <c r="E142" i="27"/>
  <c r="E141" i="27" l="1"/>
  <c r="E140" i="27"/>
  <c r="J100" i="27" l="1"/>
  <c r="J97" i="27"/>
  <c r="J94" i="27"/>
  <c r="J93" i="27"/>
  <c r="J91" i="27"/>
  <c r="J90" i="27"/>
  <c r="J88" i="27"/>
  <c r="J86" i="27"/>
  <c r="E103" i="27"/>
  <c r="J95" i="27" s="1"/>
  <c r="J101" i="27"/>
  <c r="J99" i="27"/>
  <c r="J98" i="27"/>
  <c r="J96" i="27"/>
  <c r="J89" i="27"/>
  <c r="J87" i="27"/>
  <c r="J82" i="27"/>
  <c r="J83" i="27"/>
  <c r="J84" i="27"/>
  <c r="J92" i="27" l="1"/>
  <c r="G110" i="27"/>
  <c r="J85" i="27"/>
  <c r="G78" i="27"/>
  <c r="G75" i="27"/>
  <c r="G72" i="27"/>
  <c r="G77" i="27"/>
  <c r="G74" i="27"/>
  <c r="G71" i="27"/>
  <c r="E79" i="27"/>
  <c r="E76" i="27"/>
  <c r="E78" i="27"/>
  <c r="E77" i="27"/>
  <c r="E75" i="27"/>
  <c r="E74" i="27"/>
  <c r="E71" i="27"/>
  <c r="E72" i="27"/>
  <c r="H72" i="27" s="1"/>
  <c r="F103" i="27" l="1"/>
  <c r="I72" i="27"/>
  <c r="E73" i="27"/>
  <c r="H74" i="27" l="1"/>
  <c r="I74" i="27" s="1"/>
  <c r="H78" i="27" l="1"/>
  <c r="I78" i="27" s="1"/>
  <c r="H77" i="27"/>
  <c r="I77" i="27" s="1"/>
  <c r="H75" i="27"/>
  <c r="I75" i="27" s="1"/>
  <c r="G76" i="27" s="1"/>
  <c r="I76" i="27" s="1"/>
  <c r="J74" i="27" s="1"/>
  <c r="G79" i="27" l="1"/>
  <c r="I79" i="27" s="1"/>
  <c r="J77" i="27" s="1"/>
  <c r="E108" i="27"/>
  <c r="E107" i="27"/>
  <c r="E106" i="27"/>
  <c r="E105" i="27"/>
  <c r="E104" i="27"/>
  <c r="E80" i="27" l="1"/>
  <c r="H71" i="27" l="1"/>
  <c r="I71" i="27" s="1"/>
  <c r="G73" i="27" l="1"/>
  <c r="I73" i="27" s="1"/>
  <c r="J71" i="27" s="1"/>
  <c r="G199" i="27"/>
  <c r="I199" i="27" s="1"/>
  <c r="B215" i="27" l="1"/>
  <c r="C215" i="27"/>
  <c r="E215" i="27"/>
  <c r="B216" i="27"/>
  <c r="C216" i="27"/>
  <c r="E216" i="27"/>
  <c r="B217" i="27"/>
  <c r="C217" i="27"/>
  <c r="E217" i="27"/>
  <c r="B218" i="27"/>
  <c r="C218" i="27"/>
  <c r="E218" i="27"/>
  <c r="E139" i="27"/>
  <c r="E138" i="27"/>
  <c r="E137" i="27"/>
  <c r="E136" i="27"/>
  <c r="G215" i="27" l="1"/>
  <c r="I215" i="27" s="1"/>
  <c r="G217" i="27"/>
  <c r="I217" i="27" s="1"/>
  <c r="G218" i="27"/>
  <c r="I218" i="27" s="1"/>
  <c r="G216" i="27"/>
  <c r="I216" i="27" s="1"/>
  <c r="E69" i="27"/>
  <c r="H117" i="27" l="1"/>
  <c r="E81" i="27" l="1"/>
  <c r="G81" i="27" l="1"/>
  <c r="H81" i="27" s="1"/>
  <c r="I81" i="27" l="1"/>
  <c r="E68" i="27" l="1"/>
  <c r="E63" i="27"/>
  <c r="E198" i="27"/>
  <c r="E67" i="27"/>
  <c r="G67" i="27" s="1"/>
  <c r="I67" i="27" s="1"/>
  <c r="C232" i="27" l="1"/>
  <c r="C233" i="27" s="1"/>
  <c r="C234" i="27" s="1"/>
  <c r="C235" i="27" s="1"/>
  <c r="C236" i="27" s="1"/>
  <c r="E214" i="27"/>
  <c r="C214" i="27"/>
  <c r="B214" i="27"/>
  <c r="E213" i="27"/>
  <c r="C213" i="27"/>
  <c r="B213" i="27"/>
  <c r="E212" i="27"/>
  <c r="C212" i="27"/>
  <c r="B212" i="27"/>
  <c r="E211" i="27"/>
  <c r="C211" i="27"/>
  <c r="B211" i="27"/>
  <c r="E210" i="27"/>
  <c r="C210" i="27"/>
  <c r="B210" i="27"/>
  <c r="E209" i="27"/>
  <c r="C209" i="27"/>
  <c r="B209" i="27"/>
  <c r="G198" i="27"/>
  <c r="E192" i="27"/>
  <c r="G192" i="27" s="1"/>
  <c r="I192" i="27" s="1"/>
  <c r="E191" i="27"/>
  <c r="G191" i="27" s="1"/>
  <c r="I191" i="27" s="1"/>
  <c r="E190" i="27"/>
  <c r="G190" i="27" s="1"/>
  <c r="I190" i="27" s="1"/>
  <c r="E189" i="27"/>
  <c r="G189" i="27" s="1"/>
  <c r="I189" i="27" s="1"/>
  <c r="E187" i="27"/>
  <c r="G187" i="27" s="1"/>
  <c r="I187" i="27" s="1"/>
  <c r="E180" i="27"/>
  <c r="E179" i="27"/>
  <c r="G179" i="27" s="1"/>
  <c r="I179" i="27" s="1"/>
  <c r="E162" i="27"/>
  <c r="G162" i="27" s="1"/>
  <c r="I162" i="27" s="1"/>
  <c r="E161" i="27"/>
  <c r="G161" i="27" s="1"/>
  <c r="I161" i="27" s="1"/>
  <c r="E160" i="27"/>
  <c r="G160" i="27" s="1"/>
  <c r="I160" i="27" s="1"/>
  <c r="E159" i="27"/>
  <c r="G159" i="27" s="1"/>
  <c r="I159" i="27" s="1"/>
  <c r="E158" i="27"/>
  <c r="G158" i="27" s="1"/>
  <c r="I158" i="27" s="1"/>
  <c r="E157" i="27"/>
  <c r="G157" i="27" s="1"/>
  <c r="I157" i="27" s="1"/>
  <c r="E156" i="27"/>
  <c r="G156" i="27" s="1"/>
  <c r="I156" i="27" s="1"/>
  <c r="E155" i="27"/>
  <c r="G155" i="27" s="1"/>
  <c r="I155" i="27" s="1"/>
  <c r="G146" i="27"/>
  <c r="I146" i="27" s="1"/>
  <c r="G145" i="27"/>
  <c r="I145" i="27" s="1"/>
  <c r="G144" i="27"/>
  <c r="I144" i="27" s="1"/>
  <c r="G143" i="27"/>
  <c r="I143" i="27" s="1"/>
  <c r="G142" i="27"/>
  <c r="I142" i="27" s="1"/>
  <c r="G141" i="27"/>
  <c r="I141" i="27" s="1"/>
  <c r="G140" i="27"/>
  <c r="I140" i="27" s="1"/>
  <c r="G139" i="27"/>
  <c r="I139" i="27" s="1"/>
  <c r="G138" i="27"/>
  <c r="I138" i="27" s="1"/>
  <c r="G137" i="27"/>
  <c r="I137" i="27" s="1"/>
  <c r="G136" i="27"/>
  <c r="I136" i="27" s="1"/>
  <c r="E129" i="27"/>
  <c r="G129" i="27" s="1"/>
  <c r="I129" i="27" s="1"/>
  <c r="E128" i="27"/>
  <c r="G128" i="27" s="1"/>
  <c r="I128" i="27" s="1"/>
  <c r="E127" i="27"/>
  <c r="G127" i="27" s="1"/>
  <c r="I127" i="27" s="1"/>
  <c r="E126" i="27"/>
  <c r="G126" i="27" s="1"/>
  <c r="I126" i="27" s="1"/>
  <c r="E125" i="27"/>
  <c r="G125" i="27" s="1"/>
  <c r="I125" i="27" s="1"/>
  <c r="H118" i="27"/>
  <c r="E118" i="27"/>
  <c r="F118" i="27" s="1"/>
  <c r="G118" i="27" s="1"/>
  <c r="E117" i="27"/>
  <c r="F117" i="27" s="1"/>
  <c r="G117" i="27" s="1"/>
  <c r="H116" i="27"/>
  <c r="E116" i="27"/>
  <c r="H101" i="27"/>
  <c r="E101" i="27"/>
  <c r="H100" i="27"/>
  <c r="E100" i="27"/>
  <c r="F100" i="27" s="1"/>
  <c r="G100" i="27" s="1"/>
  <c r="H99" i="27"/>
  <c r="E99" i="27"/>
  <c r="F99" i="27" s="1"/>
  <c r="G99" i="27" s="1"/>
  <c r="H98" i="27"/>
  <c r="E98" i="27"/>
  <c r="F98" i="27" s="1"/>
  <c r="G98" i="27" s="1"/>
  <c r="H97" i="27"/>
  <c r="E97" i="27"/>
  <c r="F97" i="27" s="1"/>
  <c r="G97" i="27" s="1"/>
  <c r="H96" i="27"/>
  <c r="E96" i="27"/>
  <c r="F96" i="27" s="1"/>
  <c r="G96" i="27" s="1"/>
  <c r="H95" i="27"/>
  <c r="E95" i="27"/>
  <c r="F95" i="27" s="1"/>
  <c r="G95" i="27" s="1"/>
  <c r="H94" i="27"/>
  <c r="E94" i="27"/>
  <c r="F94" i="27" s="1"/>
  <c r="G94" i="27" s="1"/>
  <c r="H93" i="27"/>
  <c r="E93" i="27"/>
  <c r="F93" i="27" s="1"/>
  <c r="G93" i="27" s="1"/>
  <c r="H92" i="27"/>
  <c r="E92" i="27"/>
  <c r="F92" i="27" s="1"/>
  <c r="G92" i="27" s="1"/>
  <c r="H91" i="27"/>
  <c r="E91" i="27"/>
  <c r="F91" i="27" s="1"/>
  <c r="G91" i="27" s="1"/>
  <c r="H90" i="27"/>
  <c r="E90" i="27"/>
  <c r="F90" i="27" s="1"/>
  <c r="G90" i="27" s="1"/>
  <c r="H89" i="27"/>
  <c r="E89" i="27"/>
  <c r="F89" i="27" s="1"/>
  <c r="G89" i="27" s="1"/>
  <c r="H88" i="27"/>
  <c r="E88" i="27"/>
  <c r="F88" i="27" s="1"/>
  <c r="G88" i="27" s="1"/>
  <c r="H87" i="27"/>
  <c r="E87" i="27"/>
  <c r="F87" i="27" s="1"/>
  <c r="G87" i="27" s="1"/>
  <c r="H86" i="27"/>
  <c r="E86" i="27"/>
  <c r="F86" i="27" s="1"/>
  <c r="G86" i="27" s="1"/>
  <c r="H85" i="27"/>
  <c r="E85" i="27"/>
  <c r="F85" i="27" s="1"/>
  <c r="G85" i="27" s="1"/>
  <c r="H84" i="27"/>
  <c r="E84" i="27"/>
  <c r="F84" i="27" s="1"/>
  <c r="G84" i="27" s="1"/>
  <c r="H83" i="27"/>
  <c r="E83" i="27"/>
  <c r="F83" i="27" s="1"/>
  <c r="G83" i="27" s="1"/>
  <c r="H82" i="27"/>
  <c r="E82" i="27"/>
  <c r="F82" i="27" s="1"/>
  <c r="G82" i="27" s="1"/>
  <c r="G80" i="27"/>
  <c r="I80" i="27" s="1"/>
  <c r="E70" i="27"/>
  <c r="G70" i="27" s="1"/>
  <c r="I70" i="27" s="1"/>
  <c r="G69" i="27"/>
  <c r="I69" i="27" s="1"/>
  <c r="G68" i="27"/>
  <c r="I68" i="27" s="1"/>
  <c r="E66" i="27"/>
  <c r="G66" i="27" s="1"/>
  <c r="I66" i="27" s="1"/>
  <c r="E65" i="27"/>
  <c r="G65" i="27" s="1"/>
  <c r="I65" i="27" s="1"/>
  <c r="E64" i="27"/>
  <c r="G64" i="27" s="1"/>
  <c r="I64" i="27" s="1"/>
  <c r="G63" i="27"/>
  <c r="I63" i="27" s="1"/>
  <c r="I198" i="27" l="1"/>
  <c r="I204" i="27" s="1"/>
  <c r="F101" i="27"/>
  <c r="G101" i="27" s="1"/>
  <c r="G102" i="27" s="1"/>
  <c r="C237" i="27"/>
  <c r="G147" i="27"/>
  <c r="I147" i="27" s="1"/>
  <c r="I88" i="27"/>
  <c r="I89" i="27"/>
  <c r="I99" i="27"/>
  <c r="F116" i="27"/>
  <c r="G116" i="27" s="1"/>
  <c r="I116" i="27" s="1"/>
  <c r="I85" i="27"/>
  <c r="I97" i="27"/>
  <c r="I90" i="27"/>
  <c r="I91" i="27"/>
  <c r="I86" i="27"/>
  <c r="G213" i="27"/>
  <c r="I213" i="27" s="1"/>
  <c r="G211" i="27"/>
  <c r="I211" i="27" s="1"/>
  <c r="G212" i="27"/>
  <c r="I212" i="27" s="1"/>
  <c r="G210" i="27"/>
  <c r="I210" i="27" s="1"/>
  <c r="G209" i="27"/>
  <c r="I209" i="27" s="1"/>
  <c r="G214" i="27"/>
  <c r="I214" i="27" s="1"/>
  <c r="I163" i="27"/>
  <c r="I93" i="27"/>
  <c r="I96" i="27"/>
  <c r="I83" i="27"/>
  <c r="I92" i="27"/>
  <c r="I84" i="27"/>
  <c r="I87" i="27"/>
  <c r="I95" i="27"/>
  <c r="I98" i="27"/>
  <c r="I118" i="27"/>
  <c r="I117" i="27"/>
  <c r="I94" i="27"/>
  <c r="I130" i="27"/>
  <c r="I193" i="27"/>
  <c r="H102" i="27"/>
  <c r="I82" i="27"/>
  <c r="I100" i="27"/>
  <c r="G103" i="27" l="1"/>
  <c r="I103" i="27" s="1"/>
  <c r="I101" i="27"/>
  <c r="G109" i="27"/>
  <c r="I109" i="27" s="1"/>
  <c r="G105" i="27"/>
  <c r="I105" i="27" s="1"/>
  <c r="G108" i="27"/>
  <c r="I108" i="27" s="1"/>
  <c r="G107" i="27"/>
  <c r="I107" i="27" s="1"/>
  <c r="G111" i="27"/>
  <c r="I111" i="27" s="1"/>
  <c r="G106" i="27"/>
  <c r="I106" i="27" s="1"/>
  <c r="G104" i="27"/>
  <c r="I104" i="27" s="1"/>
  <c r="I219" i="27"/>
  <c r="G149" i="27"/>
  <c r="I149" i="27" s="1"/>
  <c r="I150" i="27" s="1"/>
  <c r="I102" i="27"/>
  <c r="G114" i="27" l="1"/>
  <c r="E115" i="27"/>
  <c r="G115" i="27" s="1"/>
  <c r="I115" i="27" s="1"/>
  <c r="I114" i="27" l="1"/>
  <c r="I119" i="27" s="1"/>
  <c r="G39" i="27" s="1"/>
  <c r="E168" i="27" l="1"/>
  <c r="I168" i="27" s="1"/>
  <c r="G180" i="27"/>
  <c r="I180" i="27" s="1"/>
  <c r="I173" i="27"/>
  <c r="G41" i="27" s="1"/>
  <c r="E170" i="27"/>
  <c r="I170" i="27" s="1"/>
  <c r="E172" i="27"/>
  <c r="I172" i="27" s="1"/>
  <c r="E169" i="27"/>
  <c r="I169" i="27" s="1"/>
  <c r="E171" i="27"/>
  <c r="G171" i="27" s="1"/>
  <c r="G168" i="27" l="1"/>
  <c r="G170" i="27"/>
  <c r="E181" i="27"/>
  <c r="G181" i="27" s="1"/>
  <c r="I181" i="27" s="1"/>
  <c r="G172" i="27"/>
  <c r="E178" i="27"/>
  <c r="G178" i="27" s="1"/>
  <c r="I178" i="27" s="1"/>
  <c r="G169" i="27"/>
  <c r="I171" i="27"/>
  <c r="I182" i="27" l="1"/>
  <c r="G40" i="27" s="1"/>
  <c r="G42" i="27" s="1"/>
  <c r="J39" i="27" l="1"/>
  <c r="I220" i="27"/>
</calcChain>
</file>

<file path=xl/sharedStrings.xml><?xml version="1.0" encoding="utf-8"?>
<sst xmlns="http://schemas.openxmlformats.org/spreadsheetml/2006/main" count="779" uniqueCount="219">
  <si>
    <t>m</t>
  </si>
  <si>
    <t>Conveyor type</t>
  </si>
  <si>
    <t>pcs</t>
  </si>
  <si>
    <t>T-slot covering</t>
  </si>
  <si>
    <t>%</t>
  </si>
  <si>
    <t>min/m</t>
  </si>
  <si>
    <t>min/pcs</t>
  </si>
  <si>
    <t>min</t>
  </si>
  <si>
    <t>Quantity</t>
  </si>
  <si>
    <t>Dimension</t>
  </si>
  <si>
    <t>Work type</t>
  </si>
  <si>
    <t>Support - Trapped carrier HILTI</t>
  </si>
  <si>
    <t>Support - Depts mounted</t>
  </si>
  <si>
    <t>Guide rail on the two side of the conveyor with FL guide rail bracket</t>
  </si>
  <si>
    <t>Unit of worktime</t>
  </si>
  <si>
    <t>Needed quantity</t>
  </si>
  <si>
    <t>hour</t>
  </si>
  <si>
    <t>hours</t>
  </si>
  <si>
    <t>List for interface</t>
  </si>
  <si>
    <t>X180-X300</t>
  </si>
  <si>
    <t>Guide rail on the two side of the conveyor with nonFL guide rail bracket</t>
  </si>
  <si>
    <t>Guide rail with AGS</t>
  </si>
  <si>
    <t>None</t>
  </si>
  <si>
    <t>Other spirals and elevators</t>
  </si>
  <si>
    <t>XT pallete elevator</t>
  </si>
  <si>
    <t>Mesh</t>
  </si>
  <si>
    <t>Flexlink</t>
  </si>
  <si>
    <t>Safety</t>
  </si>
  <si>
    <t>Summary hours</t>
  </si>
  <si>
    <t>FL pallete modul installation for conveyor system</t>
  </si>
  <si>
    <t>Packaging system below 25 assy hours</t>
  </si>
  <si>
    <t>Workhours</t>
  </si>
  <si>
    <t>Stainless steel</t>
  </si>
  <si>
    <t>No</t>
  </si>
  <si>
    <t>Conveyor settings</t>
  </si>
  <si>
    <t>Control and Pneumatics settings</t>
  </si>
  <si>
    <t>Detailed Calculations</t>
  </si>
  <si>
    <t>Aluminium</t>
  </si>
  <si>
    <t>Module installation for system</t>
  </si>
  <si>
    <t>Packaging</t>
  </si>
  <si>
    <t>Conveyor disassembly</t>
  </si>
  <si>
    <t>Guide rail cover for the guide rail (regarding all types above)</t>
  </si>
  <si>
    <t>Required amount</t>
  </si>
  <si>
    <t>All types</t>
  </si>
  <si>
    <t>metre</t>
  </si>
  <si>
    <t>Guide rails with fixed guide rail brackets</t>
  </si>
  <si>
    <t>Guide rails with fixed guide rail brackets, polyamide</t>
  </si>
  <si>
    <t>Guide rails with adjustable guide rail brackets, aluminium</t>
  </si>
  <si>
    <t>Guide rails with polyamide guide rail brackets adjustable in height</t>
  </si>
  <si>
    <t>Guide rails at two levels with polyamide guide rail brackets, adjustable in width</t>
  </si>
  <si>
    <t>Guide rails with quick adjust guide rail support</t>
  </si>
  <si>
    <t>Guide rails with built-up guide rail brackets</t>
  </si>
  <si>
    <t>Roller module guide rails with polyamide guide rail brackets</t>
  </si>
  <si>
    <t>Two-level guide rail structure with polyamide guide rail bracket components</t>
  </si>
  <si>
    <t>Guide rails with XLRF 42x62 A110</t>
  </si>
  <si>
    <t>Guidance of wide &amp; high products</t>
  </si>
  <si>
    <t>Twin - level steel guide rails</t>
  </si>
  <si>
    <t>Guide rails with XLRF 42x62 A35</t>
  </si>
  <si>
    <t>Double track guide rails</t>
  </si>
  <si>
    <t>Steel guide rails, quick adjustment</t>
  </si>
  <si>
    <t>Application for tissue paper</t>
  </si>
  <si>
    <t>Attachment of sensors</t>
  </si>
  <si>
    <t>Plastic / aluminium guide rails, quick adjustment</t>
  </si>
  <si>
    <t>Adjustable in width and height</t>
  </si>
  <si>
    <t>Guidance of bottles, etc.</t>
  </si>
  <si>
    <t>Roller module guidance, quick adjustment</t>
  </si>
  <si>
    <t>Quick - release guide rail brackets</t>
  </si>
  <si>
    <t>Attachment of sensors II</t>
  </si>
  <si>
    <t>Sum of assembly Time</t>
  </si>
  <si>
    <t>Test</t>
  </si>
  <si>
    <t>Working break</t>
  </si>
  <si>
    <t>Cleaning</t>
  </si>
  <si>
    <t>X180X-X300X</t>
  </si>
  <si>
    <t>XLX-X85X</t>
  </si>
  <si>
    <t xml:space="preserve">Conveyor assembly with sliderail and chain X180-X300 </t>
  </si>
  <si>
    <t>Total length of the conveyors (m)</t>
  </si>
  <si>
    <t>Drive units and idler assembly - aluminium</t>
  </si>
  <si>
    <t xml:space="preserve">Yes </t>
  </si>
  <si>
    <t>XLCD assembly</t>
  </si>
  <si>
    <t>Steel slide rail</t>
  </si>
  <si>
    <t>Number of bends in the system (plain,wheel, vertical) (pcs)</t>
  </si>
  <si>
    <t>Support - single</t>
  </si>
  <si>
    <t>Support - double</t>
  </si>
  <si>
    <t>Support - T</t>
  </si>
  <si>
    <t>Support with polyamide feet</t>
  </si>
  <si>
    <t>Type of supports</t>
  </si>
  <si>
    <t>Support - Double</t>
  </si>
  <si>
    <t>Packaging system between 25 and 50 assy hours</t>
  </si>
  <si>
    <t>Packaging system between 50 and 100 assy hours</t>
  </si>
  <si>
    <t>Packaging system between 100 and 250 assy hours</t>
  </si>
  <si>
    <t>Packaging system above 250 assy hours</t>
  </si>
  <si>
    <t>Test and disassembly hours</t>
  </si>
  <si>
    <t>days</t>
  </si>
  <si>
    <t>Assembly on the height [above 2 m]</t>
  </si>
  <si>
    <t>Custom moduls and other non-standard items</t>
  </si>
  <si>
    <t>Pusher based on DFM pneumatic drive with covers</t>
  </si>
  <si>
    <t>Twisted beam 90 degree (without GR) X180</t>
  </si>
  <si>
    <t>Cleats installation on chain</t>
  </si>
  <si>
    <t>min/link</t>
  </si>
  <si>
    <t>Slip clutch adjusting</t>
  </si>
  <si>
    <t>min/hole</t>
  </si>
  <si>
    <t>"Hedgehog" pusher installation</t>
  </si>
  <si>
    <t>Change of shaft for single drive</t>
  </si>
  <si>
    <t>Change of shaft for double drive</t>
  </si>
  <si>
    <t>Installation and leveling of roller conveyors modules</t>
  </si>
  <si>
    <t>Name of item</t>
  </si>
  <si>
    <t>Type</t>
  </si>
  <si>
    <t>Bridge</t>
  </si>
  <si>
    <t>Twisted beam 90 degree (without GR) X85, X65</t>
  </si>
  <si>
    <t>X85, X65</t>
  </si>
  <si>
    <t>X180</t>
  </si>
  <si>
    <t>Single drive</t>
  </si>
  <si>
    <t>Double drive</t>
  </si>
  <si>
    <t>Drilling</t>
  </si>
  <si>
    <t>Without drilling</t>
  </si>
  <si>
    <t>Distance between the supports (mm) or number of support (pcs)</t>
  </si>
  <si>
    <t>Pneumatic tubing (metre)</t>
  </si>
  <si>
    <t>Twisted GR XLRS15/10 (double) (metre)</t>
  </si>
  <si>
    <t>Stopper with sensor - installation (pcs)</t>
  </si>
  <si>
    <t>Sensor with reflector - installation (pcs)</t>
  </si>
  <si>
    <t>Istallation and leveling of robot stand (pcs)</t>
  </si>
  <si>
    <t>Installation and leveling of robot gripper (pcs)</t>
  </si>
  <si>
    <t>Installation of valves, conecting of stoppers (pcs)</t>
  </si>
  <si>
    <t>PC cover installation (16 holes/m^2) (pcs)</t>
  </si>
  <si>
    <t>Troax installation 2200x1000 with two posts with anchoring (metre)</t>
  </si>
  <si>
    <t>Doors with lock installation (pcs)</t>
  </si>
  <si>
    <t>Anchoring (hole)</t>
  </si>
  <si>
    <t>Pallet system locking station installation (pcs)</t>
  </si>
  <si>
    <t>Installation, integration and leveling of XT pallet elevator (pcs)</t>
  </si>
  <si>
    <t>XT transfer integration into conveyor (pcs)</t>
  </si>
  <si>
    <t>Side to side</t>
  </si>
  <si>
    <t>Head to head</t>
  </si>
  <si>
    <t>Connecting of XT conveyors (pcs)</t>
  </si>
  <si>
    <t xml:space="preserve">Safety </t>
  </si>
  <si>
    <t>min/m2</t>
  </si>
  <si>
    <t>hole</t>
  </si>
  <si>
    <t>Bridge (pcs)</t>
  </si>
  <si>
    <t>Twisted beam 90 degree (without GR) (pcs)</t>
  </si>
  <si>
    <t>Change of shaft (pcs)</t>
  </si>
  <si>
    <t>Slip clutch adjusting (pcs)</t>
  </si>
  <si>
    <t>Overhead GR with sponge wheels (pcs)</t>
  </si>
  <si>
    <t>Installation and leveling of roller conveyors modules (metre)</t>
  </si>
  <si>
    <t>link</t>
  </si>
  <si>
    <t>Cleats installation on chain (link)</t>
  </si>
  <si>
    <t>Overhead GR with sponge wheels - drilling</t>
  </si>
  <si>
    <t>Overhead GR with sponge wheels - without drillings</t>
  </si>
  <si>
    <t>Cable duct - mesh</t>
  </si>
  <si>
    <t>Cable duct - FlexLink</t>
  </si>
  <si>
    <t>Test and disassembly</t>
  </si>
  <si>
    <t>Connecting of XT conveyors (pcs) - head to head</t>
  </si>
  <si>
    <t>Connecting of XT conveyors (pcs) - side to side</t>
  </si>
  <si>
    <t>Assembly hours</t>
  </si>
  <si>
    <t>h/pcs</t>
  </si>
  <si>
    <t>X65P-X85P-XKP</t>
  </si>
  <si>
    <t>Guide rail</t>
  </si>
  <si>
    <t>Assembly or Pre-Assembly</t>
  </si>
  <si>
    <t xml:space="preserve">    </t>
  </si>
  <si>
    <t xml:space="preserve">Average </t>
  </si>
  <si>
    <t>Installation and leveling of robot stand (pcs)</t>
  </si>
  <si>
    <t>Estimates in hours</t>
  </si>
  <si>
    <t>Conveyor assembly with sliderail and chain X65P-X85P-XKP</t>
  </si>
  <si>
    <t>Drive units and idler assembly - steel</t>
  </si>
  <si>
    <t>Packing hours</t>
  </si>
  <si>
    <t>Pusher (pcs)</t>
  </si>
  <si>
    <t>Number of the flexlink spirals (pcs)</t>
  </si>
  <si>
    <t>Preparation of work</t>
  </si>
  <si>
    <t xml:space="preserve">Distance between Pair of Guide rail brackets (mm) or number of Pair of Guide rail brackets (pcs) </t>
  </si>
  <si>
    <t>h/pair</t>
  </si>
  <si>
    <t>Installation of valves, connecting of stoppers (pcs)</t>
  </si>
  <si>
    <t>Dimension / Value</t>
  </si>
  <si>
    <t>Custom modules and other non-standard items</t>
  </si>
  <si>
    <t>Conveyor assembly with sliderail and chain XLX - X85X</t>
  </si>
  <si>
    <t>Conveyor assembly with sliderail and chain X180X - X300X</t>
  </si>
  <si>
    <t>h/m</t>
  </si>
  <si>
    <t>Straight rail - steel</t>
  </si>
  <si>
    <t>Steel rod</t>
  </si>
  <si>
    <t>Steel tube</t>
  </si>
  <si>
    <t>Conical profile, flat 26</t>
  </si>
  <si>
    <t>Conical profile, rounded, flat</t>
  </si>
  <si>
    <t>Guide rails - Straight</t>
  </si>
  <si>
    <t>Single double drive connector</t>
  </si>
  <si>
    <t>Plastic</t>
  </si>
  <si>
    <t>T-slot covering - Plastic</t>
  </si>
  <si>
    <t>T-slot covering - Rubber</t>
  </si>
  <si>
    <t>Rubber</t>
  </si>
  <si>
    <t>T-slot covering - Aluminum</t>
  </si>
  <si>
    <t>Straight rail - aluminium</t>
  </si>
  <si>
    <t>Number of the conveyor (pcs)</t>
  </si>
  <si>
    <t>X45-XS-X65-X85-XH-XK</t>
  </si>
  <si>
    <t>Twisted GR XLRS15/10  (pcs)</t>
  </si>
  <si>
    <t xml:space="preserve"> </t>
  </si>
  <si>
    <t>Cable duct (pcs)</t>
  </si>
  <si>
    <t>Drip trays (pcs)</t>
  </si>
  <si>
    <t>Spiral elevator amba</t>
  </si>
  <si>
    <t>Wedge</t>
  </si>
  <si>
    <t xml:space="preserve">&lt; 2m + PC cover  </t>
  </si>
  <si>
    <t xml:space="preserve">&gt; 2m + PC cover  </t>
  </si>
  <si>
    <t xml:space="preserve">&lt; 2m </t>
  </si>
  <si>
    <t xml:space="preserve">&gt; 2m </t>
  </si>
  <si>
    <t>Conveyor assembly with sliderail and chain X45-X65-X85-XH-XK</t>
  </si>
  <si>
    <t>Assembly</t>
  </si>
  <si>
    <t>Assembly + installation</t>
  </si>
  <si>
    <t>Installation</t>
  </si>
  <si>
    <t>Pusher - assembly</t>
  </si>
  <si>
    <t>Pusher - assembly + installation</t>
  </si>
  <si>
    <t>Pusher - installation</t>
  </si>
  <si>
    <t xml:space="preserve">Wedge (&lt; 2m + PC cover)  </t>
  </si>
  <si>
    <t xml:space="preserve">Wedge (&gt; 2m + PC cover)  </t>
  </si>
  <si>
    <t xml:space="preserve">Wedge (&lt; 2m) </t>
  </si>
  <si>
    <t xml:space="preserve">Wedge (&gt; 2m) </t>
  </si>
  <si>
    <t>Connection of two conveyor beams (pcs)</t>
  </si>
  <si>
    <t>Straight guide rail with slide rails</t>
  </si>
  <si>
    <t>Straight guide rail - pallet system</t>
  </si>
  <si>
    <t>Aluminium guide rails for pallets</t>
  </si>
  <si>
    <t>Straight rail, flanded type 1</t>
  </si>
  <si>
    <t>Straight rail, flanded type 2</t>
  </si>
  <si>
    <t>Locating station - XBUL (pcs)</t>
  </si>
  <si>
    <t>Divert module - XBUT (pcs)</t>
  </si>
  <si>
    <t>ASSEMBLY WORK HOURS CALCULATOR ver.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</si>
</sst>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0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</font>
    <font>
      <u/>
      <sz val="10"/>
      <color indexed="12"/>
      <name val="Arial"/>
      <family val="2"/>
      <charset val="238"/>
    </font>
    <font>
      <b/>
      <sz val="14"/>
      <color theme="1" tint="4.9989318521683403E-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1" fillId="0" borderId="0"/>
    <xf numFmtId="0" fontId="14" fillId="0" borderId="0"/>
    <xf numFmtId="9" fontId="11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14" fillId="0" borderId="0" applyFont="0" applyFill="0" applyBorder="0" applyAlignment="0" applyProtection="0"/>
  </cellStyleXfs>
  <cellXfs count="192">
    <xf numFmtId="0" fontId="0" fillId="0" borderId="0" xfId="0"/>
    <xf numFmtId="0" fontId="17" fillId="3" borderId="0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164" fontId="22" fillId="6" borderId="7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2" fontId="21" fillId="3" borderId="7" xfId="0" applyNumberFormat="1" applyFont="1" applyFill="1" applyBorder="1" applyAlignment="1">
      <alignment horizontal="center" vertical="center" wrapText="1"/>
    </xf>
    <xf numFmtId="164" fontId="21" fillId="3" borderId="7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3" borderId="18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5" fillId="3" borderId="18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64" fontId="24" fillId="6" borderId="7" xfId="0" applyNumberFormat="1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vertical="center"/>
    </xf>
    <xf numFmtId="0" fontId="12" fillId="2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6" fillId="3" borderId="0" xfId="5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26" fillId="2" borderId="0" xfId="5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left" vertical="center" wrapText="1"/>
    </xf>
    <xf numFmtId="0" fontId="30" fillId="2" borderId="5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22" fillId="4" borderId="42" xfId="0" applyFont="1" applyFill="1" applyBorder="1" applyAlignment="1">
      <alignment horizontal="center" vertical="center"/>
    </xf>
    <xf numFmtId="0" fontId="22" fillId="4" borderId="44" xfId="0" applyFont="1" applyFill="1" applyBorder="1" applyAlignment="1">
      <alignment horizontal="center" vertical="center"/>
    </xf>
    <xf numFmtId="0" fontId="22" fillId="4" borderId="43" xfId="0" applyFont="1" applyFill="1" applyBorder="1" applyAlignment="1">
      <alignment horizontal="center" vertical="center"/>
    </xf>
    <xf numFmtId="164" fontId="22" fillId="4" borderId="45" xfId="0" applyNumberFormat="1" applyFont="1" applyFill="1" applyBorder="1" applyAlignment="1">
      <alignment horizontal="center" vertical="center"/>
    </xf>
    <xf numFmtId="164" fontId="22" fillId="4" borderId="16" xfId="0" applyNumberFormat="1" applyFont="1" applyFill="1" applyBorder="1" applyAlignment="1">
      <alignment horizontal="center" vertical="center"/>
    </xf>
    <xf numFmtId="164" fontId="22" fillId="4" borderId="4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vertical="center"/>
    </xf>
    <xf numFmtId="0" fontId="21" fillId="3" borderId="7" xfId="0" applyFont="1" applyFill="1" applyBorder="1" applyAlignment="1">
      <alignment horizontal="center" vertical="center" wrapText="1"/>
    </xf>
    <xf numFmtId="0" fontId="10" fillId="2" borderId="52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0" fontId="10" fillId="2" borderId="19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 wrapText="1"/>
    </xf>
    <xf numFmtId="0" fontId="21" fillId="3" borderId="5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0" xfId="8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21" fillId="3" borderId="6" xfId="0" applyNumberFormat="1" applyFont="1" applyFill="1" applyBorder="1" applyAlignment="1">
      <alignment horizontal="center" vertical="center" wrapText="1"/>
    </xf>
    <xf numFmtId="1" fontId="21" fillId="3" borderId="7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8" fillId="2" borderId="28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30" fillId="2" borderId="56" xfId="0" applyFont="1" applyFill="1" applyBorder="1" applyAlignment="1">
      <alignment horizontal="left" vertical="center" wrapText="1"/>
    </xf>
    <xf numFmtId="0" fontId="15" fillId="0" borderId="34" xfId="0" applyFont="1" applyBorder="1" applyAlignment="1">
      <alignment horizontal="center" vertical="center"/>
    </xf>
    <xf numFmtId="0" fontId="22" fillId="4" borderId="5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31" xfId="0" applyFont="1" applyFill="1" applyBorder="1" applyAlignment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164" fontId="21" fillId="3" borderId="6" xfId="0" applyNumberFormat="1" applyFont="1" applyFill="1" applyBorder="1" applyAlignment="1">
      <alignment horizontal="center" vertical="center" wrapText="1"/>
    </xf>
    <xf numFmtId="164" fontId="21" fillId="3" borderId="32" xfId="0" applyNumberFormat="1" applyFont="1" applyFill="1" applyBorder="1" applyAlignment="1">
      <alignment horizontal="center" vertical="center" wrapText="1"/>
    </xf>
    <xf numFmtId="164" fontId="21" fillId="3" borderId="8" xfId="0" applyNumberFormat="1" applyFont="1" applyFill="1" applyBorder="1" applyAlignment="1">
      <alignment horizontal="center" vertical="center" wrapText="1"/>
    </xf>
    <xf numFmtId="164" fontId="21" fillId="3" borderId="33" xfId="0" applyNumberFormat="1" applyFont="1" applyFill="1" applyBorder="1" applyAlignment="1">
      <alignment horizontal="center" vertical="center" wrapText="1"/>
    </xf>
    <xf numFmtId="164" fontId="21" fillId="3" borderId="55" xfId="0" applyNumberFormat="1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 wrapText="1"/>
    </xf>
    <xf numFmtId="164" fontId="20" fillId="7" borderId="32" xfId="0" applyNumberFormat="1" applyFont="1" applyFill="1" applyBorder="1" applyAlignment="1">
      <alignment horizontal="center" vertical="center" wrapText="1"/>
    </xf>
    <xf numFmtId="164" fontId="20" fillId="7" borderId="8" xfId="0" applyNumberFormat="1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164" fontId="20" fillId="7" borderId="7" xfId="0" applyNumberFormat="1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 wrapText="1"/>
    </xf>
    <xf numFmtId="0" fontId="23" fillId="5" borderId="40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164" fontId="24" fillId="6" borderId="6" xfId="0" applyNumberFormat="1" applyFont="1" applyFill="1" applyBorder="1" applyAlignment="1">
      <alignment horizontal="center" vertical="center"/>
    </xf>
    <xf numFmtId="164" fontId="24" fillId="6" borderId="32" xfId="0" applyNumberFormat="1" applyFont="1" applyFill="1" applyBorder="1" applyAlignment="1">
      <alignment horizontal="center" vertical="center"/>
    </xf>
    <xf numFmtId="164" fontId="24" fillId="6" borderId="8" xfId="0" applyNumberFormat="1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1" fontId="13" fillId="4" borderId="35" xfId="0" applyNumberFormat="1" applyFont="1" applyFill="1" applyBorder="1" applyAlignment="1">
      <alignment horizontal="center" vertical="center"/>
    </xf>
    <xf numFmtId="1" fontId="13" fillId="4" borderId="48" xfId="0" applyNumberFormat="1" applyFont="1" applyFill="1" applyBorder="1" applyAlignment="1">
      <alignment horizontal="center" vertical="center"/>
    </xf>
    <xf numFmtId="1" fontId="13" fillId="4" borderId="49" xfId="0" applyNumberFormat="1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47" xfId="0" applyFont="1" applyFill="1" applyBorder="1" applyAlignment="1">
      <alignment horizontal="center" vertical="center" wrapText="1"/>
    </xf>
  </cellXfs>
  <cellStyles count="9">
    <cellStyle name="Hyperlink" xfId="5" builtinId="8"/>
    <cellStyle name="Hyperlink 2" xfId="6"/>
    <cellStyle name="Normal" xfId="0" builtinId="0"/>
    <cellStyle name="Normal 2" xfId="1"/>
    <cellStyle name="Normal 2 2" xfId="7"/>
    <cellStyle name="Normal 3" xfId="2"/>
    <cellStyle name="Normal 4" xfId="4"/>
    <cellStyle name="Percent" xfId="8" builtinId="5"/>
    <cellStyle name="Percent 2" xfId="3"/>
  </cellStyles>
  <dxfs count="0"/>
  <tableStyles count="0" defaultTableStyle="TableStyleMedium2" defaultPivotStyle="PivotStyleMedium9"/>
  <colors>
    <mruColors>
      <color rgb="FF3366CC"/>
      <color rgb="FFFF3300"/>
      <color rgb="FF66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B$292" lockText="1" noThreeD="1"/>
</file>

<file path=xl/ctrlProps/ctrlProp10.xml><?xml version="1.0" encoding="utf-8"?>
<formControlPr xmlns="http://schemas.microsoft.com/office/spreadsheetml/2009/9/main" objectType="CheckBox" fmlaLink="$B$300" lockText="1" noThreeD="1"/>
</file>

<file path=xl/ctrlProps/ctrlProp11.xml><?xml version="1.0" encoding="utf-8"?>
<formControlPr xmlns="http://schemas.microsoft.com/office/spreadsheetml/2009/9/main" objectType="CheckBox" fmlaLink="$B$303" lockText="1" noThreeD="1"/>
</file>

<file path=xl/ctrlProps/ctrlProp12.xml><?xml version="1.0" encoding="utf-8"?>
<formControlPr xmlns="http://schemas.microsoft.com/office/spreadsheetml/2009/9/main" objectType="CheckBox" fmlaLink="$B$304" lockText="1" noThreeD="1"/>
</file>

<file path=xl/ctrlProps/ctrlProp13.xml><?xml version="1.0" encoding="utf-8"?>
<formControlPr xmlns="http://schemas.microsoft.com/office/spreadsheetml/2009/9/main" objectType="CheckBox" fmlaLink="$B$305" lockText="1" noThreeD="1"/>
</file>

<file path=xl/ctrlProps/ctrlProp14.xml><?xml version="1.0" encoding="utf-8"?>
<formControlPr xmlns="http://schemas.microsoft.com/office/spreadsheetml/2009/9/main" objectType="CheckBox" fmlaLink="$B$306" lockText="1" noThreeD="1"/>
</file>

<file path=xl/ctrlProps/ctrlProp15.xml><?xml version="1.0" encoding="utf-8"?>
<formControlPr xmlns="http://schemas.microsoft.com/office/spreadsheetml/2009/9/main" objectType="CheckBox" fmlaLink="$B$307" lockText="1" noThreeD="1"/>
</file>

<file path=xl/ctrlProps/ctrlProp16.xml><?xml version="1.0" encoding="utf-8"?>
<formControlPr xmlns="http://schemas.microsoft.com/office/spreadsheetml/2009/9/main" objectType="CheckBox" fmlaLink="$B$308" lockText="1" noThreeD="1"/>
</file>

<file path=xl/ctrlProps/ctrlProp17.xml><?xml version="1.0" encoding="utf-8"?>
<formControlPr xmlns="http://schemas.microsoft.com/office/spreadsheetml/2009/9/main" objectType="CheckBox" fmlaLink="$B$309" lockText="1" noThreeD="1"/>
</file>

<file path=xl/ctrlProps/ctrlProp18.xml><?xml version="1.0" encoding="utf-8"?>
<formControlPr xmlns="http://schemas.microsoft.com/office/spreadsheetml/2009/9/main" objectType="CheckBox" fmlaLink="$B$310" lockText="1" noThreeD="1"/>
</file>

<file path=xl/ctrlProps/ctrlProp19.xml><?xml version="1.0" encoding="utf-8"?>
<formControlPr xmlns="http://schemas.microsoft.com/office/spreadsheetml/2009/9/main" objectType="CheckBox" fmlaLink="$B$293" lockText="1" noThreeD="1"/>
</file>

<file path=xl/ctrlProps/ctrlProp2.xml><?xml version="1.0" encoding="utf-8"?>
<formControlPr xmlns="http://schemas.microsoft.com/office/spreadsheetml/2009/9/main" objectType="CheckBox" fmlaLink="$B$297" lockText="1" noThreeD="1"/>
</file>

<file path=xl/ctrlProps/ctrlProp20.xml><?xml version="1.0" encoding="utf-8"?>
<formControlPr xmlns="http://schemas.microsoft.com/office/spreadsheetml/2009/9/main" objectType="CheckBox" fmlaLink="$B$312" lockText="1" noThreeD="1"/>
</file>

<file path=xl/ctrlProps/ctrlProp21.xml><?xml version="1.0" encoding="utf-8"?>
<formControlPr xmlns="http://schemas.microsoft.com/office/spreadsheetml/2009/9/main" objectType="CheckBox" fmlaLink="$B$314" lockText="1" noThreeD="1"/>
</file>

<file path=xl/ctrlProps/ctrlProp22.xml><?xml version="1.0" encoding="utf-8"?>
<formControlPr xmlns="http://schemas.microsoft.com/office/spreadsheetml/2009/9/main" objectType="CheckBox" fmlaLink="$B$315" lockText="1" noThreeD="1"/>
</file>

<file path=xl/ctrlProps/ctrlProp23.xml><?xml version="1.0" encoding="utf-8"?>
<formControlPr xmlns="http://schemas.microsoft.com/office/spreadsheetml/2009/9/main" objectType="CheckBox" fmlaLink="$B$316" lockText="1" noThreeD="1"/>
</file>

<file path=xl/ctrlProps/ctrlProp24.xml><?xml version="1.0" encoding="utf-8"?>
<formControlPr xmlns="http://schemas.microsoft.com/office/spreadsheetml/2009/9/main" objectType="CheckBox" fmlaLink="$B$318" lockText="1" noThreeD="1"/>
</file>

<file path=xl/ctrlProps/ctrlProp25.xml><?xml version="1.0" encoding="utf-8"?>
<formControlPr xmlns="http://schemas.microsoft.com/office/spreadsheetml/2009/9/main" objectType="CheckBox" fmlaLink="$B$313" lockText="1" noThreeD="1"/>
</file>

<file path=xl/ctrlProps/ctrlProp26.xml><?xml version="1.0" encoding="utf-8"?>
<formControlPr xmlns="http://schemas.microsoft.com/office/spreadsheetml/2009/9/main" objectType="CheckBox" fmlaLink="$B$317" lockText="1" noThreeD="1"/>
</file>

<file path=xl/ctrlProps/ctrlProp27.xml><?xml version="1.0" encoding="utf-8"?>
<formControlPr xmlns="http://schemas.microsoft.com/office/spreadsheetml/2009/9/main" objectType="CheckBox" fmlaLink="$B$311" lockText="1" noThreeD="1"/>
</file>

<file path=xl/ctrlProps/ctrlProp28.xml><?xml version="1.0" encoding="utf-8"?>
<formControlPr xmlns="http://schemas.microsoft.com/office/spreadsheetml/2009/9/main" objectType="CheckBox" fmlaLink="$B$320" lockText="1" noThreeD="1"/>
</file>

<file path=xl/ctrlProps/ctrlProp29.xml><?xml version="1.0" encoding="utf-8"?>
<formControlPr xmlns="http://schemas.microsoft.com/office/spreadsheetml/2009/9/main" objectType="CheckBox" fmlaLink="$B$319" lockText="1" noThreeD="1"/>
</file>

<file path=xl/ctrlProps/ctrlProp3.xml><?xml version="1.0" encoding="utf-8"?>
<formControlPr xmlns="http://schemas.microsoft.com/office/spreadsheetml/2009/9/main" objectType="CheckBox" fmlaLink="$B$302" lockText="1" noThreeD="1"/>
</file>

<file path=xl/ctrlProps/ctrlProp30.xml><?xml version="1.0" encoding="utf-8"?>
<formControlPr xmlns="http://schemas.microsoft.com/office/spreadsheetml/2009/9/main" objectType="CheckBox" fmlaLink="$B$321" lockText="1" noThreeD="1"/>
</file>

<file path=xl/ctrlProps/ctrlProp4.xml><?xml version="1.0" encoding="utf-8"?>
<formControlPr xmlns="http://schemas.microsoft.com/office/spreadsheetml/2009/9/main" objectType="CheckBox" fmlaLink="$B$294" lockText="1" noThreeD="1"/>
</file>

<file path=xl/ctrlProps/ctrlProp5.xml><?xml version="1.0" encoding="utf-8"?>
<formControlPr xmlns="http://schemas.microsoft.com/office/spreadsheetml/2009/9/main" objectType="CheckBox" fmlaLink="$B$295" lockText="1" noThreeD="1"/>
</file>

<file path=xl/ctrlProps/ctrlProp6.xml><?xml version="1.0" encoding="utf-8"?>
<formControlPr xmlns="http://schemas.microsoft.com/office/spreadsheetml/2009/9/main" objectType="CheckBox" fmlaLink="$B$296" lockText="1" noThreeD="1"/>
</file>

<file path=xl/ctrlProps/ctrlProp7.xml><?xml version="1.0" encoding="utf-8"?>
<formControlPr xmlns="http://schemas.microsoft.com/office/spreadsheetml/2009/9/main" objectType="CheckBox" fmlaLink="$B$298" lockText="1" noThreeD="1"/>
</file>

<file path=xl/ctrlProps/ctrlProp8.xml><?xml version="1.0" encoding="utf-8"?>
<formControlPr xmlns="http://schemas.microsoft.com/office/spreadsheetml/2009/9/main" objectType="CheckBox" fmlaLink="$B$299" lockText="1" noThreeD="1"/>
</file>

<file path=xl/ctrlProps/ctrlProp9.xml><?xml version="1.0" encoding="utf-8"?>
<formControlPr xmlns="http://schemas.microsoft.com/office/spreadsheetml/2009/9/main" objectType="CheckBox" fmlaLink="$B$30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6.wdp"/><Relationship Id="rId18" Type="http://schemas.openxmlformats.org/officeDocument/2006/relationships/image" Target="../media/image10.png"/><Relationship Id="rId3" Type="http://schemas.microsoft.com/office/2007/relationships/hdphoto" Target="../media/hdphoto1.wdp"/><Relationship Id="rId21" Type="http://schemas.openxmlformats.org/officeDocument/2006/relationships/image" Target="../media/image1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17" Type="http://schemas.microsoft.com/office/2007/relationships/hdphoto" Target="../media/hdphoto8.wdp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microsoft.com/office/2007/relationships/hdphoto" Target="../media/hdphoto7.wdp"/><Relationship Id="rId10" Type="http://schemas.openxmlformats.org/officeDocument/2006/relationships/image" Target="../media/image6.png"/><Relationship Id="rId19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8.png"/><Relationship Id="rId22" Type="http://schemas.microsoft.com/office/2007/relationships/hdphoto" Target="../media/hdphoto10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16</xdr:row>
      <xdr:rowOff>34372</xdr:rowOff>
    </xdr:from>
    <xdr:to>
      <xdr:col>3</xdr:col>
      <xdr:colOff>847724</xdr:colOff>
      <xdr:row>40</xdr:row>
      <xdr:rowOff>46973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899" y="3682447"/>
          <a:ext cx="7953375" cy="5241826"/>
        </a:xfrm>
        <a:prstGeom prst="rect">
          <a:avLst/>
        </a:prstGeom>
      </xdr:spPr>
    </xdr:pic>
    <xdr:clientData/>
  </xdr:twoCellAnchor>
  <xdr:twoCellAnchor editAs="oneCell">
    <xdr:from>
      <xdr:col>1</xdr:col>
      <xdr:colOff>2005355</xdr:colOff>
      <xdr:row>43</xdr:row>
      <xdr:rowOff>108857</xdr:rowOff>
    </xdr:from>
    <xdr:to>
      <xdr:col>1</xdr:col>
      <xdr:colOff>3279322</xdr:colOff>
      <xdr:row>48</xdr:row>
      <xdr:rowOff>85045</xdr:rowOff>
    </xdr:to>
    <xdr:pic>
      <xdr:nvPicPr>
        <xdr:cNvPr id="36" name="Picture 35" descr="http://webshop.flexlink.com/ool/downloadimage.htm?type=large&amp;name=XLRS_3X10_T_IN.jpg"/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9055" t="23074" r="18014" b="35580"/>
        <a:stretch/>
      </xdr:blipFill>
      <xdr:spPr bwMode="auto">
        <a:xfrm>
          <a:off x="2175444" y="9749518"/>
          <a:ext cx="1273967" cy="78581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573199</xdr:colOff>
      <xdr:row>44</xdr:row>
      <xdr:rowOff>45923</xdr:rowOff>
    </xdr:from>
    <xdr:to>
      <xdr:col>2</xdr:col>
      <xdr:colOff>1700892</xdr:colOff>
      <xdr:row>48</xdr:row>
      <xdr:rowOff>164987</xdr:rowOff>
    </xdr:to>
    <xdr:pic>
      <xdr:nvPicPr>
        <xdr:cNvPr id="35" name="Picture 34" descr="http://webshop.flexlink.com/ool/downloadimage.htm?type=large&amp;name=5048965_IN.jpg"/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324" t="23074" r="24649" b="20677"/>
        <a:stretch/>
      </xdr:blipFill>
      <xdr:spPr bwMode="auto">
        <a:xfrm>
          <a:off x="5526199" y="9829459"/>
          <a:ext cx="1127693" cy="78581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27082</xdr:colOff>
      <xdr:row>1</xdr:row>
      <xdr:rowOff>42955</xdr:rowOff>
    </xdr:from>
    <xdr:to>
      <xdr:col>1</xdr:col>
      <xdr:colOff>1181287</xdr:colOff>
      <xdr:row>1</xdr:row>
      <xdr:rowOff>390338</xdr:rowOff>
    </xdr:to>
    <xdr:pic>
      <xdr:nvPicPr>
        <xdr:cNvPr id="3" name="Picture 2" descr="C:\Users\PL1TSK0\Downloads\FLEXLINK_RGB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42" t="12846" r="6262" b="6393"/>
        <a:stretch>
          <a:fillRect/>
        </a:stretch>
      </xdr:blipFill>
      <xdr:spPr bwMode="auto">
        <a:xfrm>
          <a:off x="201707" y="249330"/>
          <a:ext cx="1154205" cy="347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3733457</xdr:colOff>
      <xdr:row>43</xdr:row>
      <xdr:rowOff>112258</xdr:rowOff>
    </xdr:from>
    <xdr:to>
      <xdr:col>2</xdr:col>
      <xdr:colOff>212609</xdr:colOff>
      <xdr:row>49</xdr:row>
      <xdr:rowOff>52727</xdr:rowOff>
    </xdr:to>
    <xdr:pic>
      <xdr:nvPicPr>
        <xdr:cNvPr id="33" name="Picture 32" descr="http://webshop.flexlink.com/ool/downloadimage.htm?type=large&amp;name=XLRR_3X18_C_IN.jpg"/>
        <xdr:cNvPicPr/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808" t="12499" r="21332" b="12986"/>
        <a:stretch/>
      </xdr:blipFill>
      <xdr:spPr bwMode="auto">
        <a:xfrm>
          <a:off x="3903546" y="9752919"/>
          <a:ext cx="1262063" cy="9405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222817</xdr:colOff>
      <xdr:row>43</xdr:row>
      <xdr:rowOff>105457</xdr:rowOff>
    </xdr:from>
    <xdr:to>
      <xdr:col>1</xdr:col>
      <xdr:colOff>1401536</xdr:colOff>
      <xdr:row>48</xdr:row>
      <xdr:rowOff>57832</xdr:rowOff>
    </xdr:to>
    <xdr:pic>
      <xdr:nvPicPr>
        <xdr:cNvPr id="34" name="Picture 33" descr="http://webshop.flexlink.com/ool/downloadimage.htm?type=large&amp;name=XLRS_3X15_IN.jpg"/>
        <xdr:cNvPicPr/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580" t="18267" r="13039" b="33177"/>
        <a:stretch/>
      </xdr:blipFill>
      <xdr:spPr bwMode="auto">
        <a:xfrm>
          <a:off x="392906" y="9746118"/>
          <a:ext cx="1178719" cy="76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2194147</xdr:colOff>
      <xdr:row>50</xdr:row>
      <xdr:rowOff>80283</xdr:rowOff>
    </xdr:from>
    <xdr:to>
      <xdr:col>3</xdr:col>
      <xdr:colOff>913039</xdr:colOff>
      <xdr:row>50</xdr:row>
      <xdr:rowOff>1062038</xdr:rowOff>
    </xdr:to>
    <xdr:pic>
      <xdr:nvPicPr>
        <xdr:cNvPr id="38" name="Picture 37" descr="http://webshop.flexlink.com/ool/downloadimage.htm?type=large&amp;name=XLRS_3X10_FL_IN.jpg"/>
        <xdr:cNvPicPr/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638" t="18267" r="13986" b="26927"/>
        <a:stretch/>
      </xdr:blipFill>
      <xdr:spPr bwMode="auto">
        <a:xfrm>
          <a:off x="7147147" y="10938783"/>
          <a:ext cx="1214442" cy="9817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2047874</xdr:colOff>
      <xdr:row>43</xdr:row>
      <xdr:rowOff>74839</xdr:rowOff>
    </xdr:from>
    <xdr:to>
      <xdr:col>3</xdr:col>
      <xdr:colOff>680357</xdr:colOff>
      <xdr:row>48</xdr:row>
      <xdr:rowOff>142876</xdr:rowOff>
    </xdr:to>
    <xdr:pic>
      <xdr:nvPicPr>
        <xdr:cNvPr id="40" name="Picture 39"/>
        <xdr:cNvPicPr/>
      </xdr:nvPicPr>
      <xdr:blipFill rotWithShape="1"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07" t="24558" r="67223" b="43563"/>
        <a:stretch/>
      </xdr:blipFill>
      <xdr:spPr bwMode="auto">
        <a:xfrm rot="5400000">
          <a:off x="7126740" y="9589634"/>
          <a:ext cx="877662" cy="112939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4099332</xdr:colOff>
      <xdr:row>50</xdr:row>
      <xdr:rowOff>200027</xdr:rowOff>
    </xdr:from>
    <xdr:to>
      <xdr:col>2</xdr:col>
      <xdr:colOff>400049</xdr:colOff>
      <xdr:row>50</xdr:row>
      <xdr:rowOff>1145725</xdr:rowOff>
    </xdr:to>
    <xdr:pic>
      <xdr:nvPicPr>
        <xdr:cNvPr id="42" name="Picture 41"/>
        <xdr:cNvPicPr/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494" t="27119" r="67842" b="44292"/>
        <a:stretch/>
      </xdr:blipFill>
      <xdr:spPr bwMode="auto">
        <a:xfrm rot="5400000">
          <a:off x="4339067" y="10990242"/>
          <a:ext cx="945698" cy="10822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143274</xdr:colOff>
      <xdr:row>50</xdr:row>
      <xdr:rowOff>104858</xdr:rowOff>
    </xdr:from>
    <xdr:to>
      <xdr:col>1</xdr:col>
      <xdr:colOff>1678481</xdr:colOff>
      <xdr:row>50</xdr:row>
      <xdr:rowOff>1162122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122" t="9123" r="7576" b="7631"/>
        <a:stretch/>
      </xdr:blipFill>
      <xdr:spPr>
        <a:xfrm>
          <a:off x="313363" y="10936144"/>
          <a:ext cx="1535207" cy="10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2094538</xdr:colOff>
      <xdr:row>50</xdr:row>
      <xdr:rowOff>283510</xdr:rowOff>
    </xdr:from>
    <xdr:to>
      <xdr:col>1</xdr:col>
      <xdr:colOff>3634422</xdr:colOff>
      <xdr:row>50</xdr:row>
      <xdr:rowOff>1045510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sharpenSoften amount="50000"/>
                  </a14:imgEffect>
                </a14:imgLayer>
              </a14:imgProps>
            </a:ext>
          </a:extLst>
        </a:blip>
        <a:srcRect l="1757" t="5031" b="9433"/>
        <a:stretch/>
      </xdr:blipFill>
      <xdr:spPr>
        <a:xfrm>
          <a:off x="2265988" y="11142010"/>
          <a:ext cx="1539884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760460</xdr:colOff>
      <xdr:row>50</xdr:row>
      <xdr:rowOff>47625</xdr:rowOff>
    </xdr:from>
    <xdr:to>
      <xdr:col>2</xdr:col>
      <xdr:colOff>1984737</xdr:colOff>
      <xdr:row>50</xdr:row>
      <xdr:rowOff>1066799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50000"/>
                  </a14:imgEffect>
                  <a14:imgEffect>
                    <a14:saturation sat="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rcRect l="2692" t="10539" r="20126" b="3073"/>
        <a:stretch/>
      </xdr:blipFill>
      <xdr:spPr>
        <a:xfrm>
          <a:off x="5713460" y="10906125"/>
          <a:ext cx="1224277" cy="10191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20</xdr:row>
          <xdr:rowOff>28575</xdr:rowOff>
        </xdr:from>
        <xdr:to>
          <xdr:col>1</xdr:col>
          <xdr:colOff>1390650</xdr:colOff>
          <xdr:row>22</xdr:row>
          <xdr:rowOff>47625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fixed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27</xdr:row>
          <xdr:rowOff>9525</xdr:rowOff>
        </xdr:from>
        <xdr:to>
          <xdr:col>1</xdr:col>
          <xdr:colOff>1590675</xdr:colOff>
          <xdr:row>28</xdr:row>
          <xdr:rowOff>190500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quick adjust guide rail support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35</xdr:row>
          <xdr:rowOff>19050</xdr:rowOff>
        </xdr:from>
        <xdr:to>
          <xdr:col>1</xdr:col>
          <xdr:colOff>1695450</xdr:colOff>
          <xdr:row>36</xdr:row>
          <xdr:rowOff>142875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Aluminium guide rails for 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3314700</xdr:colOff>
          <xdr:row>20</xdr:row>
          <xdr:rowOff>85725</xdr:rowOff>
        </xdr:from>
        <xdr:to>
          <xdr:col>2</xdr:col>
          <xdr:colOff>0</xdr:colOff>
          <xdr:row>22</xdr:row>
          <xdr:rowOff>57150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adjustable guide rail brackets,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20</xdr:row>
          <xdr:rowOff>57150</xdr:rowOff>
        </xdr:from>
        <xdr:to>
          <xdr:col>2</xdr:col>
          <xdr:colOff>1771650</xdr:colOff>
          <xdr:row>22</xdr:row>
          <xdr:rowOff>47625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polyamide guide rail brackets adjustable in height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19</xdr:row>
          <xdr:rowOff>200025</xdr:rowOff>
        </xdr:from>
        <xdr:to>
          <xdr:col>3</xdr:col>
          <xdr:colOff>1114425</xdr:colOff>
          <xdr:row>22</xdr:row>
          <xdr:rowOff>95250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at two levels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26</xdr:row>
          <xdr:rowOff>323850</xdr:rowOff>
        </xdr:from>
        <xdr:to>
          <xdr:col>1</xdr:col>
          <xdr:colOff>3133725</xdr:colOff>
          <xdr:row>29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built-up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26</xdr:row>
          <xdr:rowOff>285750</xdr:rowOff>
        </xdr:from>
        <xdr:to>
          <xdr:col>2</xdr:col>
          <xdr:colOff>19050</xdr:colOff>
          <xdr:row>29</xdr:row>
          <xdr:rowOff>114300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Roller module guide rails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26</xdr:row>
          <xdr:rowOff>323850</xdr:rowOff>
        </xdr:from>
        <xdr:to>
          <xdr:col>3</xdr:col>
          <xdr:colOff>904875</xdr:colOff>
          <xdr:row>29</xdr:row>
          <xdr:rowOff>47625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Two-level guide rail structure with polyamide guide rail bracket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27</xdr:row>
          <xdr:rowOff>9525</xdr:rowOff>
        </xdr:from>
        <xdr:to>
          <xdr:col>2</xdr:col>
          <xdr:colOff>1676400</xdr:colOff>
          <xdr:row>28</xdr:row>
          <xdr:rowOff>171450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A110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1762125</xdr:colOff>
          <xdr:row>34</xdr:row>
          <xdr:rowOff>180975</xdr:rowOff>
        </xdr:from>
        <xdr:to>
          <xdr:col>1</xdr:col>
          <xdr:colOff>2971800</xdr:colOff>
          <xdr:row>36</xdr:row>
          <xdr:rowOff>142875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Twin - level steel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34</xdr:row>
          <xdr:rowOff>152400</xdr:rowOff>
        </xdr:from>
        <xdr:to>
          <xdr:col>1</xdr:col>
          <xdr:colOff>4695825</xdr:colOff>
          <xdr:row>37</xdr:row>
          <xdr:rowOff>28575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A35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35</xdr:row>
          <xdr:rowOff>66675</xdr:rowOff>
        </xdr:from>
        <xdr:to>
          <xdr:col>2</xdr:col>
          <xdr:colOff>1590675</xdr:colOff>
          <xdr:row>36</xdr:row>
          <xdr:rowOff>133350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1866900</xdr:colOff>
          <xdr:row>34</xdr:row>
          <xdr:rowOff>161925</xdr:rowOff>
        </xdr:from>
        <xdr:to>
          <xdr:col>3</xdr:col>
          <xdr:colOff>942975</xdr:colOff>
          <xdr:row>36</xdr:row>
          <xdr:rowOff>180975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</xdr:row>
          <xdr:rowOff>161925</xdr:rowOff>
        </xdr:from>
        <xdr:to>
          <xdr:col>1</xdr:col>
          <xdr:colOff>1419225</xdr:colOff>
          <xdr:row>41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Guidance of wide &amp; high products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40</xdr:row>
          <xdr:rowOff>219075</xdr:rowOff>
        </xdr:from>
        <xdr:to>
          <xdr:col>1</xdr:col>
          <xdr:colOff>3076575</xdr:colOff>
          <xdr:row>41</xdr:row>
          <xdr:rowOff>257175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3248025</xdr:colOff>
          <xdr:row>40</xdr:row>
          <xdr:rowOff>219075</xdr:rowOff>
        </xdr:from>
        <xdr:to>
          <xdr:col>1</xdr:col>
          <xdr:colOff>4448175</xdr:colOff>
          <xdr:row>41</xdr:row>
          <xdr:rowOff>247650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 II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40</xdr:row>
          <xdr:rowOff>171450</xdr:rowOff>
        </xdr:from>
        <xdr:to>
          <xdr:col>2</xdr:col>
          <xdr:colOff>1533525</xdr:colOff>
          <xdr:row>41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Double track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20</xdr:row>
          <xdr:rowOff>76200</xdr:rowOff>
        </xdr:from>
        <xdr:to>
          <xdr:col>1</xdr:col>
          <xdr:colOff>3190875</xdr:colOff>
          <xdr:row>22</xdr:row>
          <xdr:rowOff>57150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 bracket for X45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48</xdr:row>
          <xdr:rowOff>38100</xdr:rowOff>
        </xdr:from>
        <xdr:to>
          <xdr:col>1</xdr:col>
          <xdr:colOff>1485900</xdr:colOff>
          <xdr:row>50</xdr:row>
          <xdr:rowOff>76200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3590925</xdr:colOff>
          <xdr:row>48</xdr:row>
          <xdr:rowOff>152400</xdr:rowOff>
        </xdr:from>
        <xdr:to>
          <xdr:col>1</xdr:col>
          <xdr:colOff>4438650</xdr:colOff>
          <xdr:row>49</xdr:row>
          <xdr:rowOff>171450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tube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48</xdr:row>
          <xdr:rowOff>123825</xdr:rowOff>
        </xdr:from>
        <xdr:to>
          <xdr:col>2</xdr:col>
          <xdr:colOff>1152525</xdr:colOff>
          <xdr:row>50</xdr:row>
          <xdr:rowOff>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rod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48</xdr:row>
          <xdr:rowOff>9525</xdr:rowOff>
        </xdr:from>
        <xdr:to>
          <xdr:col>3</xdr:col>
          <xdr:colOff>762000</xdr:colOff>
          <xdr:row>50</xdr:row>
          <xdr:rowOff>114300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flat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2209800</xdr:colOff>
          <xdr:row>50</xdr:row>
          <xdr:rowOff>1085850</xdr:rowOff>
        </xdr:from>
        <xdr:to>
          <xdr:col>3</xdr:col>
          <xdr:colOff>971550</xdr:colOff>
          <xdr:row>50</xdr:row>
          <xdr:rowOff>1476375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1962150</xdr:colOff>
          <xdr:row>48</xdr:row>
          <xdr:rowOff>76200</xdr:rowOff>
        </xdr:from>
        <xdr:to>
          <xdr:col>1</xdr:col>
          <xdr:colOff>3200400</xdr:colOff>
          <xdr:row>50</xdr:row>
          <xdr:rowOff>47625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Steel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4019550</xdr:colOff>
          <xdr:row>50</xdr:row>
          <xdr:rowOff>1085850</xdr:rowOff>
        </xdr:from>
        <xdr:to>
          <xdr:col>2</xdr:col>
          <xdr:colOff>762000</xdr:colOff>
          <xdr:row>50</xdr:row>
          <xdr:rowOff>1495425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rounded, flat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1885950</xdr:colOff>
          <xdr:row>40</xdr:row>
          <xdr:rowOff>133350</xdr:rowOff>
        </xdr:from>
        <xdr:to>
          <xdr:col>3</xdr:col>
          <xdr:colOff>828675</xdr:colOff>
          <xdr:row>41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2057400</xdr:colOff>
          <xdr:row>50</xdr:row>
          <xdr:rowOff>1181100</xdr:rowOff>
        </xdr:from>
        <xdr:to>
          <xdr:col>1</xdr:col>
          <xdr:colOff>4000500</xdr:colOff>
          <xdr:row>50</xdr:row>
          <xdr:rowOff>1447800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with slide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50</xdr:row>
          <xdr:rowOff>1209675</xdr:rowOff>
        </xdr:from>
        <xdr:to>
          <xdr:col>1</xdr:col>
          <xdr:colOff>2000250</xdr:colOff>
          <xdr:row>50</xdr:row>
          <xdr:rowOff>1419225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- pallet system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838200</xdr:colOff>
          <xdr:row>50</xdr:row>
          <xdr:rowOff>1085850</xdr:rowOff>
        </xdr:from>
        <xdr:to>
          <xdr:col>2</xdr:col>
          <xdr:colOff>2095500</xdr:colOff>
          <xdr:row>50</xdr:row>
          <xdr:rowOff>1476375</xdr:rowOff>
        </xdr:to>
        <xdr:sp macro="" textlink="">
          <xdr:nvSpPr>
            <xdr:cNvPr id="20517" name="Check Box 37" hidden="1">
              <a:extLst>
                <a:ext uri="{63B3BB69-23CF-44E3-9099-C40C66FF867C}">
                  <a14:compatExt spid="_x0000_s2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1tsk0/APPDATA/LOCAL/TEMP/wz290b/Dynamiczne_Listy_rozwijalne_przykl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ep"/>
      <sheetName val="wyniki_sam"/>
      <sheetName val="dane_sam"/>
    </sheetNames>
    <sheetDataSet>
      <sheetData sheetId="0">
        <row r="24">
          <cell r="C24" t="str">
            <v>nazwa_6</v>
          </cell>
        </row>
        <row r="28">
          <cell r="C28" t="str">
            <v>nazwa_1</v>
          </cell>
        </row>
      </sheetData>
      <sheetData sheetId="1">
        <row r="5">
          <cell r="C5" t="str">
            <v>W skrzyni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3300"/>
    <pageSetUpPr fitToPage="1"/>
  </sheetPr>
  <dimension ref="A1:BB1519"/>
  <sheetViews>
    <sheetView tabSelected="1" topLeftCell="A169" zoomScale="85" zoomScaleNormal="85" workbookViewId="0">
      <selection activeCell="G61" sqref="G61:J61"/>
    </sheetView>
  </sheetViews>
  <sheetFormatPr defaultColWidth="9.140625" defaultRowHeight="15" x14ac:dyDescent="0.25"/>
  <cols>
    <col min="1" max="1" width="2.5703125" style="5" customWidth="1"/>
    <col min="2" max="2" width="71.7109375" style="31" customWidth="1"/>
    <col min="3" max="3" width="37.42578125" style="31" customWidth="1"/>
    <col min="4" max="4" width="17.140625" style="31" customWidth="1"/>
    <col min="5" max="5" width="8.5703125" style="31" customWidth="1"/>
    <col min="6" max="6" width="56.5703125" style="31" customWidth="1"/>
    <col min="7" max="7" width="28.85546875" style="31" customWidth="1"/>
    <col min="8" max="8" width="19.140625" style="31" customWidth="1"/>
    <col min="9" max="9" width="8.5703125" style="31" customWidth="1"/>
    <col min="10" max="10" width="62" style="31" customWidth="1"/>
    <col min="11" max="11" width="23.5703125" style="37" customWidth="1"/>
    <col min="12" max="12" width="18.140625" style="23" customWidth="1"/>
    <col min="13" max="14" width="10.85546875" style="23" customWidth="1"/>
    <col min="15" max="53" width="9.140625" style="23"/>
    <col min="54" max="16384" width="9.140625" style="31"/>
  </cols>
  <sheetData>
    <row r="1" spans="1:54" s="24" customFormat="1" ht="15.75" thickBot="1" x14ac:dyDescent="0.3">
      <c r="A1" s="3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4" s="24" customFormat="1" ht="35.25" customHeight="1" thickBot="1" x14ac:dyDescent="0.3">
      <c r="A2" s="2"/>
      <c r="B2" s="173" t="s">
        <v>218</v>
      </c>
      <c r="C2" s="174"/>
      <c r="D2" s="174"/>
      <c r="E2" s="174"/>
      <c r="F2" s="174"/>
      <c r="G2" s="174"/>
      <c r="H2" s="174"/>
      <c r="I2" s="174"/>
      <c r="J2" s="174"/>
      <c r="K2" s="174"/>
      <c r="L2" s="175"/>
      <c r="M2" s="2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spans="1:54" s="30" customFormat="1" ht="16.5" customHeight="1" thickBot="1" x14ac:dyDescent="0.3">
      <c r="A3" s="2"/>
      <c r="B3" s="4"/>
      <c r="C3" s="4"/>
      <c r="D3" s="1"/>
      <c r="E3" s="26"/>
      <c r="F3" s="26"/>
      <c r="G3" s="26"/>
      <c r="H3" s="27"/>
      <c r="I3" s="28"/>
      <c r="J3" s="27"/>
      <c r="K3" s="26"/>
      <c r="L3" s="26"/>
      <c r="M3" s="25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9"/>
    </row>
    <row r="4" spans="1:54" ht="19.5" thickBot="1" x14ac:dyDescent="0.3">
      <c r="A4" s="2"/>
      <c r="B4" s="176" t="s">
        <v>34</v>
      </c>
      <c r="C4" s="177"/>
      <c r="D4" s="178"/>
      <c r="E4" s="26"/>
      <c r="F4" s="183" t="s">
        <v>38</v>
      </c>
      <c r="G4" s="184"/>
      <c r="H4" s="185"/>
      <c r="I4" s="51"/>
      <c r="J4" s="152" t="s">
        <v>27</v>
      </c>
      <c r="K4" s="153"/>
      <c r="L4" s="154"/>
      <c r="M4" s="25"/>
    </row>
    <row r="5" spans="1:54" ht="16.5" customHeight="1" x14ac:dyDescent="0.25">
      <c r="A5" s="2"/>
      <c r="B5" s="59" t="s">
        <v>1</v>
      </c>
      <c r="C5" s="179" t="s">
        <v>153</v>
      </c>
      <c r="D5" s="180"/>
      <c r="E5" s="26"/>
      <c r="F5" s="62" t="s">
        <v>105</v>
      </c>
      <c r="G5" s="63" t="s">
        <v>106</v>
      </c>
      <c r="H5" s="64" t="s">
        <v>42</v>
      </c>
      <c r="I5" s="50"/>
      <c r="J5" s="62" t="s">
        <v>105</v>
      </c>
      <c r="K5" s="63" t="s">
        <v>106</v>
      </c>
      <c r="L5" s="64" t="s">
        <v>42</v>
      </c>
      <c r="M5" s="25"/>
    </row>
    <row r="6" spans="1:54" ht="15.75" x14ac:dyDescent="0.25">
      <c r="A6" s="2"/>
      <c r="B6" s="60" t="s">
        <v>75</v>
      </c>
      <c r="C6" s="181">
        <v>300</v>
      </c>
      <c r="D6" s="182"/>
      <c r="E6" s="28"/>
      <c r="F6" s="52" t="s">
        <v>163</v>
      </c>
      <c r="G6" s="55" t="s">
        <v>200</v>
      </c>
      <c r="H6" s="56">
        <v>0</v>
      </c>
      <c r="I6" s="28"/>
      <c r="J6" s="10" t="s">
        <v>123</v>
      </c>
      <c r="K6" s="11" t="s">
        <v>43</v>
      </c>
      <c r="L6" s="8">
        <v>0</v>
      </c>
      <c r="M6" s="25"/>
    </row>
    <row r="7" spans="1:54" ht="15" customHeight="1" x14ac:dyDescent="0.25">
      <c r="A7" s="2"/>
      <c r="B7" s="60" t="s">
        <v>187</v>
      </c>
      <c r="C7" s="181">
        <v>0</v>
      </c>
      <c r="D7" s="182"/>
      <c r="E7" s="26"/>
      <c r="F7" s="52" t="s">
        <v>136</v>
      </c>
      <c r="G7" s="55" t="s">
        <v>43</v>
      </c>
      <c r="H7" s="56">
        <v>0</v>
      </c>
      <c r="I7" s="28"/>
      <c r="J7" s="10" t="s">
        <v>124</v>
      </c>
      <c r="K7" s="11" t="s">
        <v>43</v>
      </c>
      <c r="L7" s="8">
        <v>0</v>
      </c>
      <c r="M7" s="25"/>
    </row>
    <row r="8" spans="1:54" ht="15.75" x14ac:dyDescent="0.25">
      <c r="A8" s="2"/>
      <c r="B8" s="60" t="s">
        <v>80</v>
      </c>
      <c r="C8" s="181">
        <v>0</v>
      </c>
      <c r="D8" s="182"/>
      <c r="E8" s="94"/>
      <c r="F8" s="52" t="s">
        <v>137</v>
      </c>
      <c r="G8" s="55" t="s">
        <v>109</v>
      </c>
      <c r="H8" s="56">
        <v>0</v>
      </c>
      <c r="I8" s="28"/>
      <c r="J8" s="10" t="s">
        <v>192</v>
      </c>
      <c r="K8" s="11" t="s">
        <v>43</v>
      </c>
      <c r="L8" s="8">
        <v>0</v>
      </c>
      <c r="M8" s="25"/>
    </row>
    <row r="9" spans="1:54" ht="15.75" x14ac:dyDescent="0.25">
      <c r="A9" s="2"/>
      <c r="B9" s="60" t="s">
        <v>3</v>
      </c>
      <c r="C9" s="186" t="s">
        <v>33</v>
      </c>
      <c r="D9" s="187"/>
      <c r="E9" s="26"/>
      <c r="F9" s="52" t="s">
        <v>189</v>
      </c>
      <c r="G9" s="55" t="s">
        <v>43</v>
      </c>
      <c r="H9" s="56">
        <v>0</v>
      </c>
      <c r="I9" s="28"/>
      <c r="J9" s="10" t="s">
        <v>125</v>
      </c>
      <c r="K9" s="11" t="s">
        <v>43</v>
      </c>
      <c r="L9" s="8">
        <v>0</v>
      </c>
      <c r="M9" s="25"/>
    </row>
    <row r="10" spans="1:54" ht="16.5" thickBot="1" x14ac:dyDescent="0.3">
      <c r="A10" s="2"/>
      <c r="B10" s="60" t="s">
        <v>79</v>
      </c>
      <c r="C10" s="186" t="s">
        <v>33</v>
      </c>
      <c r="D10" s="187"/>
      <c r="E10" s="26"/>
      <c r="F10" s="52" t="s">
        <v>138</v>
      </c>
      <c r="G10" s="55" t="s">
        <v>111</v>
      </c>
      <c r="H10" s="56">
        <v>0</v>
      </c>
      <c r="I10" s="28"/>
      <c r="J10" s="12" t="s">
        <v>126</v>
      </c>
      <c r="K10" s="40" t="s">
        <v>43</v>
      </c>
      <c r="L10" s="9">
        <v>0</v>
      </c>
      <c r="M10" s="25"/>
    </row>
    <row r="11" spans="1:54" ht="15.75" x14ac:dyDescent="0.25">
      <c r="A11" s="2"/>
      <c r="B11" s="60" t="s">
        <v>85</v>
      </c>
      <c r="C11" s="186" t="s">
        <v>22</v>
      </c>
      <c r="D11" s="188"/>
      <c r="E11" s="26"/>
      <c r="F11" s="52" t="s">
        <v>141</v>
      </c>
      <c r="G11" s="55" t="s">
        <v>43</v>
      </c>
      <c r="H11" s="56">
        <v>0</v>
      </c>
      <c r="I11" s="28"/>
      <c r="J11" s="26"/>
      <c r="K11" s="26"/>
      <c r="L11" s="26"/>
      <c r="M11" s="25"/>
    </row>
    <row r="12" spans="1:54" ht="16.5" thickBot="1" x14ac:dyDescent="0.3">
      <c r="A12" s="2"/>
      <c r="B12" s="60" t="s">
        <v>115</v>
      </c>
      <c r="C12" s="61">
        <v>1500</v>
      </c>
      <c r="D12" s="82">
        <v>0</v>
      </c>
      <c r="E12" s="25"/>
      <c r="F12" s="52" t="s">
        <v>139</v>
      </c>
      <c r="G12" s="55" t="s">
        <v>43</v>
      </c>
      <c r="H12" s="56">
        <v>0</v>
      </c>
      <c r="I12" s="28"/>
      <c r="J12" s="26"/>
      <c r="K12" s="26"/>
      <c r="L12" s="26"/>
      <c r="M12" s="25"/>
    </row>
    <row r="13" spans="1:54" ht="18.75" x14ac:dyDescent="0.25">
      <c r="A13" s="2"/>
      <c r="B13" s="60" t="s">
        <v>93</v>
      </c>
      <c r="C13" s="181" t="s">
        <v>33</v>
      </c>
      <c r="D13" s="182"/>
      <c r="E13" s="50"/>
      <c r="F13" s="52" t="s">
        <v>143</v>
      </c>
      <c r="G13" s="55" t="s">
        <v>43</v>
      </c>
      <c r="H13" s="56">
        <v>0</v>
      </c>
      <c r="I13" s="28"/>
      <c r="J13" s="189" t="s">
        <v>23</v>
      </c>
      <c r="K13" s="190"/>
      <c r="L13" s="191"/>
      <c r="M13" s="36"/>
    </row>
    <row r="14" spans="1:54" ht="16.5" thickBot="1" x14ac:dyDescent="0.3">
      <c r="A14" s="2"/>
      <c r="B14" s="104" t="s">
        <v>210</v>
      </c>
      <c r="C14" s="127">
        <v>0</v>
      </c>
      <c r="D14" s="128"/>
      <c r="E14" s="26"/>
      <c r="F14" s="53" t="s">
        <v>140</v>
      </c>
      <c r="G14" s="54" t="s">
        <v>113</v>
      </c>
      <c r="H14" s="99">
        <v>0</v>
      </c>
      <c r="I14" s="28"/>
      <c r="J14" s="62" t="s">
        <v>105</v>
      </c>
      <c r="K14" s="63" t="s">
        <v>106</v>
      </c>
      <c r="L14" s="64" t="s">
        <v>42</v>
      </c>
      <c r="M14" s="36"/>
    </row>
    <row r="15" spans="1:54" ht="18.75" customHeight="1" thickBot="1" x14ac:dyDescent="0.3">
      <c r="A15" s="28"/>
      <c r="B15" s="28"/>
      <c r="C15" s="26"/>
      <c r="D15" s="26"/>
      <c r="E15" s="26"/>
      <c r="F15" s="26"/>
      <c r="G15" s="26"/>
      <c r="H15" s="27"/>
      <c r="I15" s="28"/>
      <c r="J15" s="45" t="s">
        <v>193</v>
      </c>
      <c r="K15" s="44" t="s">
        <v>43</v>
      </c>
      <c r="L15" s="56">
        <v>0</v>
      </c>
      <c r="M15" s="36"/>
    </row>
    <row r="16" spans="1:54" ht="18.75" customHeight="1" thickBot="1" x14ac:dyDescent="0.3">
      <c r="A16" s="2"/>
      <c r="B16" s="147" t="s">
        <v>154</v>
      </c>
      <c r="C16" s="148"/>
      <c r="D16" s="57" t="s">
        <v>33</v>
      </c>
      <c r="E16" s="49"/>
      <c r="F16" s="26"/>
      <c r="G16" s="26"/>
      <c r="H16" s="27"/>
      <c r="I16" s="28"/>
      <c r="J16" s="102" t="s">
        <v>194</v>
      </c>
      <c r="K16" s="103" t="s">
        <v>198</v>
      </c>
      <c r="L16" s="99">
        <v>0</v>
      </c>
      <c r="M16" s="36"/>
    </row>
    <row r="17" spans="1:13" ht="16.5" customHeight="1" thickBot="1" x14ac:dyDescent="0.3">
      <c r="A17" s="2"/>
      <c r="B17" s="33"/>
      <c r="C17" s="23"/>
      <c r="D17" s="34"/>
      <c r="E17" s="26"/>
      <c r="F17" s="152" t="s">
        <v>29</v>
      </c>
      <c r="G17" s="153"/>
      <c r="H17" s="154"/>
      <c r="I17" s="28"/>
      <c r="J17" s="26"/>
      <c r="K17" s="26"/>
      <c r="L17" s="26"/>
      <c r="M17" s="36"/>
    </row>
    <row r="18" spans="1:13" ht="18.75" x14ac:dyDescent="0.25">
      <c r="A18" s="2"/>
      <c r="B18" s="33"/>
      <c r="C18" s="23"/>
      <c r="D18" s="34"/>
      <c r="E18" s="26"/>
      <c r="F18" s="62" t="s">
        <v>105</v>
      </c>
      <c r="G18" s="63" t="s">
        <v>106</v>
      </c>
      <c r="H18" s="64" t="s">
        <v>42</v>
      </c>
      <c r="I18" s="28"/>
      <c r="J18" s="149" t="s">
        <v>170</v>
      </c>
      <c r="K18" s="150"/>
      <c r="L18" s="151"/>
      <c r="M18" s="36"/>
    </row>
    <row r="19" spans="1:13" ht="15.75" x14ac:dyDescent="0.25">
      <c r="A19" s="2"/>
      <c r="B19" s="33"/>
      <c r="C19" s="23"/>
      <c r="D19" s="34"/>
      <c r="E19" s="26"/>
      <c r="F19" s="32" t="s">
        <v>127</v>
      </c>
      <c r="G19" s="44" t="s">
        <v>43</v>
      </c>
      <c r="H19" s="8">
        <v>0</v>
      </c>
      <c r="I19" s="28"/>
      <c r="J19" s="62" t="s">
        <v>105</v>
      </c>
      <c r="K19" s="65" t="s">
        <v>159</v>
      </c>
      <c r="L19" s="64" t="s">
        <v>42</v>
      </c>
      <c r="M19" s="36"/>
    </row>
    <row r="20" spans="1:13" ht="15.75" x14ac:dyDescent="0.25">
      <c r="A20" s="2"/>
      <c r="B20" s="33"/>
      <c r="C20" s="23"/>
      <c r="D20" s="34"/>
      <c r="E20" s="26"/>
      <c r="F20" s="32" t="s">
        <v>217</v>
      </c>
      <c r="G20" s="44" t="s">
        <v>43</v>
      </c>
      <c r="H20" s="8">
        <v>0</v>
      </c>
      <c r="I20" s="26"/>
      <c r="J20" s="117"/>
      <c r="K20" s="118"/>
      <c r="L20" s="56"/>
      <c r="M20" s="36"/>
    </row>
    <row r="21" spans="1:13" ht="15.75" x14ac:dyDescent="0.25">
      <c r="A21" s="2"/>
      <c r="B21" s="33"/>
      <c r="C21" s="23"/>
      <c r="D21" s="34"/>
      <c r="E21" s="26"/>
      <c r="F21" s="32" t="s">
        <v>132</v>
      </c>
      <c r="G21" s="44" t="s">
        <v>131</v>
      </c>
      <c r="H21" s="8">
        <v>0</v>
      </c>
      <c r="I21" s="26"/>
      <c r="J21" s="117"/>
      <c r="K21" s="118"/>
      <c r="L21" s="56"/>
      <c r="M21" s="36"/>
    </row>
    <row r="22" spans="1:13" ht="15.75" x14ac:dyDescent="0.25">
      <c r="A22" s="2"/>
      <c r="B22" s="33"/>
      <c r="C22" s="23"/>
      <c r="D22" s="34"/>
      <c r="E22" s="26"/>
      <c r="F22" s="32" t="s">
        <v>128</v>
      </c>
      <c r="G22" s="11" t="s">
        <v>43</v>
      </c>
      <c r="H22" s="8">
        <v>0</v>
      </c>
      <c r="I22" s="26"/>
      <c r="J22" s="117"/>
      <c r="K22" s="118"/>
      <c r="L22" s="56"/>
      <c r="M22" s="36"/>
    </row>
    <row r="23" spans="1:13" ht="15.75" x14ac:dyDescent="0.25">
      <c r="A23" s="2"/>
      <c r="B23" s="33"/>
      <c r="C23" s="23"/>
      <c r="D23" s="34"/>
      <c r="E23" s="26"/>
      <c r="F23" s="32" t="s">
        <v>129</v>
      </c>
      <c r="G23" s="44" t="s">
        <v>43</v>
      </c>
      <c r="H23" s="8">
        <v>0</v>
      </c>
      <c r="I23" s="26"/>
      <c r="J23" s="117"/>
      <c r="K23" s="118"/>
      <c r="L23" s="56"/>
      <c r="M23" s="36"/>
    </row>
    <row r="24" spans="1:13" ht="16.5" thickBot="1" x14ac:dyDescent="0.3">
      <c r="A24" s="2"/>
      <c r="B24" s="33"/>
      <c r="C24" s="23"/>
      <c r="D24" s="34"/>
      <c r="E24" s="26"/>
      <c r="F24" s="35" t="s">
        <v>24</v>
      </c>
      <c r="G24" s="116" t="s">
        <v>43</v>
      </c>
      <c r="H24" s="9">
        <v>0</v>
      </c>
      <c r="I24" s="28"/>
      <c r="J24" s="117"/>
      <c r="K24" s="118"/>
      <c r="L24" s="56"/>
      <c r="M24" s="36"/>
    </row>
    <row r="25" spans="1:13" ht="18" customHeight="1" x14ac:dyDescent="0.25">
      <c r="A25" s="2"/>
      <c r="B25" s="33"/>
      <c r="C25" s="23"/>
      <c r="D25" s="34"/>
      <c r="E25" s="26"/>
      <c r="F25" s="26"/>
      <c r="G25" s="26"/>
      <c r="H25" s="27"/>
      <c r="I25" s="26"/>
      <c r="J25" s="117"/>
      <c r="K25" s="118"/>
      <c r="L25" s="56"/>
      <c r="M25" s="36"/>
    </row>
    <row r="26" spans="1:13" ht="16.5" thickBot="1" x14ac:dyDescent="0.3">
      <c r="A26" s="2"/>
      <c r="B26" s="33"/>
      <c r="C26" s="23"/>
      <c r="D26" s="34"/>
      <c r="E26" s="26"/>
      <c r="F26" s="26"/>
      <c r="G26" s="26"/>
      <c r="H26" s="27"/>
      <c r="I26" s="26"/>
      <c r="J26" s="117"/>
      <c r="K26" s="118"/>
      <c r="L26" s="56"/>
      <c r="M26" s="36"/>
    </row>
    <row r="27" spans="1:13" ht="23.25" customHeight="1" x14ac:dyDescent="0.25">
      <c r="A27" s="2"/>
      <c r="B27" s="33"/>
      <c r="C27" s="23"/>
      <c r="D27" s="34"/>
      <c r="E27" s="26"/>
      <c r="F27" s="170" t="s">
        <v>35</v>
      </c>
      <c r="G27" s="171"/>
      <c r="H27" s="172"/>
      <c r="I27" s="28"/>
      <c r="J27" s="117"/>
      <c r="K27" s="118"/>
      <c r="L27" s="56"/>
      <c r="M27" s="36"/>
    </row>
    <row r="28" spans="1:13" ht="15.75" x14ac:dyDescent="0.25">
      <c r="A28" s="2"/>
      <c r="B28" s="33"/>
      <c r="C28" s="23"/>
      <c r="D28" s="34"/>
      <c r="E28" s="26"/>
      <c r="F28" s="66" t="s">
        <v>105</v>
      </c>
      <c r="G28" s="67" t="s">
        <v>106</v>
      </c>
      <c r="H28" s="68" t="s">
        <v>42</v>
      </c>
      <c r="I28" s="28"/>
      <c r="J28" s="117"/>
      <c r="K28" s="118"/>
      <c r="L28" s="56"/>
      <c r="M28" s="36"/>
    </row>
    <row r="29" spans="1:13" ht="16.5" thickBot="1" x14ac:dyDescent="0.3">
      <c r="A29" s="2"/>
      <c r="B29" s="33"/>
      <c r="C29" s="23"/>
      <c r="D29" s="34"/>
      <c r="E29" s="26"/>
      <c r="F29" s="105" t="s">
        <v>116</v>
      </c>
      <c r="G29" s="106" t="s">
        <v>43</v>
      </c>
      <c r="H29" s="8">
        <v>0</v>
      </c>
      <c r="I29" s="28"/>
      <c r="J29" s="119"/>
      <c r="K29" s="120"/>
      <c r="L29" s="99"/>
      <c r="M29" s="36"/>
    </row>
    <row r="30" spans="1:13" ht="15.75" x14ac:dyDescent="0.25">
      <c r="A30" s="2"/>
      <c r="B30" s="33"/>
      <c r="C30" s="23"/>
      <c r="D30" s="34"/>
      <c r="E30" s="26"/>
      <c r="F30" s="105" t="s">
        <v>191</v>
      </c>
      <c r="G30" s="107" t="s">
        <v>26</v>
      </c>
      <c r="H30" s="8">
        <v>0</v>
      </c>
      <c r="I30" s="28"/>
      <c r="J30" s="28"/>
      <c r="K30" s="28"/>
      <c r="L30" s="28"/>
      <c r="M30" s="36"/>
    </row>
    <row r="31" spans="1:13" ht="15.75" x14ac:dyDescent="0.25">
      <c r="A31" s="2"/>
      <c r="B31" s="33"/>
      <c r="C31" s="23"/>
      <c r="D31" s="34"/>
      <c r="E31" s="26"/>
      <c r="F31" s="105" t="s">
        <v>118</v>
      </c>
      <c r="G31" s="106" t="s">
        <v>43</v>
      </c>
      <c r="H31" s="8">
        <v>0</v>
      </c>
      <c r="I31" s="28"/>
      <c r="J31" s="28"/>
      <c r="K31" s="28"/>
      <c r="L31" s="28"/>
      <c r="M31" s="25"/>
    </row>
    <row r="32" spans="1:13" ht="15.75" x14ac:dyDescent="0.25">
      <c r="A32" s="2"/>
      <c r="B32" s="33"/>
      <c r="C32" s="23"/>
      <c r="D32" s="34"/>
      <c r="E32" s="26"/>
      <c r="F32" s="105" t="s">
        <v>119</v>
      </c>
      <c r="G32" s="106" t="s">
        <v>43</v>
      </c>
      <c r="H32" s="8">
        <v>0</v>
      </c>
      <c r="I32" s="28"/>
      <c r="J32" s="28"/>
      <c r="K32" s="28"/>
      <c r="L32" s="28"/>
      <c r="M32" s="25"/>
    </row>
    <row r="33" spans="1:13" ht="15.75" x14ac:dyDescent="0.25">
      <c r="A33" s="2"/>
      <c r="B33" s="33"/>
      <c r="C33" s="23"/>
      <c r="D33" s="34"/>
      <c r="E33" s="26"/>
      <c r="F33" s="105" t="s">
        <v>158</v>
      </c>
      <c r="G33" s="106" t="s">
        <v>43</v>
      </c>
      <c r="H33" s="8">
        <v>0</v>
      </c>
      <c r="I33" s="28"/>
      <c r="J33" s="28"/>
      <c r="K33" s="28"/>
      <c r="L33" s="28"/>
      <c r="M33" s="25"/>
    </row>
    <row r="34" spans="1:13" ht="16.5" customHeight="1" x14ac:dyDescent="0.25">
      <c r="A34" s="2"/>
      <c r="B34" s="33"/>
      <c r="C34" s="23"/>
      <c r="D34" s="34"/>
      <c r="E34" s="26"/>
      <c r="F34" s="105" t="s">
        <v>121</v>
      </c>
      <c r="G34" s="106" t="s">
        <v>43</v>
      </c>
      <c r="H34" s="8">
        <v>0</v>
      </c>
      <c r="I34" s="28"/>
      <c r="J34" s="28"/>
      <c r="K34" s="28"/>
      <c r="L34" s="28"/>
      <c r="M34" s="25"/>
    </row>
    <row r="35" spans="1:13" ht="16.5" thickBot="1" x14ac:dyDescent="0.3">
      <c r="A35" s="2"/>
      <c r="B35" s="33"/>
      <c r="C35" s="23"/>
      <c r="D35" s="34"/>
      <c r="E35" s="26"/>
      <c r="F35" s="108" t="s">
        <v>168</v>
      </c>
      <c r="G35" s="109" t="s">
        <v>43</v>
      </c>
      <c r="H35" s="9">
        <v>0</v>
      </c>
      <c r="I35" s="28" t="s">
        <v>190</v>
      </c>
      <c r="J35" s="28"/>
      <c r="K35" s="28"/>
      <c r="L35" s="28"/>
      <c r="M35" s="25"/>
    </row>
    <row r="36" spans="1:13" ht="15.75" x14ac:dyDescent="0.25">
      <c r="A36" s="2"/>
      <c r="B36" s="33"/>
      <c r="C36" s="23"/>
      <c r="D36" s="34"/>
      <c r="E36" s="26"/>
      <c r="F36" s="26"/>
      <c r="G36" s="26"/>
      <c r="H36" s="26"/>
      <c r="I36" s="28"/>
      <c r="J36" s="28"/>
      <c r="K36" s="28"/>
      <c r="L36" s="28"/>
      <c r="M36" s="25"/>
    </row>
    <row r="37" spans="1:13" ht="15" customHeight="1" x14ac:dyDescent="0.25">
      <c r="A37" s="2"/>
      <c r="B37" s="33"/>
      <c r="C37" s="23"/>
      <c r="D37" s="34"/>
      <c r="E37" s="26"/>
      <c r="F37" s="26"/>
      <c r="G37" s="26"/>
      <c r="H37" s="26"/>
      <c r="I37" s="26"/>
      <c r="J37" s="28"/>
      <c r="K37" s="28"/>
      <c r="L37" s="28"/>
      <c r="M37" s="25"/>
    </row>
    <row r="38" spans="1:13" ht="15" customHeight="1" thickBot="1" x14ac:dyDescent="0.3">
      <c r="A38" s="2"/>
      <c r="B38" s="33"/>
      <c r="C38" s="23"/>
      <c r="D38" s="34"/>
      <c r="E38" s="26"/>
      <c r="F38" s="26"/>
      <c r="G38" s="26"/>
      <c r="H38" s="26"/>
      <c r="I38" s="26"/>
      <c r="J38" s="28"/>
      <c r="K38" s="28"/>
      <c r="L38" s="28"/>
      <c r="M38" s="25"/>
    </row>
    <row r="39" spans="1:13" ht="24" customHeight="1" thickBot="1" x14ac:dyDescent="0.3">
      <c r="A39" s="2"/>
      <c r="B39" s="33"/>
      <c r="C39" s="23"/>
      <c r="D39" s="34"/>
      <c r="E39" s="26"/>
      <c r="F39" s="69" t="s">
        <v>151</v>
      </c>
      <c r="G39" s="72">
        <f>($I$119+$I$130+$I$150+$I$163+$I$193+$I$204+$I$219)+IF($C$13=$B$248,C7*2)</f>
        <v>105</v>
      </c>
      <c r="H39" s="161" t="s">
        <v>28</v>
      </c>
      <c r="I39" s="162"/>
      <c r="J39" s="167">
        <f>SUM(G39:G42)</f>
        <v>134.76489583333333</v>
      </c>
      <c r="K39" s="75"/>
      <c r="L39" s="26"/>
      <c r="M39" s="25"/>
    </row>
    <row r="40" spans="1:13" ht="25.5" customHeight="1" thickBot="1" x14ac:dyDescent="0.3">
      <c r="A40" s="2"/>
      <c r="B40" s="33"/>
      <c r="C40" s="23"/>
      <c r="D40" s="34"/>
      <c r="E40" s="26"/>
      <c r="F40" s="70" t="s">
        <v>91</v>
      </c>
      <c r="G40" s="73">
        <f>$I$182</f>
        <v>11.213541666666668</v>
      </c>
      <c r="H40" s="163"/>
      <c r="I40" s="164"/>
      <c r="J40" s="168"/>
      <c r="K40" s="75"/>
      <c r="L40" s="26"/>
      <c r="M40" s="25"/>
    </row>
    <row r="41" spans="1:13" ht="24.75" customHeight="1" thickBot="1" x14ac:dyDescent="0.3">
      <c r="A41" s="2"/>
      <c r="B41" s="33"/>
      <c r="C41" s="23"/>
      <c r="D41" s="34"/>
      <c r="E41" s="26"/>
      <c r="F41" s="71" t="s">
        <v>162</v>
      </c>
      <c r="G41" s="74">
        <f>$I$173</f>
        <v>6.3</v>
      </c>
      <c r="H41" s="163"/>
      <c r="I41" s="164"/>
      <c r="J41" s="168"/>
      <c r="K41" s="75"/>
      <c r="L41" s="46"/>
      <c r="M41" s="25"/>
    </row>
    <row r="42" spans="1:13" ht="26.25" customHeight="1" thickBot="1" x14ac:dyDescent="0.3">
      <c r="A42" s="2"/>
      <c r="B42" s="33"/>
      <c r="C42" s="23"/>
      <c r="D42" s="34"/>
      <c r="E42" s="26"/>
      <c r="F42" s="71" t="s">
        <v>165</v>
      </c>
      <c r="G42" s="74">
        <f>($G$39+$G$40+$G$41)*10%</f>
        <v>12.251354166666667</v>
      </c>
      <c r="H42" s="165"/>
      <c r="I42" s="166"/>
      <c r="J42" s="169"/>
      <c r="K42" s="75"/>
      <c r="L42" s="46"/>
      <c r="M42" s="25"/>
    </row>
    <row r="43" spans="1:13" ht="11.25" customHeight="1" thickBot="1" x14ac:dyDescent="0.3">
      <c r="A43" s="2"/>
      <c r="B43" s="33"/>
      <c r="C43" s="23"/>
      <c r="D43" s="34"/>
      <c r="E43" s="26"/>
      <c r="F43" s="26"/>
      <c r="G43" s="26"/>
      <c r="H43" s="21"/>
      <c r="I43" s="21"/>
      <c r="J43" s="21"/>
      <c r="K43" s="26"/>
      <c r="L43" s="26"/>
      <c r="M43" s="25"/>
    </row>
    <row r="44" spans="1:13" ht="11.25" customHeight="1" x14ac:dyDescent="0.25">
      <c r="A44" s="2"/>
      <c r="B44" s="113"/>
      <c r="C44" s="85"/>
      <c r="D44" s="84"/>
      <c r="E44" s="26"/>
      <c r="F44" s="26"/>
      <c r="G44" s="26"/>
      <c r="H44" s="26"/>
      <c r="I44" s="26"/>
      <c r="J44" s="26"/>
      <c r="K44" s="26"/>
      <c r="L44" s="26"/>
      <c r="M44" s="25"/>
    </row>
    <row r="45" spans="1:13" ht="11.25" customHeight="1" x14ac:dyDescent="0.25">
      <c r="A45" s="2"/>
      <c r="B45" s="33"/>
      <c r="C45" s="23"/>
      <c r="D45" s="34"/>
      <c r="E45" s="26"/>
      <c r="F45" s="26"/>
      <c r="G45" s="26"/>
      <c r="H45" s="26"/>
      <c r="I45" s="26"/>
      <c r="J45" s="26"/>
      <c r="K45" s="26"/>
      <c r="L45" s="26"/>
      <c r="M45" s="25"/>
    </row>
    <row r="46" spans="1:13" ht="11.25" customHeight="1" x14ac:dyDescent="0.25">
      <c r="A46" s="2"/>
      <c r="B46" s="33"/>
      <c r="C46" s="23"/>
      <c r="D46" s="34"/>
      <c r="E46" s="26"/>
      <c r="F46" s="26"/>
      <c r="G46" s="26"/>
      <c r="H46" s="26"/>
      <c r="I46" s="26"/>
      <c r="J46" s="26"/>
      <c r="K46" s="26"/>
      <c r="L46" s="26"/>
      <c r="M46" s="25"/>
    </row>
    <row r="47" spans="1:13" x14ac:dyDescent="0.25">
      <c r="A47" s="2"/>
      <c r="B47" s="33"/>
      <c r="C47" s="23"/>
      <c r="D47" s="34"/>
      <c r="E47" s="26"/>
      <c r="F47" s="26"/>
      <c r="G47" s="26"/>
      <c r="H47" s="26"/>
      <c r="I47" s="26"/>
      <c r="J47" s="26"/>
      <c r="K47" s="26"/>
      <c r="L47" s="26"/>
      <c r="M47" s="25"/>
    </row>
    <row r="48" spans="1:13" x14ac:dyDescent="0.25">
      <c r="A48" s="2"/>
      <c r="B48" s="33"/>
      <c r="C48" s="23"/>
      <c r="D48" s="34"/>
      <c r="E48" s="26"/>
      <c r="F48" s="26"/>
      <c r="G48" s="26"/>
      <c r="H48" s="26"/>
      <c r="I48" s="26"/>
      <c r="J48" s="26"/>
      <c r="K48" s="26"/>
      <c r="L48" s="26"/>
      <c r="M48" s="25"/>
    </row>
    <row r="49" spans="1:13" x14ac:dyDescent="0.25">
      <c r="A49" s="2"/>
      <c r="B49" s="33"/>
      <c r="C49" s="23"/>
      <c r="D49" s="34"/>
      <c r="E49" s="26"/>
      <c r="F49" s="26"/>
      <c r="G49" s="26"/>
      <c r="H49" s="26"/>
      <c r="I49" s="26"/>
      <c r="J49" s="26"/>
      <c r="K49" s="26"/>
      <c r="L49" s="26"/>
      <c r="M49" s="25"/>
    </row>
    <row r="50" spans="1:13" x14ac:dyDescent="0.25">
      <c r="A50" s="4"/>
      <c r="B50" s="33"/>
      <c r="C50" s="23"/>
      <c r="D50" s="34"/>
      <c r="E50" s="26"/>
      <c r="F50" s="26"/>
      <c r="G50" s="26"/>
      <c r="H50" s="26"/>
      <c r="I50" s="26"/>
      <c r="J50" s="26"/>
      <c r="K50" s="26"/>
      <c r="L50" s="26"/>
      <c r="M50" s="25"/>
    </row>
    <row r="51" spans="1:13" ht="123.75" customHeight="1" thickBot="1" x14ac:dyDescent="0.3">
      <c r="A51" s="2"/>
      <c r="B51" s="86"/>
      <c r="C51" s="114"/>
      <c r="D51" s="115"/>
      <c r="E51" s="26"/>
      <c r="F51" s="26"/>
      <c r="G51" s="26"/>
      <c r="H51" s="26"/>
      <c r="I51" s="26"/>
      <c r="J51" s="26"/>
      <c r="K51" s="26"/>
      <c r="L51" s="26"/>
      <c r="M51" s="25"/>
    </row>
    <row r="52" spans="1:13" ht="31.5" x14ac:dyDescent="0.25">
      <c r="A52" s="2"/>
      <c r="B52" s="110" t="s">
        <v>166</v>
      </c>
      <c r="C52" s="111">
        <v>400</v>
      </c>
      <c r="D52" s="112">
        <v>0</v>
      </c>
      <c r="E52" s="75"/>
      <c r="F52" s="26"/>
      <c r="G52" s="26"/>
      <c r="H52" s="26"/>
      <c r="I52" s="26"/>
      <c r="J52" s="27"/>
      <c r="K52" s="26"/>
      <c r="L52" s="26"/>
      <c r="M52" s="25"/>
    </row>
    <row r="53" spans="1:13" ht="29.25" customHeight="1" thickBot="1" x14ac:dyDescent="0.3">
      <c r="A53" s="2"/>
      <c r="B53" s="58" t="s">
        <v>41</v>
      </c>
      <c r="C53" s="127" t="s">
        <v>33</v>
      </c>
      <c r="D53" s="128"/>
      <c r="E53" s="4"/>
      <c r="F53" s="26"/>
      <c r="G53" s="26"/>
      <c r="H53" s="26"/>
      <c r="I53" s="26"/>
      <c r="J53" s="26"/>
      <c r="K53" s="26"/>
      <c r="L53" s="26"/>
      <c r="M53" s="25"/>
    </row>
    <row r="54" spans="1:13" x14ac:dyDescent="0.25">
      <c r="A54" s="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</row>
    <row r="55" spans="1:13" ht="15" customHeight="1" thickBot="1" x14ac:dyDescent="0.3">
      <c r="A55" s="6"/>
      <c r="B55" s="39"/>
      <c r="C55" s="39"/>
      <c r="D55" s="39"/>
      <c r="E55" s="39"/>
      <c r="F55" s="7"/>
      <c r="G55" s="7"/>
      <c r="H55" s="7"/>
      <c r="I55" s="7"/>
      <c r="J55" s="7"/>
      <c r="K55" s="7"/>
      <c r="L55" s="7"/>
      <c r="M55" s="13"/>
    </row>
    <row r="56" spans="1:13" s="23" customFormat="1" x14ac:dyDescent="0.25"/>
    <row r="57" spans="1:13" s="23" customFormat="1" ht="15.75" customHeight="1" thickBot="1" x14ac:dyDescent="0.3"/>
    <row r="58" spans="1:13" s="23" customFormat="1" ht="29.25" customHeight="1" thickBot="1" x14ac:dyDescent="0.3">
      <c r="B58" s="124" t="s">
        <v>36</v>
      </c>
      <c r="C58" s="125"/>
      <c r="D58" s="125"/>
      <c r="E58" s="125"/>
      <c r="F58" s="125"/>
      <c r="G58" s="125"/>
      <c r="H58" s="125"/>
      <c r="I58" s="125"/>
      <c r="J58" s="126"/>
    </row>
    <row r="59" spans="1:13" s="23" customFormat="1" ht="15" customHeight="1" x14ac:dyDescent="0.25"/>
    <row r="60" spans="1:13" s="23" customFormat="1" ht="15" customHeight="1" x14ac:dyDescent="0.25">
      <c r="B60" s="121" t="s">
        <v>155</v>
      </c>
      <c r="C60" s="122"/>
      <c r="D60" s="122"/>
      <c r="E60" s="122"/>
      <c r="F60" s="122"/>
      <c r="G60" s="122"/>
      <c r="H60" s="122"/>
      <c r="I60" s="122"/>
      <c r="J60" s="123"/>
      <c r="L60" s="48"/>
    </row>
    <row r="61" spans="1:13" s="23" customFormat="1" ht="15" customHeight="1" x14ac:dyDescent="0.25">
      <c r="B61" s="155" t="s">
        <v>10</v>
      </c>
      <c r="C61" s="145" t="s">
        <v>14</v>
      </c>
      <c r="D61" s="145"/>
      <c r="E61" s="145" t="s">
        <v>15</v>
      </c>
      <c r="F61" s="145"/>
      <c r="G61" s="146" t="s">
        <v>31</v>
      </c>
      <c r="H61" s="146"/>
      <c r="I61" s="146"/>
      <c r="J61" s="146"/>
    </row>
    <row r="62" spans="1:13" s="23" customFormat="1" ht="15" customHeight="1" x14ac:dyDescent="0.25">
      <c r="B62" s="155"/>
      <c r="C62" s="14" t="s">
        <v>8</v>
      </c>
      <c r="D62" s="14" t="s">
        <v>9</v>
      </c>
      <c r="E62" s="14" t="s">
        <v>8</v>
      </c>
      <c r="F62" s="14" t="s">
        <v>169</v>
      </c>
      <c r="G62" s="14" t="s">
        <v>8</v>
      </c>
      <c r="H62" s="14" t="s">
        <v>9</v>
      </c>
      <c r="I62" s="14" t="s">
        <v>8</v>
      </c>
      <c r="J62" s="14" t="s">
        <v>9</v>
      </c>
    </row>
    <row r="63" spans="1:13" s="23" customFormat="1" ht="15" customHeight="1" x14ac:dyDescent="0.25">
      <c r="B63" s="88" t="s">
        <v>199</v>
      </c>
      <c r="C63" s="83">
        <v>21</v>
      </c>
      <c r="D63" s="87" t="s">
        <v>5</v>
      </c>
      <c r="E63" s="83">
        <f>IF(C5=B225,C6,0)</f>
        <v>0</v>
      </c>
      <c r="F63" s="87" t="s">
        <v>0</v>
      </c>
      <c r="G63" s="83">
        <f t="shared" ref="G63:G81" si="0">C63*E63</f>
        <v>0</v>
      </c>
      <c r="H63" s="87" t="s">
        <v>7</v>
      </c>
      <c r="I63" s="79">
        <f t="shared" ref="I63:I80" si="1">G63/60</f>
        <v>0</v>
      </c>
      <c r="J63" s="89" t="s">
        <v>16</v>
      </c>
    </row>
    <row r="64" spans="1:13" s="23" customFormat="1" ht="15" customHeight="1" x14ac:dyDescent="0.25">
      <c r="B64" s="16" t="s">
        <v>74</v>
      </c>
      <c r="C64" s="78">
        <v>27.9</v>
      </c>
      <c r="D64" s="16" t="s">
        <v>5</v>
      </c>
      <c r="E64" s="78">
        <f>IF(C5=B226,C6,0)</f>
        <v>0</v>
      </c>
      <c r="F64" s="76" t="s">
        <v>0</v>
      </c>
      <c r="G64" s="78">
        <f t="shared" si="0"/>
        <v>0</v>
      </c>
      <c r="H64" s="16" t="s">
        <v>7</v>
      </c>
      <c r="I64" s="79">
        <f t="shared" si="1"/>
        <v>0</v>
      </c>
      <c r="J64" s="16" t="s">
        <v>16</v>
      </c>
    </row>
    <row r="65" spans="2:10" s="23" customFormat="1" ht="15" customHeight="1" x14ac:dyDescent="0.25">
      <c r="B65" s="16" t="s">
        <v>171</v>
      </c>
      <c r="C65" s="16">
        <v>46.8</v>
      </c>
      <c r="D65" s="16" t="s">
        <v>6</v>
      </c>
      <c r="E65" s="16">
        <f>IF(C5=B227,C6,0)</f>
        <v>0</v>
      </c>
      <c r="F65" s="76" t="s">
        <v>0</v>
      </c>
      <c r="G65" s="16">
        <f t="shared" si="0"/>
        <v>0</v>
      </c>
      <c r="H65" s="16" t="s">
        <v>7</v>
      </c>
      <c r="I65" s="19">
        <f t="shared" si="1"/>
        <v>0</v>
      </c>
      <c r="J65" s="16" t="s">
        <v>16</v>
      </c>
    </row>
    <row r="66" spans="2:10" s="23" customFormat="1" ht="15" customHeight="1" x14ac:dyDescent="0.25">
      <c r="B66" s="16" t="s">
        <v>172</v>
      </c>
      <c r="C66" s="16">
        <v>62.2</v>
      </c>
      <c r="D66" s="16" t="s">
        <v>6</v>
      </c>
      <c r="E66" s="16">
        <f>IF(C5=B228,C6,0)</f>
        <v>0</v>
      </c>
      <c r="F66" s="76" t="s">
        <v>0</v>
      </c>
      <c r="G66" s="16">
        <f t="shared" si="0"/>
        <v>0</v>
      </c>
      <c r="H66" s="16" t="s">
        <v>7</v>
      </c>
      <c r="I66" s="19">
        <f t="shared" si="1"/>
        <v>0</v>
      </c>
      <c r="J66" s="16" t="s">
        <v>16</v>
      </c>
    </row>
    <row r="67" spans="2:10" s="23" customFormat="1" ht="15" customHeight="1" x14ac:dyDescent="0.25">
      <c r="B67" s="16" t="s">
        <v>160</v>
      </c>
      <c r="C67" s="16">
        <v>21</v>
      </c>
      <c r="D67" s="16" t="s">
        <v>6</v>
      </c>
      <c r="E67" s="16">
        <f>IF(C5=B229,C6,0)</f>
        <v>300</v>
      </c>
      <c r="F67" s="76" t="s">
        <v>0</v>
      </c>
      <c r="G67" s="16">
        <f t="shared" si="0"/>
        <v>6300</v>
      </c>
      <c r="H67" s="16" t="s">
        <v>7</v>
      </c>
      <c r="I67" s="19">
        <f t="shared" ref="I67" si="2">G67/60</f>
        <v>105</v>
      </c>
      <c r="J67" s="16" t="s">
        <v>16</v>
      </c>
    </row>
    <row r="68" spans="2:10" s="23" customFormat="1" ht="15" customHeight="1" x14ac:dyDescent="0.25">
      <c r="B68" s="16" t="s">
        <v>76</v>
      </c>
      <c r="C68" s="16">
        <v>48</v>
      </c>
      <c r="D68" s="16" t="s">
        <v>6</v>
      </c>
      <c r="E68" s="16">
        <f>IF(OR(C5=B225,C5=B226,C5=B229),C7,0)</f>
        <v>0</v>
      </c>
      <c r="F68" s="16" t="s">
        <v>2</v>
      </c>
      <c r="G68" s="16">
        <f t="shared" si="0"/>
        <v>0</v>
      </c>
      <c r="H68" s="16" t="s">
        <v>7</v>
      </c>
      <c r="I68" s="19">
        <f t="shared" si="1"/>
        <v>0</v>
      </c>
      <c r="J68" s="16" t="s">
        <v>16</v>
      </c>
    </row>
    <row r="69" spans="2:10" s="23" customFormat="1" ht="15" customHeight="1" x14ac:dyDescent="0.25">
      <c r="B69" s="16" t="s">
        <v>161</v>
      </c>
      <c r="C69" s="16">
        <v>48</v>
      </c>
      <c r="D69" s="16" t="s">
        <v>6</v>
      </c>
      <c r="E69" s="16">
        <f>IF(OR(C5=B227,C5=B228,),C7,0)</f>
        <v>0</v>
      </c>
      <c r="F69" s="16" t="s">
        <v>2</v>
      </c>
      <c r="G69" s="16">
        <f t="shared" si="0"/>
        <v>0</v>
      </c>
      <c r="H69" s="16" t="s">
        <v>7</v>
      </c>
      <c r="I69" s="19">
        <f t="shared" si="1"/>
        <v>0</v>
      </c>
      <c r="J69" s="16" t="s">
        <v>16</v>
      </c>
    </row>
    <row r="70" spans="2:10" s="23" customFormat="1" ht="15" customHeight="1" x14ac:dyDescent="0.25">
      <c r="B70" s="16" t="s">
        <v>80</v>
      </c>
      <c r="C70" s="16">
        <v>6</v>
      </c>
      <c r="D70" s="16" t="s">
        <v>6</v>
      </c>
      <c r="E70" s="16">
        <f>C8</f>
        <v>0</v>
      </c>
      <c r="F70" s="16" t="s">
        <v>2</v>
      </c>
      <c r="G70" s="16">
        <f t="shared" si="0"/>
        <v>0</v>
      </c>
      <c r="H70" s="16" t="s">
        <v>7</v>
      </c>
      <c r="I70" s="19">
        <f t="shared" si="1"/>
        <v>0</v>
      </c>
      <c r="J70" s="16" t="s">
        <v>16</v>
      </c>
    </row>
    <row r="71" spans="2:10" s="23" customFormat="1" ht="15" customHeight="1" x14ac:dyDescent="0.25">
      <c r="B71" s="135" t="s">
        <v>185</v>
      </c>
      <c r="C71" s="76">
        <v>0.08</v>
      </c>
      <c r="D71" s="76" t="s">
        <v>152</v>
      </c>
      <c r="E71" s="98">
        <f>((C6/C52*1000)*2+2)</f>
        <v>1502</v>
      </c>
      <c r="F71" s="76" t="s">
        <v>2</v>
      </c>
      <c r="G71" s="76">
        <f>IF($D$52&gt;0,$D$52*2)+2</f>
        <v>2</v>
      </c>
      <c r="H71" s="98">
        <f>IF(D52&lt;=0,E71)</f>
        <v>1502</v>
      </c>
      <c r="I71" s="19" t="b">
        <f>IF($D$16=$B$248,(G71+H71)*C71)</f>
        <v>0</v>
      </c>
      <c r="J71" s="132" t="b">
        <f>IF(C9=C247,SUM(I71:I73))</f>
        <v>0</v>
      </c>
    </row>
    <row r="72" spans="2:10" s="23" customFormat="1" ht="15" customHeight="1" x14ac:dyDescent="0.25">
      <c r="B72" s="136"/>
      <c r="C72" s="76">
        <v>0.08</v>
      </c>
      <c r="D72" s="76" t="s">
        <v>152</v>
      </c>
      <c r="E72" s="98">
        <f>IF(C11=B234,0,(((C6/C12)*1000)*2+2))</f>
        <v>0</v>
      </c>
      <c r="F72" s="76" t="s">
        <v>2</v>
      </c>
      <c r="G72" s="76" t="b">
        <f>IF($D$12&gt;0,$D$12*2+2)</f>
        <v>0</v>
      </c>
      <c r="H72" s="98">
        <f>IF(D12&lt;=0,E72)</f>
        <v>0</v>
      </c>
      <c r="I72" s="19">
        <f>IF($C$11=$B$234,0,(G72+H72)*C72)</f>
        <v>0</v>
      </c>
      <c r="J72" s="133"/>
    </row>
    <row r="73" spans="2:10" s="23" customFormat="1" ht="15" customHeight="1" x14ac:dyDescent="0.25">
      <c r="B73" s="137"/>
      <c r="C73" s="76">
        <v>0.12</v>
      </c>
      <c r="D73" s="76" t="s">
        <v>173</v>
      </c>
      <c r="E73" s="98">
        <f>C6*C73</f>
        <v>36</v>
      </c>
      <c r="F73" s="76" t="s">
        <v>17</v>
      </c>
      <c r="G73" s="19">
        <f>(E73-I71-I72)</f>
        <v>36</v>
      </c>
      <c r="H73" s="26"/>
      <c r="I73" s="97">
        <f>IF(G73&gt;0,G73,IF(G73&lt;0,0))</f>
        <v>36</v>
      </c>
      <c r="J73" s="134"/>
    </row>
    <row r="74" spans="2:10" s="23" customFormat="1" ht="15" customHeight="1" x14ac:dyDescent="0.25">
      <c r="B74" s="135" t="s">
        <v>182</v>
      </c>
      <c r="C74" s="76">
        <v>0.06</v>
      </c>
      <c r="D74" s="76" t="s">
        <v>152</v>
      </c>
      <c r="E74" s="98">
        <f>((C6/C52*1000)*2+2)</f>
        <v>1502</v>
      </c>
      <c r="F74" s="76" t="s">
        <v>2</v>
      </c>
      <c r="G74" s="76">
        <f>IF($D$52&gt;0,$D$52*2)+2</f>
        <v>2</v>
      </c>
      <c r="H74" s="98">
        <f>IF(D52&lt;=0,E74)</f>
        <v>1502</v>
      </c>
      <c r="I74" s="19" t="b">
        <f>IF($D$16=$B$248,(G74+H74)*C74)</f>
        <v>0</v>
      </c>
      <c r="J74" s="132" t="b">
        <f>IF(C9=C248,SUM(I74:I76))</f>
        <v>0</v>
      </c>
    </row>
    <row r="75" spans="2:10" s="23" customFormat="1" ht="15" customHeight="1" x14ac:dyDescent="0.25">
      <c r="B75" s="136"/>
      <c r="C75" s="76">
        <v>0.06</v>
      </c>
      <c r="D75" s="76" t="s">
        <v>152</v>
      </c>
      <c r="E75" s="98">
        <f>IF(C11=B234,0,(((C6/C12)*1000)*2+2))</f>
        <v>0</v>
      </c>
      <c r="F75" s="76" t="s">
        <v>2</v>
      </c>
      <c r="G75" s="76" t="b">
        <f>IF($D$12&gt;0,$D$12*2+2)</f>
        <v>0</v>
      </c>
      <c r="H75" s="98">
        <f>IF(D12&lt;=0,E75)</f>
        <v>0</v>
      </c>
      <c r="I75" s="19">
        <f>IF($C$11=$B$234,0,(G75+H75)*C75)</f>
        <v>0</v>
      </c>
      <c r="J75" s="133"/>
    </row>
    <row r="76" spans="2:10" s="23" customFormat="1" ht="15" customHeight="1" x14ac:dyDescent="0.25">
      <c r="B76" s="137"/>
      <c r="C76" s="18">
        <v>0.1</v>
      </c>
      <c r="D76" s="76" t="s">
        <v>173</v>
      </c>
      <c r="E76" s="98">
        <f>C6*C76</f>
        <v>30</v>
      </c>
      <c r="F76" s="76" t="s">
        <v>17</v>
      </c>
      <c r="G76" s="19">
        <f>(E76-I74-I75)</f>
        <v>30</v>
      </c>
      <c r="H76" s="26"/>
      <c r="I76" s="97">
        <f>IF(G76&gt;0,G76,IF(G76&lt;0,0))</f>
        <v>30</v>
      </c>
      <c r="J76" s="134"/>
    </row>
    <row r="77" spans="2:10" s="23" customFormat="1" ht="15" customHeight="1" x14ac:dyDescent="0.25">
      <c r="B77" s="135" t="s">
        <v>183</v>
      </c>
      <c r="C77" s="76">
        <v>6.5000000000000002E-2</v>
      </c>
      <c r="D77" s="76" t="s">
        <v>152</v>
      </c>
      <c r="E77" s="98">
        <f>((C6/C52*1000)*2+2)</f>
        <v>1502</v>
      </c>
      <c r="F77" s="76" t="s">
        <v>2</v>
      </c>
      <c r="G77" s="76">
        <f>IF($D$52&gt;0,$D$52*2)+2</f>
        <v>2</v>
      </c>
      <c r="H77" s="98">
        <f>IF(D52&lt;=0,E77)</f>
        <v>1502</v>
      </c>
      <c r="I77" s="19" t="b">
        <f>IF($D$16=$B$248,(G77+H77)*C77)</f>
        <v>0</v>
      </c>
      <c r="J77" s="132" t="b">
        <f>IF(C9=C249,SUM(I77:I79))</f>
        <v>0</v>
      </c>
    </row>
    <row r="78" spans="2:10" s="23" customFormat="1" ht="15" customHeight="1" x14ac:dyDescent="0.25">
      <c r="B78" s="136"/>
      <c r="C78" s="76">
        <v>6.5000000000000002E-2</v>
      </c>
      <c r="D78" s="76" t="s">
        <v>152</v>
      </c>
      <c r="E78" s="98">
        <f>IF(C11=B234,0,(((C6/C12)*1000)*2+2))</f>
        <v>0</v>
      </c>
      <c r="F78" s="76" t="s">
        <v>2</v>
      </c>
      <c r="G78" s="76" t="b">
        <f>IF($D$12&gt;0,$D$12*2+2)</f>
        <v>0</v>
      </c>
      <c r="H78" s="98">
        <f>IF(D12&lt;=0,E78)</f>
        <v>0</v>
      </c>
      <c r="I78" s="19">
        <f>IF($C$11=$B$234,0,(G78+H78)*C78)</f>
        <v>0</v>
      </c>
      <c r="J78" s="133"/>
    </row>
    <row r="79" spans="2:10" s="23" customFormat="1" ht="15" customHeight="1" x14ac:dyDescent="0.25">
      <c r="B79" s="137"/>
      <c r="C79" s="76">
        <v>0.115</v>
      </c>
      <c r="D79" s="76" t="s">
        <v>173</v>
      </c>
      <c r="E79" s="98">
        <f>C6*C79</f>
        <v>34.5</v>
      </c>
      <c r="F79" s="76" t="s">
        <v>17</v>
      </c>
      <c r="G79" s="19">
        <f>(E79-I77-I78)</f>
        <v>34.5</v>
      </c>
      <c r="H79" s="26"/>
      <c r="I79" s="97">
        <f>IF(G79&gt;0,G79,IF(G79&lt;0,0))</f>
        <v>34.5</v>
      </c>
      <c r="J79" s="134"/>
    </row>
    <row r="80" spans="2:10" s="23" customFormat="1" ht="15" customHeight="1" x14ac:dyDescent="0.25">
      <c r="B80" s="16" t="s">
        <v>78</v>
      </c>
      <c r="C80" s="16">
        <v>84</v>
      </c>
      <c r="D80" s="16" t="s">
        <v>6</v>
      </c>
      <c r="E80" s="80">
        <f>C14</f>
        <v>0</v>
      </c>
      <c r="F80" s="76" t="s">
        <v>2</v>
      </c>
      <c r="G80" s="81">
        <f t="shared" si="0"/>
        <v>0</v>
      </c>
      <c r="H80" s="16" t="s">
        <v>7</v>
      </c>
      <c r="I80" s="19">
        <f t="shared" si="1"/>
        <v>0</v>
      </c>
      <c r="J80" s="76" t="s">
        <v>16</v>
      </c>
    </row>
    <row r="81" spans="2:10" s="23" customFormat="1" ht="15" customHeight="1" x14ac:dyDescent="0.25">
      <c r="B81" s="16" t="s">
        <v>79</v>
      </c>
      <c r="C81" s="16">
        <v>28</v>
      </c>
      <c r="D81" s="16" t="s">
        <v>5</v>
      </c>
      <c r="E81" s="16">
        <f>IF(C10=B248,C6,0)</f>
        <v>0</v>
      </c>
      <c r="F81" s="76" t="s">
        <v>0</v>
      </c>
      <c r="G81" s="19">
        <f t="shared" si="0"/>
        <v>0</v>
      </c>
      <c r="H81" s="16" t="b">
        <f>IF(C5=B226,G81)</f>
        <v>0</v>
      </c>
      <c r="I81" s="19">
        <f>(G81+H81)/60</f>
        <v>0</v>
      </c>
      <c r="J81" s="76" t="s">
        <v>16</v>
      </c>
    </row>
    <row r="82" spans="2:10" s="23" customFormat="1" ht="15" customHeight="1" x14ac:dyDescent="0.25">
      <c r="B82" s="19" t="s">
        <v>45</v>
      </c>
      <c r="C82" s="18">
        <v>0.18</v>
      </c>
      <c r="D82" s="19" t="s">
        <v>167</v>
      </c>
      <c r="E82" s="19">
        <f t="shared" ref="E82:E101" si="3">IF(B292=TRUE,($C$6/$C$52)*1000,0)</f>
        <v>0</v>
      </c>
      <c r="F82" s="19">
        <f t="shared" ref="F82:F101" si="4">IF($D$52&lt;1,E82)</f>
        <v>0</v>
      </c>
      <c r="G82" s="19" t="b">
        <f t="shared" ref="G82:G83" si="5">IF((C82*F82)&gt;0,C82*F82)</f>
        <v>0</v>
      </c>
      <c r="H82" s="19" t="b">
        <f t="shared" ref="H82:H101" si="6">IF(B292=TRUE,$D$52*C82)</f>
        <v>0</v>
      </c>
      <c r="I82" s="19" t="b">
        <f t="shared" ref="I82:I102" si="7">IF($D$16=$B$248,G82+H82)</f>
        <v>0</v>
      </c>
      <c r="J82" s="19" t="b">
        <f t="shared" ref="J82:J84" si="8">IF(B292=TRUE,$E$103)</f>
        <v>0</v>
      </c>
    </row>
    <row r="83" spans="2:10" s="23" customFormat="1" ht="15" customHeight="1" x14ac:dyDescent="0.25">
      <c r="B83" s="19" t="s">
        <v>46</v>
      </c>
      <c r="C83" s="18">
        <v>0.18</v>
      </c>
      <c r="D83" s="19" t="s">
        <v>167</v>
      </c>
      <c r="E83" s="19">
        <f t="shared" si="3"/>
        <v>0</v>
      </c>
      <c r="F83" s="19">
        <f t="shared" si="4"/>
        <v>0</v>
      </c>
      <c r="G83" s="19" t="b">
        <f t="shared" si="5"/>
        <v>0</v>
      </c>
      <c r="H83" s="19" t="b">
        <f t="shared" si="6"/>
        <v>0</v>
      </c>
      <c r="I83" s="19" t="b">
        <f t="shared" si="7"/>
        <v>0</v>
      </c>
      <c r="J83" s="19" t="b">
        <f t="shared" si="8"/>
        <v>0</v>
      </c>
    </row>
    <row r="84" spans="2:10" s="23" customFormat="1" ht="15" customHeight="1" x14ac:dyDescent="0.25">
      <c r="B84" s="19" t="s">
        <v>47</v>
      </c>
      <c r="C84" s="18">
        <v>0.21000000000000002</v>
      </c>
      <c r="D84" s="19" t="s">
        <v>167</v>
      </c>
      <c r="E84" s="19">
        <f t="shared" si="3"/>
        <v>0</v>
      </c>
      <c r="F84" s="19">
        <f t="shared" si="4"/>
        <v>0</v>
      </c>
      <c r="G84" s="19" t="b">
        <f>IF((C84*F84)&gt;0,C84*F84)</f>
        <v>0</v>
      </c>
      <c r="H84" s="19" t="b">
        <f t="shared" si="6"/>
        <v>0</v>
      </c>
      <c r="I84" s="19" t="b">
        <f t="shared" si="7"/>
        <v>0</v>
      </c>
      <c r="J84" s="19" t="b">
        <f t="shared" si="8"/>
        <v>0</v>
      </c>
    </row>
    <row r="85" spans="2:10" s="23" customFormat="1" ht="15" customHeight="1" x14ac:dyDescent="0.25">
      <c r="B85" s="19" t="s">
        <v>48</v>
      </c>
      <c r="C85" s="18">
        <v>0.24</v>
      </c>
      <c r="D85" s="19" t="s">
        <v>167</v>
      </c>
      <c r="E85" s="19">
        <f t="shared" si="3"/>
        <v>0</v>
      </c>
      <c r="F85" s="19">
        <f t="shared" si="4"/>
        <v>0</v>
      </c>
      <c r="G85" s="19" t="b">
        <f>IF((C85*F85)&gt;0,C85*F85)</f>
        <v>0</v>
      </c>
      <c r="H85" s="19" t="b">
        <f t="shared" si="6"/>
        <v>0</v>
      </c>
      <c r="I85" s="19" t="b">
        <f t="shared" si="7"/>
        <v>0</v>
      </c>
      <c r="J85" s="19" t="b">
        <f>IF(B295=TRUE,$E$103)</f>
        <v>0</v>
      </c>
    </row>
    <row r="86" spans="2:10" s="23" customFormat="1" ht="15" customHeight="1" x14ac:dyDescent="0.25">
      <c r="B86" s="19" t="s">
        <v>49</v>
      </c>
      <c r="C86" s="18">
        <v>0.33333333333333331</v>
      </c>
      <c r="D86" s="19" t="s">
        <v>167</v>
      </c>
      <c r="E86" s="19">
        <f t="shared" si="3"/>
        <v>0</v>
      </c>
      <c r="F86" s="19">
        <f t="shared" si="4"/>
        <v>0</v>
      </c>
      <c r="G86" s="19" t="b">
        <f t="shared" ref="G86:G101" si="9">IF((C86*F86)&gt;0,C86*F86)</f>
        <v>0</v>
      </c>
      <c r="H86" s="19" t="b">
        <f t="shared" si="6"/>
        <v>0</v>
      </c>
      <c r="I86" s="19" t="b">
        <f t="shared" si="7"/>
        <v>0</v>
      </c>
      <c r="J86" s="19" t="b">
        <f>IF(B296=TRUE,$E$103*3)</f>
        <v>0</v>
      </c>
    </row>
    <row r="87" spans="2:10" s="23" customFormat="1" ht="15" customHeight="1" x14ac:dyDescent="0.25">
      <c r="B87" s="19" t="s">
        <v>50</v>
      </c>
      <c r="C87" s="18">
        <v>0.25799999999999995</v>
      </c>
      <c r="D87" s="19" t="s">
        <v>167</v>
      </c>
      <c r="E87" s="19">
        <f t="shared" si="3"/>
        <v>0</v>
      </c>
      <c r="F87" s="19">
        <f t="shared" si="4"/>
        <v>0</v>
      </c>
      <c r="G87" s="19" t="b">
        <f t="shared" si="9"/>
        <v>0</v>
      </c>
      <c r="H87" s="19" t="b">
        <f t="shared" si="6"/>
        <v>0</v>
      </c>
      <c r="I87" s="19" t="b">
        <f t="shared" si="7"/>
        <v>0</v>
      </c>
      <c r="J87" s="19" t="b">
        <f>IF(B297=TRUE,$E$103)</f>
        <v>0</v>
      </c>
    </row>
    <row r="88" spans="2:10" s="23" customFormat="1" ht="15" customHeight="1" x14ac:dyDescent="0.25">
      <c r="B88" s="19" t="s">
        <v>51</v>
      </c>
      <c r="C88" s="18">
        <v>0.36</v>
      </c>
      <c r="D88" s="19" t="s">
        <v>167</v>
      </c>
      <c r="E88" s="19">
        <f t="shared" si="3"/>
        <v>0</v>
      </c>
      <c r="F88" s="19">
        <f t="shared" si="4"/>
        <v>0</v>
      </c>
      <c r="G88" s="19" t="b">
        <f t="shared" si="9"/>
        <v>0</v>
      </c>
      <c r="H88" s="19" t="b">
        <f t="shared" si="6"/>
        <v>0</v>
      </c>
      <c r="I88" s="19" t="b">
        <f t="shared" si="7"/>
        <v>0</v>
      </c>
      <c r="J88" s="19" t="b">
        <f>IF(B298=TRUE,$E$103*3)</f>
        <v>0</v>
      </c>
    </row>
    <row r="89" spans="2:10" s="23" customFormat="1" ht="15" customHeight="1" x14ac:dyDescent="0.25">
      <c r="B89" s="19" t="s">
        <v>52</v>
      </c>
      <c r="C89" s="18">
        <v>0.255</v>
      </c>
      <c r="D89" s="19" t="s">
        <v>167</v>
      </c>
      <c r="E89" s="19">
        <f t="shared" si="3"/>
        <v>0</v>
      </c>
      <c r="F89" s="19">
        <f t="shared" si="4"/>
        <v>0</v>
      </c>
      <c r="G89" s="19" t="b">
        <f t="shared" si="9"/>
        <v>0</v>
      </c>
      <c r="H89" s="19" t="b">
        <f t="shared" si="6"/>
        <v>0</v>
      </c>
      <c r="I89" s="19" t="b">
        <f t="shared" si="7"/>
        <v>0</v>
      </c>
      <c r="J89" s="19" t="b">
        <f>IF(B299=TRUE,$E$103)</f>
        <v>0</v>
      </c>
    </row>
    <row r="90" spans="2:10" s="23" customFormat="1" ht="15" customHeight="1" x14ac:dyDescent="0.25">
      <c r="B90" s="19" t="s">
        <v>54</v>
      </c>
      <c r="C90" s="18">
        <v>0.32</v>
      </c>
      <c r="D90" s="19" t="s">
        <v>167</v>
      </c>
      <c r="E90" s="19">
        <f t="shared" si="3"/>
        <v>0</v>
      </c>
      <c r="F90" s="19">
        <f t="shared" si="4"/>
        <v>0</v>
      </c>
      <c r="G90" s="19" t="b">
        <f t="shared" si="9"/>
        <v>0</v>
      </c>
      <c r="H90" s="19" t="b">
        <f t="shared" si="6"/>
        <v>0</v>
      </c>
      <c r="I90" s="19" t="b">
        <f t="shared" si="7"/>
        <v>0</v>
      </c>
      <c r="J90" s="19" t="b">
        <f>IF(B300=TRUE,$E$103*3)</f>
        <v>0</v>
      </c>
    </row>
    <row r="91" spans="2:10" s="23" customFormat="1" ht="15" customHeight="1" x14ac:dyDescent="0.25">
      <c r="B91" s="19" t="s">
        <v>53</v>
      </c>
      <c r="C91" s="18">
        <v>0.36</v>
      </c>
      <c r="D91" s="19" t="s">
        <v>152</v>
      </c>
      <c r="E91" s="19">
        <f t="shared" si="3"/>
        <v>0</v>
      </c>
      <c r="F91" s="19">
        <f t="shared" si="4"/>
        <v>0</v>
      </c>
      <c r="G91" s="19" t="b">
        <f t="shared" si="9"/>
        <v>0</v>
      </c>
      <c r="H91" s="19" t="b">
        <f t="shared" si="6"/>
        <v>0</v>
      </c>
      <c r="I91" s="19" t="b">
        <f t="shared" si="7"/>
        <v>0</v>
      </c>
      <c r="J91" s="19" t="b">
        <f>IF(B301=TRUE,$E$103*3)</f>
        <v>0</v>
      </c>
    </row>
    <row r="92" spans="2:10" s="23" customFormat="1" ht="15" customHeight="1" x14ac:dyDescent="0.25">
      <c r="B92" s="19" t="s">
        <v>213</v>
      </c>
      <c r="C92" s="18">
        <v>0.18</v>
      </c>
      <c r="D92" s="19" t="s">
        <v>167</v>
      </c>
      <c r="E92" s="19">
        <f t="shared" si="3"/>
        <v>0</v>
      </c>
      <c r="F92" s="19">
        <f t="shared" si="4"/>
        <v>0</v>
      </c>
      <c r="G92" s="19" t="b">
        <f t="shared" si="9"/>
        <v>0</v>
      </c>
      <c r="H92" s="19" t="b">
        <f t="shared" si="6"/>
        <v>0</v>
      </c>
      <c r="I92" s="19" t="b">
        <f t="shared" si="7"/>
        <v>0</v>
      </c>
      <c r="J92" s="19" t="b">
        <f>IF(B302=TRUE,$E$103)</f>
        <v>0</v>
      </c>
    </row>
    <row r="93" spans="2:10" s="23" customFormat="1" ht="15" customHeight="1" x14ac:dyDescent="0.25">
      <c r="B93" s="19" t="s">
        <v>56</v>
      </c>
      <c r="C93" s="18">
        <v>0.33</v>
      </c>
      <c r="D93" s="19" t="s">
        <v>167</v>
      </c>
      <c r="E93" s="19">
        <f t="shared" si="3"/>
        <v>0</v>
      </c>
      <c r="F93" s="19">
        <f t="shared" si="4"/>
        <v>0</v>
      </c>
      <c r="G93" s="19" t="b">
        <f t="shared" si="9"/>
        <v>0</v>
      </c>
      <c r="H93" s="19" t="b">
        <f t="shared" si="6"/>
        <v>0</v>
      </c>
      <c r="I93" s="19" t="b">
        <f t="shared" si="7"/>
        <v>0</v>
      </c>
      <c r="J93" s="19" t="b">
        <f>IF(B303=TRUE,$E$103*3)</f>
        <v>0</v>
      </c>
    </row>
    <row r="94" spans="2:10" s="23" customFormat="1" ht="15" customHeight="1" x14ac:dyDescent="0.25">
      <c r="B94" s="19" t="s">
        <v>57</v>
      </c>
      <c r="C94" s="18">
        <v>0.32</v>
      </c>
      <c r="D94" s="19" t="s">
        <v>167</v>
      </c>
      <c r="E94" s="19">
        <f t="shared" si="3"/>
        <v>0</v>
      </c>
      <c r="F94" s="19">
        <f t="shared" si="4"/>
        <v>0</v>
      </c>
      <c r="G94" s="19" t="b">
        <f t="shared" si="9"/>
        <v>0</v>
      </c>
      <c r="H94" s="19" t="b">
        <f t="shared" si="6"/>
        <v>0</v>
      </c>
      <c r="I94" s="19" t="b">
        <f t="shared" si="7"/>
        <v>0</v>
      </c>
      <c r="J94" s="19" t="b">
        <f>IF(B304=TRUE,$E$103*3)</f>
        <v>0</v>
      </c>
    </row>
    <row r="95" spans="2:10" s="23" customFormat="1" ht="15" customHeight="1" x14ac:dyDescent="0.25">
      <c r="B95" s="19" t="s">
        <v>61</v>
      </c>
      <c r="C95" s="18">
        <v>0.39</v>
      </c>
      <c r="D95" s="19" t="s">
        <v>152</v>
      </c>
      <c r="E95" s="19">
        <f t="shared" si="3"/>
        <v>0</v>
      </c>
      <c r="F95" s="19">
        <f t="shared" si="4"/>
        <v>0</v>
      </c>
      <c r="G95" s="19" t="b">
        <f t="shared" si="9"/>
        <v>0</v>
      </c>
      <c r="H95" s="19" t="b">
        <f t="shared" si="6"/>
        <v>0</v>
      </c>
      <c r="I95" s="19" t="b">
        <f t="shared" si="7"/>
        <v>0</v>
      </c>
      <c r="J95" s="19" t="b">
        <f t="shared" ref="J95:J101" si="10">IF(B305=TRUE,$E$103)</f>
        <v>0</v>
      </c>
    </row>
    <row r="96" spans="2:10" s="23" customFormat="1" ht="15" customHeight="1" x14ac:dyDescent="0.25">
      <c r="B96" s="19" t="s">
        <v>62</v>
      </c>
      <c r="C96" s="18">
        <v>0.25799999999999995</v>
      </c>
      <c r="D96" s="19" t="s">
        <v>167</v>
      </c>
      <c r="E96" s="19">
        <f t="shared" si="3"/>
        <v>0</v>
      </c>
      <c r="F96" s="19">
        <f t="shared" si="4"/>
        <v>0</v>
      </c>
      <c r="G96" s="19" t="b">
        <f t="shared" si="9"/>
        <v>0</v>
      </c>
      <c r="H96" s="19" t="b">
        <f t="shared" si="6"/>
        <v>0</v>
      </c>
      <c r="I96" s="19" t="b">
        <f t="shared" si="7"/>
        <v>0</v>
      </c>
      <c r="J96" s="19" t="b">
        <f t="shared" si="10"/>
        <v>0</v>
      </c>
    </row>
    <row r="97" spans="2:10" s="23" customFormat="1" ht="15" customHeight="1" x14ac:dyDescent="0.25">
      <c r="B97" s="19" t="s">
        <v>55</v>
      </c>
      <c r="C97" s="18">
        <v>0.36</v>
      </c>
      <c r="D97" s="19" t="s">
        <v>152</v>
      </c>
      <c r="E97" s="19">
        <f t="shared" si="3"/>
        <v>0</v>
      </c>
      <c r="F97" s="19">
        <f t="shared" si="4"/>
        <v>0</v>
      </c>
      <c r="G97" s="19" t="b">
        <f t="shared" si="9"/>
        <v>0</v>
      </c>
      <c r="H97" s="19" t="b">
        <f t="shared" si="6"/>
        <v>0</v>
      </c>
      <c r="I97" s="19" t="b">
        <f t="shared" si="7"/>
        <v>0</v>
      </c>
      <c r="J97" s="19" t="b">
        <f>IF(B307=TRUE,$E$103*3)</f>
        <v>0</v>
      </c>
    </row>
    <row r="98" spans="2:10" s="23" customFormat="1" ht="15" customHeight="1" x14ac:dyDescent="0.25">
      <c r="B98" s="19" t="s">
        <v>59</v>
      </c>
      <c r="C98" s="18">
        <v>0.33</v>
      </c>
      <c r="D98" s="19" t="s">
        <v>167</v>
      </c>
      <c r="E98" s="19">
        <f t="shared" si="3"/>
        <v>0</v>
      </c>
      <c r="F98" s="19">
        <f t="shared" si="4"/>
        <v>0</v>
      </c>
      <c r="G98" s="19" t="b">
        <f t="shared" si="9"/>
        <v>0</v>
      </c>
      <c r="H98" s="19" t="b">
        <f t="shared" si="6"/>
        <v>0</v>
      </c>
      <c r="I98" s="19" t="b">
        <f t="shared" si="7"/>
        <v>0</v>
      </c>
      <c r="J98" s="19" t="b">
        <f t="shared" si="10"/>
        <v>0</v>
      </c>
    </row>
    <row r="99" spans="2:10" s="23" customFormat="1" ht="15" customHeight="1" x14ac:dyDescent="0.25">
      <c r="B99" s="19" t="s">
        <v>67</v>
      </c>
      <c r="C99" s="18">
        <v>0.30499999999999999</v>
      </c>
      <c r="D99" s="19" t="s">
        <v>167</v>
      </c>
      <c r="E99" s="19">
        <f t="shared" si="3"/>
        <v>0</v>
      </c>
      <c r="F99" s="19">
        <f t="shared" si="4"/>
        <v>0</v>
      </c>
      <c r="G99" s="19" t="b">
        <f t="shared" si="9"/>
        <v>0</v>
      </c>
      <c r="H99" s="19" t="b">
        <f t="shared" si="6"/>
        <v>0</v>
      </c>
      <c r="I99" s="19" t="b">
        <f t="shared" si="7"/>
        <v>0</v>
      </c>
      <c r="J99" s="19" t="b">
        <f t="shared" si="10"/>
        <v>0</v>
      </c>
    </row>
    <row r="100" spans="2:10" s="23" customFormat="1" ht="15" customHeight="1" x14ac:dyDescent="0.25">
      <c r="B100" s="19" t="s">
        <v>58</v>
      </c>
      <c r="C100" s="18">
        <v>0.42000000000000004</v>
      </c>
      <c r="D100" s="19" t="s">
        <v>152</v>
      </c>
      <c r="E100" s="19">
        <f t="shared" si="3"/>
        <v>0</v>
      </c>
      <c r="F100" s="19">
        <f t="shared" si="4"/>
        <v>0</v>
      </c>
      <c r="G100" s="19" t="b">
        <f t="shared" si="9"/>
        <v>0</v>
      </c>
      <c r="H100" s="19" t="b">
        <f t="shared" si="6"/>
        <v>0</v>
      </c>
      <c r="I100" s="19" t="b">
        <f t="shared" si="7"/>
        <v>0</v>
      </c>
      <c r="J100" s="19" t="b">
        <f>IF(B310=TRUE,$E$103*3)</f>
        <v>0</v>
      </c>
    </row>
    <row r="101" spans="2:10" s="23" customFormat="1" ht="15" customHeight="1" x14ac:dyDescent="0.25">
      <c r="B101" s="19" t="s">
        <v>63</v>
      </c>
      <c r="C101" s="18">
        <v>0.26166666666666666</v>
      </c>
      <c r="D101" s="19" t="s">
        <v>167</v>
      </c>
      <c r="E101" s="19">
        <f t="shared" si="3"/>
        <v>0</v>
      </c>
      <c r="F101" s="19">
        <f t="shared" si="4"/>
        <v>0</v>
      </c>
      <c r="G101" s="19" t="b">
        <f t="shared" si="9"/>
        <v>0</v>
      </c>
      <c r="H101" s="19" t="b">
        <f t="shared" si="6"/>
        <v>0</v>
      </c>
      <c r="I101" s="19" t="b">
        <f t="shared" si="7"/>
        <v>0</v>
      </c>
      <c r="J101" s="19" t="b">
        <f t="shared" si="10"/>
        <v>0</v>
      </c>
    </row>
    <row r="102" spans="2:10" s="23" customFormat="1" ht="15" customHeight="1" x14ac:dyDescent="0.25">
      <c r="B102" s="129" t="s">
        <v>157</v>
      </c>
      <c r="C102" s="130"/>
      <c r="D102" s="130"/>
      <c r="E102" s="130"/>
      <c r="F102" s="131"/>
      <c r="G102" s="19" t="e">
        <f>IF(D52&lt;=0,AVERAGE(G82:G101))</f>
        <v>#DIV/0!</v>
      </c>
      <c r="H102" s="19" t="e">
        <f>AVERAGE(H82:H101)</f>
        <v>#DIV/0!</v>
      </c>
      <c r="I102" s="19" t="b">
        <f t="shared" si="7"/>
        <v>0</v>
      </c>
      <c r="J102" s="19" t="s">
        <v>16</v>
      </c>
    </row>
    <row r="103" spans="2:10" s="23" customFormat="1" ht="15" customHeight="1" x14ac:dyDescent="0.25">
      <c r="B103" s="76" t="s">
        <v>179</v>
      </c>
      <c r="C103" s="18">
        <v>0.17</v>
      </c>
      <c r="D103" s="76" t="s">
        <v>152</v>
      </c>
      <c r="E103" s="98">
        <f>($C6/3)</f>
        <v>100</v>
      </c>
      <c r="F103" s="98" t="e">
        <f>AVERAGE(J82:J101)</f>
        <v>#DIV/0!</v>
      </c>
      <c r="G103" s="98" t="e">
        <f>E103+F103</f>
        <v>#DIV/0!</v>
      </c>
      <c r="H103" s="76" t="s">
        <v>2</v>
      </c>
      <c r="I103" s="19" t="b">
        <f>IF(D16=B248,G103*C103)</f>
        <v>0</v>
      </c>
      <c r="J103" s="19" t="s">
        <v>16</v>
      </c>
    </row>
    <row r="104" spans="2:10" s="23" customFormat="1" ht="15" customHeight="1" x14ac:dyDescent="0.25">
      <c r="B104" s="76" t="s">
        <v>186</v>
      </c>
      <c r="C104" s="18">
        <v>0.14000000000000001</v>
      </c>
      <c r="D104" s="76" t="s">
        <v>152</v>
      </c>
      <c r="E104" s="76" t="b">
        <f>IF(D16=B248,C8*2)</f>
        <v>0</v>
      </c>
      <c r="F104" s="76" t="s">
        <v>2</v>
      </c>
      <c r="G104" s="76" t="b">
        <f>IF((J86+J88+J90+J91+J93+J94+J97+J100)&gt;0,E104)</f>
        <v>0</v>
      </c>
      <c r="H104" s="76" t="s">
        <v>2</v>
      </c>
      <c r="I104" s="19" t="b">
        <f t="shared" ref="I104:I109" si="11">IF(B312=TRUE,C104*(E104+G104))</f>
        <v>0</v>
      </c>
      <c r="J104" s="19" t="s">
        <v>16</v>
      </c>
    </row>
    <row r="105" spans="2:10" s="23" customFormat="1" ht="15" customHeight="1" x14ac:dyDescent="0.25">
      <c r="B105" s="76" t="s">
        <v>174</v>
      </c>
      <c r="C105" s="18">
        <v>0.2</v>
      </c>
      <c r="D105" s="76" t="s">
        <v>152</v>
      </c>
      <c r="E105" s="76" t="b">
        <f>IF(D16=B248,C8*2)</f>
        <v>0</v>
      </c>
      <c r="F105" s="76" t="s">
        <v>2</v>
      </c>
      <c r="G105" s="76" t="b">
        <f>IF((J86+J88+J90+J91+J93+J94+J97+J100)&gt;0,E105)</f>
        <v>0</v>
      </c>
      <c r="H105" s="76" t="s">
        <v>2</v>
      </c>
      <c r="I105" s="19" t="b">
        <f t="shared" si="11"/>
        <v>0</v>
      </c>
      <c r="J105" s="19" t="s">
        <v>16</v>
      </c>
    </row>
    <row r="106" spans="2:10" s="23" customFormat="1" ht="15" customHeight="1" x14ac:dyDescent="0.25">
      <c r="B106" s="76" t="s">
        <v>176</v>
      </c>
      <c r="C106" s="18">
        <v>0.27</v>
      </c>
      <c r="D106" s="76" t="s">
        <v>152</v>
      </c>
      <c r="E106" s="76" t="b">
        <f>IF(D16=B248,C8*2)</f>
        <v>0</v>
      </c>
      <c r="F106" s="76" t="s">
        <v>2</v>
      </c>
      <c r="G106" s="76" t="b">
        <f>IF((J86+J88+J90+J91+J93+J94+J97+J100)&gt;0,E106)</f>
        <v>0</v>
      </c>
      <c r="H106" s="76" t="s">
        <v>2</v>
      </c>
      <c r="I106" s="19" t="b">
        <f t="shared" si="11"/>
        <v>0</v>
      </c>
      <c r="J106" s="19" t="s">
        <v>16</v>
      </c>
    </row>
    <row r="107" spans="2:10" s="23" customFormat="1" ht="15" customHeight="1" x14ac:dyDescent="0.25">
      <c r="B107" s="76" t="s">
        <v>175</v>
      </c>
      <c r="C107" s="18">
        <v>0.3</v>
      </c>
      <c r="D107" s="76" t="s">
        <v>152</v>
      </c>
      <c r="E107" s="76" t="b">
        <f>IF(D16=B248,C8*2)</f>
        <v>0</v>
      </c>
      <c r="F107" s="76" t="s">
        <v>2</v>
      </c>
      <c r="G107" s="76" t="b">
        <f>IF((J86+J88+J90+J91+J93+J94+J97+J100)&gt;0,E107)</f>
        <v>0</v>
      </c>
      <c r="H107" s="76" t="s">
        <v>2</v>
      </c>
      <c r="I107" s="19" t="b">
        <f t="shared" si="11"/>
        <v>0</v>
      </c>
      <c r="J107" s="19" t="s">
        <v>16</v>
      </c>
    </row>
    <row r="108" spans="2:10" s="23" customFormat="1" ht="15" customHeight="1" x14ac:dyDescent="0.25">
      <c r="B108" s="76" t="s">
        <v>177</v>
      </c>
      <c r="C108" s="18">
        <v>0.2</v>
      </c>
      <c r="D108" s="76" t="s">
        <v>152</v>
      </c>
      <c r="E108" s="76" t="b">
        <f>IF(D16=B248,C8*2)</f>
        <v>0</v>
      </c>
      <c r="F108" s="76" t="s">
        <v>2</v>
      </c>
      <c r="G108" s="76" t="b">
        <f>IF((J86+J88+J90+J91+J93+J94+J97+J100)&gt;0,E108)</f>
        <v>0</v>
      </c>
      <c r="H108" s="76" t="s">
        <v>2</v>
      </c>
      <c r="I108" s="19" t="b">
        <f t="shared" si="11"/>
        <v>0</v>
      </c>
      <c r="J108" s="19" t="s">
        <v>16</v>
      </c>
    </row>
    <row r="109" spans="2:10" s="23" customFormat="1" ht="15" customHeight="1" x14ac:dyDescent="0.25">
      <c r="B109" s="76" t="s">
        <v>178</v>
      </c>
      <c r="C109" s="18">
        <v>0.2</v>
      </c>
      <c r="D109" s="76" t="s">
        <v>152</v>
      </c>
      <c r="E109" s="76" t="b">
        <f>IF(D16=B248,C8*2)</f>
        <v>0</v>
      </c>
      <c r="F109" s="76" t="s">
        <v>2</v>
      </c>
      <c r="G109" s="76" t="b">
        <f>IF((J86+J88+J90+J91+J93+J94+J97+J100)&gt;0,E109)</f>
        <v>0</v>
      </c>
      <c r="H109" s="76" t="s">
        <v>2</v>
      </c>
      <c r="I109" s="19" t="b">
        <f t="shared" si="11"/>
        <v>0</v>
      </c>
      <c r="J109" s="19" t="s">
        <v>16</v>
      </c>
    </row>
    <row r="110" spans="2:10" s="23" customFormat="1" ht="15" customHeight="1" x14ac:dyDescent="0.25">
      <c r="B110" s="76" t="s">
        <v>214</v>
      </c>
      <c r="C110" s="18">
        <v>0.25</v>
      </c>
      <c r="D110" s="76" t="s">
        <v>152</v>
      </c>
      <c r="E110" s="76" t="b">
        <f>IF(D16=B248,C8*2)</f>
        <v>0</v>
      </c>
      <c r="F110" s="76" t="s">
        <v>2</v>
      </c>
      <c r="G110" s="76" t="b">
        <f>IF((J86+J88+J90+J91+J93+J94+J97+J100)&gt;0,E110)</f>
        <v>0</v>
      </c>
      <c r="H110" s="76" t="s">
        <v>2</v>
      </c>
      <c r="I110" s="19" t="b">
        <f>IF(B321=TRUE,C110*(E110+G110))</f>
        <v>0</v>
      </c>
      <c r="J110" s="19"/>
    </row>
    <row r="111" spans="2:10" s="23" customFormat="1" ht="15" customHeight="1" x14ac:dyDescent="0.25">
      <c r="B111" s="76" t="s">
        <v>215</v>
      </c>
      <c r="C111" s="18">
        <v>0.3</v>
      </c>
      <c r="D111" s="76" t="s">
        <v>152</v>
      </c>
      <c r="E111" s="76" t="b">
        <f>IF(D16=B248,C8*2)</f>
        <v>0</v>
      </c>
      <c r="F111" s="76" t="s">
        <v>2</v>
      </c>
      <c r="G111" s="76" t="b">
        <f>IF((J86+J88+J90+J91+J93+J94+J97+J100)&gt;0,E111)</f>
        <v>0</v>
      </c>
      <c r="H111" s="76" t="s">
        <v>2</v>
      </c>
      <c r="I111" s="19" t="b">
        <f>IF(B318=TRUE,C111*(E111+G111))</f>
        <v>0</v>
      </c>
      <c r="J111" s="19" t="s">
        <v>16</v>
      </c>
    </row>
    <row r="112" spans="2:10" s="23" customFormat="1" ht="15" customHeight="1" x14ac:dyDescent="0.25">
      <c r="B112" s="76" t="s">
        <v>212</v>
      </c>
      <c r="C112" s="18">
        <v>0.03</v>
      </c>
      <c r="D112" s="76" t="s">
        <v>152</v>
      </c>
      <c r="E112" s="19" t="b">
        <f>IF(D16=B248,C6/3)</f>
        <v>0</v>
      </c>
      <c r="F112" s="19" t="s">
        <v>2</v>
      </c>
      <c r="G112" s="19">
        <f>E112*2</f>
        <v>0</v>
      </c>
      <c r="H112" s="19" t="s">
        <v>2</v>
      </c>
      <c r="I112" s="19" t="b">
        <f>IF(B319=TRUE,C112*G112)</f>
        <v>0</v>
      </c>
      <c r="J112" s="19"/>
    </row>
    <row r="113" spans="2:10" s="23" customFormat="1" ht="15" customHeight="1" x14ac:dyDescent="0.25">
      <c r="B113" s="76" t="s">
        <v>211</v>
      </c>
      <c r="C113" s="18">
        <v>0.2</v>
      </c>
      <c r="D113" s="76" t="s">
        <v>152</v>
      </c>
      <c r="E113" s="19" t="b">
        <f>IF(D16=B248,C6/3)</f>
        <v>0</v>
      </c>
      <c r="F113" s="19" t="s">
        <v>2</v>
      </c>
      <c r="G113" s="19">
        <f>E113*2</f>
        <v>0</v>
      </c>
      <c r="H113" s="19" t="s">
        <v>2</v>
      </c>
      <c r="I113" s="19" t="b">
        <f>IF(B320=TRUE,C113*G113)</f>
        <v>0</v>
      </c>
      <c r="J113" s="19"/>
    </row>
    <row r="114" spans="2:10" s="23" customFormat="1" ht="15" customHeight="1" x14ac:dyDescent="0.25">
      <c r="B114" s="129" t="s">
        <v>157</v>
      </c>
      <c r="C114" s="130"/>
      <c r="D114" s="130"/>
      <c r="E114" s="130"/>
      <c r="F114" s="131"/>
      <c r="G114" s="19" t="e">
        <f>AVERAGE(I104:I113)</f>
        <v>#DIV/0!</v>
      </c>
      <c r="H114" s="76" t="s">
        <v>16</v>
      </c>
      <c r="I114" s="19" t="b">
        <f>IF(D16=B248,SUM(I103+G114))</f>
        <v>0</v>
      </c>
      <c r="J114" s="76"/>
    </row>
    <row r="115" spans="2:10" s="23" customFormat="1" ht="15" customHeight="1" x14ac:dyDescent="0.25">
      <c r="B115" s="16" t="s">
        <v>41</v>
      </c>
      <c r="C115" s="18">
        <v>4.4999999999999998E-2</v>
      </c>
      <c r="D115" s="16" t="s">
        <v>152</v>
      </c>
      <c r="E115" s="98" t="b">
        <f>IF(D16=B248,G103)</f>
        <v>0</v>
      </c>
      <c r="F115" s="16" t="s">
        <v>2</v>
      </c>
      <c r="G115" s="19" t="b">
        <f>IF(C53=B248,C115*E115)</f>
        <v>0</v>
      </c>
      <c r="H115" s="76" t="s">
        <v>16</v>
      </c>
      <c r="I115" s="19" t="b">
        <f>IF(C53=B248,G115)</f>
        <v>0</v>
      </c>
      <c r="J115" s="76" t="s">
        <v>16</v>
      </c>
    </row>
    <row r="116" spans="2:10" s="23" customFormat="1" ht="15" customHeight="1" x14ac:dyDescent="0.25">
      <c r="B116" s="16" t="s">
        <v>81</v>
      </c>
      <c r="C116" s="18">
        <v>0.27600000000000002</v>
      </c>
      <c r="D116" s="16" t="s">
        <v>152</v>
      </c>
      <c r="E116" s="16">
        <f>EVEN(IF(C11=B235,(C6/C12)*1000,0))</f>
        <v>0</v>
      </c>
      <c r="F116" s="16">
        <f>IF(D12&lt;1,E116)</f>
        <v>0</v>
      </c>
      <c r="G116" s="16">
        <f>F116*C116</f>
        <v>0</v>
      </c>
      <c r="H116" s="16" t="b">
        <f>IF(C11=B235,D12*C116)</f>
        <v>0</v>
      </c>
      <c r="I116" s="19">
        <f>G116+H116</f>
        <v>0</v>
      </c>
      <c r="J116" s="16" t="s">
        <v>16</v>
      </c>
    </row>
    <row r="117" spans="2:10" s="23" customFormat="1" ht="15" customHeight="1" x14ac:dyDescent="0.25">
      <c r="B117" s="16" t="s">
        <v>86</v>
      </c>
      <c r="C117" s="18">
        <v>0.6</v>
      </c>
      <c r="D117" s="16" t="s">
        <v>152</v>
      </c>
      <c r="E117" s="16">
        <f>EVEN(IF(C11=B236,(C6/C12)*1000,0))</f>
        <v>0</v>
      </c>
      <c r="F117" s="16">
        <f>IF(D12&lt;1,E117)</f>
        <v>0</v>
      </c>
      <c r="G117" s="16">
        <f t="shared" ref="G117:G118" si="12">F117*C117</f>
        <v>0</v>
      </c>
      <c r="H117" s="16" t="b">
        <f>IF(C11=B236,D12*C117)</f>
        <v>0</v>
      </c>
      <c r="I117" s="19">
        <f t="shared" ref="I117:I118" si="13">G117+H117</f>
        <v>0</v>
      </c>
      <c r="J117" s="16" t="s">
        <v>16</v>
      </c>
    </row>
    <row r="118" spans="2:10" s="23" customFormat="1" ht="15.75" customHeight="1" x14ac:dyDescent="0.25">
      <c r="B118" s="16" t="s">
        <v>83</v>
      </c>
      <c r="C118" s="18">
        <v>0.39600000000000002</v>
      </c>
      <c r="D118" s="16" t="s">
        <v>152</v>
      </c>
      <c r="E118" s="16">
        <f>EVEN(IF(C11=B237,(C6/C12)*1000,0))</f>
        <v>0</v>
      </c>
      <c r="F118" s="16">
        <f>IF(D12&lt;1,E118)</f>
        <v>0</v>
      </c>
      <c r="G118" s="16">
        <f t="shared" si="12"/>
        <v>0</v>
      </c>
      <c r="H118" s="16" t="b">
        <f>IF(C11=B237,D12*C118)</f>
        <v>0</v>
      </c>
      <c r="I118" s="19">
        <f t="shared" si="13"/>
        <v>0</v>
      </c>
      <c r="J118" s="16" t="s">
        <v>16</v>
      </c>
    </row>
    <row r="119" spans="2:10" s="23" customFormat="1" ht="15" customHeight="1" x14ac:dyDescent="0.25">
      <c r="B119" s="41"/>
      <c r="C119" s="41"/>
      <c r="D119" s="41"/>
      <c r="E119" s="41"/>
      <c r="F119" s="15" t="s">
        <v>68</v>
      </c>
      <c r="G119" s="15"/>
      <c r="H119" s="15"/>
      <c r="I119" s="15">
        <f>SUM(I63:I70,J71:J79,I80:I81,I102:I103,I114:I118)</f>
        <v>105</v>
      </c>
      <c r="J119" s="15" t="s">
        <v>17</v>
      </c>
    </row>
    <row r="120" spans="2:10" s="23" customFormat="1" ht="15" customHeight="1" x14ac:dyDescent="0.25"/>
    <row r="121" spans="2:10" s="23" customFormat="1" ht="15" customHeight="1" x14ac:dyDescent="0.25">
      <c r="B121" s="77"/>
      <c r="C121" s="77"/>
      <c r="D121" s="77"/>
      <c r="E121" s="77"/>
      <c r="F121" s="77"/>
      <c r="G121" s="77"/>
      <c r="H121" s="77"/>
      <c r="I121" s="77"/>
      <c r="J121" s="77"/>
    </row>
    <row r="122" spans="2:10" s="23" customFormat="1" ht="15" customHeight="1" x14ac:dyDescent="0.25">
      <c r="B122" s="121" t="s">
        <v>133</v>
      </c>
      <c r="C122" s="122"/>
      <c r="D122" s="122"/>
      <c r="E122" s="122"/>
      <c r="F122" s="122"/>
      <c r="G122" s="122"/>
      <c r="H122" s="122"/>
      <c r="I122" s="122"/>
      <c r="J122" s="123"/>
    </row>
    <row r="123" spans="2:10" s="23" customFormat="1" ht="15" customHeight="1" x14ac:dyDescent="0.25">
      <c r="B123" s="138" t="s">
        <v>10</v>
      </c>
      <c r="C123" s="140" t="s">
        <v>14</v>
      </c>
      <c r="D123" s="141"/>
      <c r="E123" s="140" t="s">
        <v>15</v>
      </c>
      <c r="F123" s="141"/>
      <c r="G123" s="142" t="s">
        <v>31</v>
      </c>
      <c r="H123" s="143"/>
      <c r="I123" s="143"/>
      <c r="J123" s="144"/>
    </row>
    <row r="124" spans="2:10" s="23" customFormat="1" ht="15" customHeight="1" x14ac:dyDescent="0.25">
      <c r="B124" s="139"/>
      <c r="C124" s="14" t="s">
        <v>8</v>
      </c>
      <c r="D124" s="14" t="s">
        <v>9</v>
      </c>
      <c r="E124" s="14" t="s">
        <v>8</v>
      </c>
      <c r="F124" s="14" t="s">
        <v>9</v>
      </c>
      <c r="G124" s="14" t="s">
        <v>8</v>
      </c>
      <c r="H124" s="14" t="s">
        <v>9</v>
      </c>
      <c r="I124" s="14" t="s">
        <v>8</v>
      </c>
      <c r="J124" s="14" t="s">
        <v>9</v>
      </c>
    </row>
    <row r="125" spans="2:10" s="23" customFormat="1" ht="15" customHeight="1" x14ac:dyDescent="0.25">
      <c r="B125" s="16" t="s">
        <v>123</v>
      </c>
      <c r="C125" s="16">
        <v>30</v>
      </c>
      <c r="D125" s="16" t="s">
        <v>134</v>
      </c>
      <c r="E125" s="16">
        <f>L6</f>
        <v>0</v>
      </c>
      <c r="F125" s="16" t="s">
        <v>2</v>
      </c>
      <c r="G125" s="16">
        <f t="shared" ref="G125:G129" si="14">C125*E125</f>
        <v>0</v>
      </c>
      <c r="H125" s="16" t="s">
        <v>7</v>
      </c>
      <c r="I125" s="19">
        <f t="shared" ref="I125:I129" si="15">G125/60</f>
        <v>0</v>
      </c>
      <c r="J125" s="16" t="s">
        <v>16</v>
      </c>
    </row>
    <row r="126" spans="2:10" s="23" customFormat="1" ht="15" customHeight="1" x14ac:dyDescent="0.25">
      <c r="B126" s="16" t="s">
        <v>124</v>
      </c>
      <c r="C126" s="16">
        <v>60</v>
      </c>
      <c r="D126" s="16" t="s">
        <v>6</v>
      </c>
      <c r="E126" s="16">
        <f>L7</f>
        <v>0</v>
      </c>
      <c r="F126" s="16" t="s">
        <v>0</v>
      </c>
      <c r="G126" s="16">
        <f t="shared" si="14"/>
        <v>0</v>
      </c>
      <c r="H126" s="16" t="s">
        <v>7</v>
      </c>
      <c r="I126" s="19">
        <f t="shared" si="15"/>
        <v>0</v>
      </c>
      <c r="J126" s="16" t="s">
        <v>16</v>
      </c>
    </row>
    <row r="127" spans="2:10" s="23" customFormat="1" ht="15" customHeight="1" x14ac:dyDescent="0.25">
      <c r="B127" s="16" t="s">
        <v>192</v>
      </c>
      <c r="C127" s="16">
        <v>15</v>
      </c>
      <c r="D127" s="76" t="s">
        <v>6</v>
      </c>
      <c r="E127" s="16">
        <f>L8</f>
        <v>0</v>
      </c>
      <c r="F127" s="16" t="s">
        <v>0</v>
      </c>
      <c r="G127" s="16">
        <f t="shared" si="14"/>
        <v>0</v>
      </c>
      <c r="H127" s="16" t="s">
        <v>7</v>
      </c>
      <c r="I127" s="19">
        <f t="shared" si="15"/>
        <v>0</v>
      </c>
      <c r="J127" s="16" t="s">
        <v>16</v>
      </c>
    </row>
    <row r="128" spans="2:10" s="23" customFormat="1" ht="15" customHeight="1" x14ac:dyDescent="0.25">
      <c r="B128" s="16" t="s">
        <v>125</v>
      </c>
      <c r="C128" s="16">
        <v>30</v>
      </c>
      <c r="D128" s="16" t="s">
        <v>6</v>
      </c>
      <c r="E128" s="16">
        <f>L9</f>
        <v>0</v>
      </c>
      <c r="F128" s="16" t="s">
        <v>2</v>
      </c>
      <c r="G128" s="16">
        <f t="shared" si="14"/>
        <v>0</v>
      </c>
      <c r="H128" s="16" t="s">
        <v>7</v>
      </c>
      <c r="I128" s="19">
        <f t="shared" si="15"/>
        <v>0</v>
      </c>
      <c r="J128" s="16" t="s">
        <v>16</v>
      </c>
    </row>
    <row r="129" spans="2:10" s="23" customFormat="1" ht="15.75" customHeight="1" x14ac:dyDescent="0.25">
      <c r="B129" s="16" t="s">
        <v>126</v>
      </c>
      <c r="C129" s="16">
        <v>5</v>
      </c>
      <c r="D129" s="16" t="s">
        <v>100</v>
      </c>
      <c r="E129" s="16">
        <f>L10</f>
        <v>0</v>
      </c>
      <c r="F129" s="16" t="s">
        <v>135</v>
      </c>
      <c r="G129" s="16">
        <f t="shared" si="14"/>
        <v>0</v>
      </c>
      <c r="H129" s="16" t="s">
        <v>7</v>
      </c>
      <c r="I129" s="19">
        <f t="shared" si="15"/>
        <v>0</v>
      </c>
      <c r="J129" s="16" t="s">
        <v>16</v>
      </c>
    </row>
    <row r="130" spans="2:10" s="23" customFormat="1" ht="16.5" customHeight="1" x14ac:dyDescent="0.25">
      <c r="B130" s="41"/>
      <c r="C130" s="41"/>
      <c r="D130" s="41"/>
      <c r="E130" s="41"/>
      <c r="F130" s="15" t="s">
        <v>68</v>
      </c>
      <c r="G130" s="15"/>
      <c r="H130" s="15"/>
      <c r="I130" s="15">
        <f>SUM(I125:I129)</f>
        <v>0</v>
      </c>
      <c r="J130" s="15" t="s">
        <v>17</v>
      </c>
    </row>
    <row r="131" spans="2:10" s="23" customFormat="1" ht="15" customHeight="1" x14ac:dyDescent="0.25"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2:10" s="23" customFormat="1" ht="15" customHeight="1" x14ac:dyDescent="0.25"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2:10" s="23" customFormat="1" ht="15" customHeight="1" x14ac:dyDescent="0.25">
      <c r="B133" s="121" t="s">
        <v>38</v>
      </c>
      <c r="C133" s="122"/>
      <c r="D133" s="122"/>
      <c r="E133" s="122"/>
      <c r="F133" s="122"/>
      <c r="G133" s="122"/>
      <c r="H133" s="122"/>
      <c r="I133" s="122"/>
      <c r="J133" s="123"/>
    </row>
    <row r="134" spans="2:10" s="23" customFormat="1" ht="15" customHeight="1" x14ac:dyDescent="0.25">
      <c r="B134" s="138" t="s">
        <v>10</v>
      </c>
      <c r="C134" s="140" t="s">
        <v>14</v>
      </c>
      <c r="D134" s="141"/>
      <c r="E134" s="140" t="s">
        <v>15</v>
      </c>
      <c r="F134" s="141"/>
      <c r="G134" s="142" t="s">
        <v>31</v>
      </c>
      <c r="H134" s="143"/>
      <c r="I134" s="143"/>
      <c r="J134" s="144"/>
    </row>
    <row r="135" spans="2:10" s="23" customFormat="1" ht="15" customHeight="1" x14ac:dyDescent="0.25">
      <c r="B135" s="139"/>
      <c r="C135" s="14" t="s">
        <v>8</v>
      </c>
      <c r="D135" s="14" t="s">
        <v>9</v>
      </c>
      <c r="E135" s="14" t="s">
        <v>8</v>
      </c>
      <c r="F135" s="14" t="s">
        <v>9</v>
      </c>
      <c r="G135" s="14" t="s">
        <v>8</v>
      </c>
      <c r="H135" s="14" t="s">
        <v>9</v>
      </c>
      <c r="I135" s="14" t="s">
        <v>8</v>
      </c>
      <c r="J135" s="14" t="s">
        <v>9</v>
      </c>
    </row>
    <row r="136" spans="2:10" s="23" customFormat="1" ht="15" customHeight="1" x14ac:dyDescent="0.25">
      <c r="B136" s="16" t="s">
        <v>107</v>
      </c>
      <c r="C136" s="16">
        <v>30</v>
      </c>
      <c r="D136" s="16" t="s">
        <v>6</v>
      </c>
      <c r="E136" s="16">
        <f>H7</f>
        <v>0</v>
      </c>
      <c r="F136" s="16" t="s">
        <v>2</v>
      </c>
      <c r="G136" s="16">
        <f t="shared" ref="G136:G149" si="16">C136*E136</f>
        <v>0</v>
      </c>
      <c r="H136" s="16" t="s">
        <v>7</v>
      </c>
      <c r="I136" s="19">
        <f t="shared" ref="I136:I146" si="17">G136/60</f>
        <v>0</v>
      </c>
      <c r="J136" s="16" t="s">
        <v>16</v>
      </c>
    </row>
    <row r="137" spans="2:10" s="23" customFormat="1" ht="15" customHeight="1" x14ac:dyDescent="0.25">
      <c r="B137" s="16" t="s">
        <v>108</v>
      </c>
      <c r="C137" s="16">
        <v>100</v>
      </c>
      <c r="D137" s="16" t="s">
        <v>6</v>
      </c>
      <c r="E137" s="16">
        <f>IF(G8=C229,H8)</f>
        <v>0</v>
      </c>
      <c r="F137" s="16" t="s">
        <v>2</v>
      </c>
      <c r="G137" s="16">
        <f t="shared" si="16"/>
        <v>0</v>
      </c>
      <c r="H137" s="16" t="s">
        <v>7</v>
      </c>
      <c r="I137" s="19">
        <f>G137/60</f>
        <v>0</v>
      </c>
      <c r="J137" s="16" t="s">
        <v>16</v>
      </c>
    </row>
    <row r="138" spans="2:10" s="23" customFormat="1" ht="15" customHeight="1" x14ac:dyDescent="0.25">
      <c r="B138" s="16" t="s">
        <v>96</v>
      </c>
      <c r="C138" s="16">
        <v>160</v>
      </c>
      <c r="D138" s="16" t="s">
        <v>6</v>
      </c>
      <c r="E138" s="16" t="b">
        <f>IF(G8=C230,H8)</f>
        <v>0</v>
      </c>
      <c r="F138" s="16" t="s">
        <v>2</v>
      </c>
      <c r="G138" s="16">
        <f t="shared" si="16"/>
        <v>0</v>
      </c>
      <c r="H138" s="16" t="s">
        <v>7</v>
      </c>
      <c r="I138" s="19">
        <f>G138/60</f>
        <v>0</v>
      </c>
      <c r="J138" s="16" t="s">
        <v>16</v>
      </c>
    </row>
    <row r="139" spans="2:10" s="23" customFormat="1" ht="15" customHeight="1" x14ac:dyDescent="0.25">
      <c r="B139" s="16" t="s">
        <v>117</v>
      </c>
      <c r="C139" s="16">
        <v>15</v>
      </c>
      <c r="D139" s="16" t="s">
        <v>6</v>
      </c>
      <c r="E139" s="16">
        <f>H9</f>
        <v>0</v>
      </c>
      <c r="F139" s="76" t="s">
        <v>2</v>
      </c>
      <c r="G139" s="16">
        <f t="shared" si="16"/>
        <v>0</v>
      </c>
      <c r="H139" s="16" t="s">
        <v>7</v>
      </c>
      <c r="I139" s="19">
        <f t="shared" si="17"/>
        <v>0</v>
      </c>
      <c r="J139" s="16" t="s">
        <v>16</v>
      </c>
    </row>
    <row r="140" spans="2:10" s="23" customFormat="1" ht="15" customHeight="1" x14ac:dyDescent="0.25">
      <c r="B140" s="16" t="s">
        <v>102</v>
      </c>
      <c r="C140" s="16">
        <v>60</v>
      </c>
      <c r="D140" s="16" t="s">
        <v>6</v>
      </c>
      <c r="E140" s="16">
        <f>IF(G10=C239,H10)</f>
        <v>0</v>
      </c>
      <c r="F140" s="16" t="s">
        <v>2</v>
      </c>
      <c r="G140" s="16">
        <f t="shared" si="16"/>
        <v>0</v>
      </c>
      <c r="H140" s="16" t="s">
        <v>7</v>
      </c>
      <c r="I140" s="19">
        <f t="shared" si="17"/>
        <v>0</v>
      </c>
      <c r="J140" s="16" t="s">
        <v>16</v>
      </c>
    </row>
    <row r="141" spans="2:10" s="23" customFormat="1" ht="15" customHeight="1" x14ac:dyDescent="0.25">
      <c r="B141" s="16" t="s">
        <v>103</v>
      </c>
      <c r="C141" s="16">
        <v>110</v>
      </c>
      <c r="D141" s="16" t="s">
        <v>6</v>
      </c>
      <c r="E141" s="16" t="b">
        <f>IF(G10=C240,H10)</f>
        <v>0</v>
      </c>
      <c r="F141" s="16" t="s">
        <v>2</v>
      </c>
      <c r="G141" s="16">
        <f t="shared" si="16"/>
        <v>0</v>
      </c>
      <c r="H141" s="16" t="s">
        <v>7</v>
      </c>
      <c r="I141" s="19">
        <f t="shared" si="17"/>
        <v>0</v>
      </c>
      <c r="J141" s="16" t="s">
        <v>16</v>
      </c>
    </row>
    <row r="142" spans="2:10" s="23" customFormat="1" ht="15" customHeight="1" x14ac:dyDescent="0.25">
      <c r="B142" s="16" t="s">
        <v>104</v>
      </c>
      <c r="C142" s="16">
        <v>30</v>
      </c>
      <c r="D142" s="16" t="s">
        <v>5</v>
      </c>
      <c r="E142" s="16">
        <f>H11</f>
        <v>0</v>
      </c>
      <c r="F142" s="16" t="s">
        <v>44</v>
      </c>
      <c r="G142" s="16">
        <f t="shared" si="16"/>
        <v>0</v>
      </c>
      <c r="H142" s="16" t="s">
        <v>7</v>
      </c>
      <c r="I142" s="19">
        <f t="shared" si="17"/>
        <v>0</v>
      </c>
      <c r="J142" s="16" t="s">
        <v>16</v>
      </c>
    </row>
    <row r="143" spans="2:10" s="23" customFormat="1" ht="15" customHeight="1" x14ac:dyDescent="0.25">
      <c r="B143" s="16" t="s">
        <v>99</v>
      </c>
      <c r="C143" s="16">
        <v>11</v>
      </c>
      <c r="D143" s="16" t="s">
        <v>6</v>
      </c>
      <c r="E143" s="76">
        <f>H12</f>
        <v>0</v>
      </c>
      <c r="F143" s="16" t="s">
        <v>2</v>
      </c>
      <c r="G143" s="16">
        <f t="shared" si="16"/>
        <v>0</v>
      </c>
      <c r="H143" s="16" t="s">
        <v>7</v>
      </c>
      <c r="I143" s="19">
        <f t="shared" si="17"/>
        <v>0</v>
      </c>
      <c r="J143" s="16" t="s">
        <v>16</v>
      </c>
    </row>
    <row r="144" spans="2:10" s="23" customFormat="1" ht="15" customHeight="1" x14ac:dyDescent="0.25">
      <c r="B144" s="16" t="s">
        <v>97</v>
      </c>
      <c r="C144" s="16">
        <v>10</v>
      </c>
      <c r="D144" s="16" t="s">
        <v>98</v>
      </c>
      <c r="E144" s="76">
        <f>H13</f>
        <v>0</v>
      </c>
      <c r="F144" s="16" t="s">
        <v>142</v>
      </c>
      <c r="G144" s="16">
        <f t="shared" si="16"/>
        <v>0</v>
      </c>
      <c r="H144" s="16" t="s">
        <v>7</v>
      </c>
      <c r="I144" s="19">
        <f t="shared" si="17"/>
        <v>0</v>
      </c>
      <c r="J144" s="16" t="s">
        <v>16</v>
      </c>
    </row>
    <row r="145" spans="2:11" s="23" customFormat="1" ht="15" customHeight="1" x14ac:dyDescent="0.25">
      <c r="B145" s="16" t="s">
        <v>144</v>
      </c>
      <c r="C145" s="16">
        <v>15</v>
      </c>
      <c r="D145" s="76" t="s">
        <v>6</v>
      </c>
      <c r="E145" s="16">
        <f>IF(G14=C241,H14)</f>
        <v>0</v>
      </c>
      <c r="F145" s="16" t="s">
        <v>44</v>
      </c>
      <c r="G145" s="16">
        <f t="shared" si="16"/>
        <v>0</v>
      </c>
      <c r="H145" s="16" t="s">
        <v>7</v>
      </c>
      <c r="I145" s="19">
        <f t="shared" si="17"/>
        <v>0</v>
      </c>
      <c r="J145" s="16" t="s">
        <v>16</v>
      </c>
    </row>
    <row r="146" spans="2:11" s="23" customFormat="1" ht="15.75" customHeight="1" x14ac:dyDescent="0.25">
      <c r="B146" s="16" t="s">
        <v>145</v>
      </c>
      <c r="C146" s="16">
        <v>5</v>
      </c>
      <c r="D146" s="16" t="s">
        <v>6</v>
      </c>
      <c r="E146" s="16" t="b">
        <f>IF(G14=C242,H14)</f>
        <v>0</v>
      </c>
      <c r="F146" s="16" t="s">
        <v>44</v>
      </c>
      <c r="G146" s="16">
        <f t="shared" si="16"/>
        <v>0</v>
      </c>
      <c r="H146" s="16" t="s">
        <v>7</v>
      </c>
      <c r="I146" s="19">
        <f t="shared" si="17"/>
        <v>0</v>
      </c>
      <c r="J146" s="16" t="s">
        <v>16</v>
      </c>
    </row>
    <row r="147" spans="2:11" s="23" customFormat="1" ht="15" customHeight="1" x14ac:dyDescent="0.25">
      <c r="B147" s="76" t="s">
        <v>203</v>
      </c>
      <c r="C147" s="16">
        <v>120</v>
      </c>
      <c r="D147" s="16" t="s">
        <v>6</v>
      </c>
      <c r="E147" s="16">
        <f>IF(G6=C254,H6)</f>
        <v>0</v>
      </c>
      <c r="F147" s="16" t="s">
        <v>2</v>
      </c>
      <c r="G147" s="16">
        <f t="shared" si="16"/>
        <v>0</v>
      </c>
      <c r="H147" s="16" t="s">
        <v>7</v>
      </c>
      <c r="I147" s="19">
        <f t="shared" ref="I147:I149" si="18">G147/60</f>
        <v>0</v>
      </c>
      <c r="J147" s="16" t="s">
        <v>16</v>
      </c>
    </row>
    <row r="148" spans="2:11" s="23" customFormat="1" ht="15" customHeight="1" x14ac:dyDescent="0.25">
      <c r="B148" s="76" t="s">
        <v>204</v>
      </c>
      <c r="C148" s="76">
        <v>150</v>
      </c>
      <c r="D148" s="76" t="s">
        <v>6</v>
      </c>
      <c r="E148" s="76" t="b">
        <f>IF(G6=C255,H6)</f>
        <v>0</v>
      </c>
      <c r="F148" s="76" t="s">
        <v>2</v>
      </c>
      <c r="G148" s="76">
        <f t="shared" si="16"/>
        <v>0</v>
      </c>
      <c r="H148" s="76" t="s">
        <v>7</v>
      </c>
      <c r="I148" s="19">
        <f t="shared" si="18"/>
        <v>0</v>
      </c>
      <c r="J148" s="76" t="s">
        <v>16</v>
      </c>
    </row>
    <row r="149" spans="2:11" s="23" customFormat="1" ht="15" customHeight="1" x14ac:dyDescent="0.25">
      <c r="B149" s="76" t="s">
        <v>205</v>
      </c>
      <c r="C149" s="16">
        <v>30</v>
      </c>
      <c r="D149" s="16" t="s">
        <v>6</v>
      </c>
      <c r="E149" s="76" t="b">
        <f>IF(G6=C256,H6)</f>
        <v>0</v>
      </c>
      <c r="F149" s="16" t="s">
        <v>2</v>
      </c>
      <c r="G149" s="16">
        <f t="shared" si="16"/>
        <v>0</v>
      </c>
      <c r="H149" s="16" t="s">
        <v>7</v>
      </c>
      <c r="I149" s="19">
        <f t="shared" si="18"/>
        <v>0</v>
      </c>
      <c r="J149" s="16" t="s">
        <v>16</v>
      </c>
    </row>
    <row r="150" spans="2:11" s="23" customFormat="1" ht="15" customHeight="1" x14ac:dyDescent="0.25">
      <c r="B150" s="41"/>
      <c r="C150" s="41"/>
      <c r="D150" s="41"/>
      <c r="E150" s="41"/>
      <c r="F150" s="15" t="s">
        <v>68</v>
      </c>
      <c r="G150" s="15"/>
      <c r="H150" s="15"/>
      <c r="I150" s="15">
        <f>SUM(I136:I149)</f>
        <v>0</v>
      </c>
      <c r="J150" s="15" t="s">
        <v>17</v>
      </c>
    </row>
    <row r="151" spans="2:11" s="23" customFormat="1" ht="15" customHeight="1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 spans="2:11" s="23" customFormat="1" ht="15" customHeight="1" x14ac:dyDescent="0.25">
      <c r="B152" s="121" t="s">
        <v>35</v>
      </c>
      <c r="C152" s="122"/>
      <c r="D152" s="122"/>
      <c r="E152" s="122"/>
      <c r="F152" s="122"/>
      <c r="G152" s="122"/>
      <c r="H152" s="122"/>
      <c r="I152" s="122"/>
      <c r="J152" s="123"/>
    </row>
    <row r="153" spans="2:11" s="23" customFormat="1" ht="15" customHeight="1" x14ac:dyDescent="0.25">
      <c r="B153" s="138" t="s">
        <v>10</v>
      </c>
      <c r="C153" s="140" t="s">
        <v>14</v>
      </c>
      <c r="D153" s="141"/>
      <c r="E153" s="140" t="s">
        <v>15</v>
      </c>
      <c r="F153" s="141"/>
      <c r="G153" s="142" t="s">
        <v>31</v>
      </c>
      <c r="H153" s="143"/>
      <c r="I153" s="143"/>
      <c r="J153" s="144"/>
    </row>
    <row r="154" spans="2:11" s="23" customFormat="1" ht="15" customHeight="1" x14ac:dyDescent="0.25">
      <c r="B154" s="139"/>
      <c r="C154" s="14" t="s">
        <v>8</v>
      </c>
      <c r="D154" s="14" t="s">
        <v>9</v>
      </c>
      <c r="E154" s="14" t="s">
        <v>8</v>
      </c>
      <c r="F154" s="14" t="s">
        <v>9</v>
      </c>
      <c r="G154" s="14" t="s">
        <v>8</v>
      </c>
      <c r="H154" s="14" t="s">
        <v>9</v>
      </c>
      <c r="I154" s="14" t="s">
        <v>8</v>
      </c>
      <c r="J154" s="14" t="s">
        <v>9</v>
      </c>
    </row>
    <row r="155" spans="2:11" s="23" customFormat="1" ht="15" customHeight="1" x14ac:dyDescent="0.25">
      <c r="B155" s="16" t="s">
        <v>116</v>
      </c>
      <c r="C155" s="16">
        <v>5</v>
      </c>
      <c r="D155" s="16" t="s">
        <v>5</v>
      </c>
      <c r="E155" s="16">
        <f>H29</f>
        <v>0</v>
      </c>
      <c r="F155" s="16" t="s">
        <v>0</v>
      </c>
      <c r="G155" s="16">
        <f t="shared" ref="G155:G162" si="19">C155*E155</f>
        <v>0</v>
      </c>
      <c r="H155" s="16" t="s">
        <v>7</v>
      </c>
      <c r="I155" s="19">
        <f t="shared" ref="I155:I162" si="20">G155/60</f>
        <v>0</v>
      </c>
      <c r="J155" s="16" t="s">
        <v>16</v>
      </c>
    </row>
    <row r="156" spans="2:11" s="23" customFormat="1" ht="15" customHeight="1" x14ac:dyDescent="0.25">
      <c r="B156" s="16" t="s">
        <v>146</v>
      </c>
      <c r="C156" s="16">
        <v>21</v>
      </c>
      <c r="D156" s="76" t="s">
        <v>6</v>
      </c>
      <c r="E156" s="16" t="b">
        <f>IF(G30=B242,H30)</f>
        <v>0</v>
      </c>
      <c r="F156" s="16" t="s">
        <v>0</v>
      </c>
      <c r="G156" s="16">
        <f t="shared" si="19"/>
        <v>0</v>
      </c>
      <c r="H156" s="16" t="s">
        <v>7</v>
      </c>
      <c r="I156" s="19">
        <f t="shared" si="20"/>
        <v>0</v>
      </c>
      <c r="J156" s="16" t="s">
        <v>16</v>
      </c>
    </row>
    <row r="157" spans="2:11" s="23" customFormat="1" ht="15" customHeight="1" x14ac:dyDescent="0.25">
      <c r="B157" s="16" t="s">
        <v>147</v>
      </c>
      <c r="C157" s="16">
        <v>15</v>
      </c>
      <c r="D157" s="16" t="s">
        <v>6</v>
      </c>
      <c r="E157" s="16">
        <f>IF(G30=B243,H30)</f>
        <v>0</v>
      </c>
      <c r="F157" s="16" t="s">
        <v>0</v>
      </c>
      <c r="G157" s="16">
        <f t="shared" si="19"/>
        <v>0</v>
      </c>
      <c r="H157" s="16" t="s">
        <v>7</v>
      </c>
      <c r="I157" s="19">
        <f t="shared" si="20"/>
        <v>0</v>
      </c>
      <c r="J157" s="16" t="s">
        <v>16</v>
      </c>
    </row>
    <row r="158" spans="2:11" s="23" customFormat="1" ht="15" customHeight="1" x14ac:dyDescent="0.25">
      <c r="B158" s="16" t="s">
        <v>118</v>
      </c>
      <c r="C158" s="16">
        <v>15</v>
      </c>
      <c r="D158" s="16" t="s">
        <v>6</v>
      </c>
      <c r="E158" s="16">
        <f>H31</f>
        <v>0</v>
      </c>
      <c r="F158" s="16" t="s">
        <v>2</v>
      </c>
      <c r="G158" s="16">
        <f t="shared" si="19"/>
        <v>0</v>
      </c>
      <c r="H158" s="16" t="s">
        <v>7</v>
      </c>
      <c r="I158" s="19">
        <f t="shared" si="20"/>
        <v>0</v>
      </c>
      <c r="J158" s="16" t="s">
        <v>16</v>
      </c>
    </row>
    <row r="159" spans="2:11" s="23" customFormat="1" ht="15" customHeight="1" x14ac:dyDescent="0.25">
      <c r="B159" s="16" t="s">
        <v>119</v>
      </c>
      <c r="C159" s="16">
        <v>16</v>
      </c>
      <c r="D159" s="16" t="s">
        <v>6</v>
      </c>
      <c r="E159" s="16">
        <f>H32</f>
        <v>0</v>
      </c>
      <c r="F159" s="16" t="s">
        <v>2</v>
      </c>
      <c r="G159" s="16">
        <f t="shared" si="19"/>
        <v>0</v>
      </c>
      <c r="H159" s="16" t="s">
        <v>7</v>
      </c>
      <c r="I159" s="19">
        <f t="shared" si="20"/>
        <v>0</v>
      </c>
      <c r="J159" s="16" t="s">
        <v>16</v>
      </c>
    </row>
    <row r="160" spans="2:11" s="23" customFormat="1" ht="15" customHeight="1" x14ac:dyDescent="0.25">
      <c r="B160" s="16" t="s">
        <v>120</v>
      </c>
      <c r="C160" s="16">
        <v>360</v>
      </c>
      <c r="D160" s="16" t="s">
        <v>6</v>
      </c>
      <c r="E160" s="16">
        <f>H33</f>
        <v>0</v>
      </c>
      <c r="F160" s="16" t="s">
        <v>2</v>
      </c>
      <c r="G160" s="16">
        <f t="shared" si="19"/>
        <v>0</v>
      </c>
      <c r="H160" s="16" t="s">
        <v>7</v>
      </c>
      <c r="I160" s="19">
        <f t="shared" si="20"/>
        <v>0</v>
      </c>
      <c r="J160" s="16" t="s">
        <v>16</v>
      </c>
    </row>
    <row r="161" spans="2:10" s="23" customFormat="1" ht="15" customHeight="1" x14ac:dyDescent="0.25">
      <c r="B161" s="16" t="s">
        <v>121</v>
      </c>
      <c r="C161" s="16">
        <v>120</v>
      </c>
      <c r="D161" s="16" t="s">
        <v>6</v>
      </c>
      <c r="E161" s="16">
        <f>H34</f>
        <v>0</v>
      </c>
      <c r="F161" s="16" t="s">
        <v>2</v>
      </c>
      <c r="G161" s="16">
        <f t="shared" si="19"/>
        <v>0</v>
      </c>
      <c r="H161" s="16" t="s">
        <v>7</v>
      </c>
      <c r="I161" s="19">
        <f t="shared" si="20"/>
        <v>0</v>
      </c>
      <c r="J161" s="16" t="s">
        <v>16</v>
      </c>
    </row>
    <row r="162" spans="2:10" s="23" customFormat="1" ht="15" customHeight="1" x14ac:dyDescent="0.25">
      <c r="B162" s="16" t="s">
        <v>122</v>
      </c>
      <c r="C162" s="16">
        <v>10</v>
      </c>
      <c r="D162" s="16" t="s">
        <v>6</v>
      </c>
      <c r="E162" s="16">
        <f>H35</f>
        <v>0</v>
      </c>
      <c r="F162" s="16" t="s">
        <v>2</v>
      </c>
      <c r="G162" s="16">
        <f t="shared" si="19"/>
        <v>0</v>
      </c>
      <c r="H162" s="16" t="s">
        <v>7</v>
      </c>
      <c r="I162" s="19">
        <f t="shared" si="20"/>
        <v>0</v>
      </c>
      <c r="J162" s="16" t="s">
        <v>16</v>
      </c>
    </row>
    <row r="163" spans="2:10" s="23" customFormat="1" ht="16.5" customHeight="1" x14ac:dyDescent="0.25">
      <c r="B163" s="41"/>
      <c r="C163" s="41"/>
      <c r="D163" s="41"/>
      <c r="E163" s="41"/>
      <c r="F163" s="15" t="s">
        <v>68</v>
      </c>
      <c r="G163" s="15"/>
      <c r="H163" s="15"/>
      <c r="I163" s="15">
        <f>SUM(I155:I162)</f>
        <v>0</v>
      </c>
      <c r="J163" s="15" t="s">
        <v>17</v>
      </c>
    </row>
    <row r="164" spans="2:10" s="23" customFormat="1" ht="15" customHeight="1" x14ac:dyDescent="0.25"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2:10" s="23" customFormat="1" ht="15" customHeight="1" x14ac:dyDescent="0.25">
      <c r="B165" s="121" t="s">
        <v>39</v>
      </c>
      <c r="C165" s="122"/>
      <c r="D165" s="122"/>
      <c r="E165" s="122"/>
      <c r="F165" s="122"/>
      <c r="G165" s="122"/>
      <c r="H165" s="122"/>
      <c r="I165" s="122"/>
      <c r="J165" s="123"/>
    </row>
    <row r="166" spans="2:10" s="23" customFormat="1" ht="15" customHeight="1" x14ac:dyDescent="0.25">
      <c r="B166" s="138" t="s">
        <v>10</v>
      </c>
      <c r="C166" s="140" t="s">
        <v>14</v>
      </c>
      <c r="D166" s="141"/>
      <c r="E166" s="140" t="s">
        <v>15</v>
      </c>
      <c r="F166" s="141"/>
      <c r="G166" s="142" t="s">
        <v>31</v>
      </c>
      <c r="H166" s="143"/>
      <c r="I166" s="143"/>
      <c r="J166" s="144"/>
    </row>
    <row r="167" spans="2:10" s="23" customFormat="1" ht="15" customHeight="1" x14ac:dyDescent="0.25">
      <c r="B167" s="139"/>
      <c r="C167" s="14" t="s">
        <v>8</v>
      </c>
      <c r="D167" s="14" t="s">
        <v>9</v>
      </c>
      <c r="E167" s="14" t="s">
        <v>8</v>
      </c>
      <c r="F167" s="14" t="s">
        <v>9</v>
      </c>
      <c r="G167" s="14" t="s">
        <v>8</v>
      </c>
      <c r="H167" s="14" t="s">
        <v>9</v>
      </c>
      <c r="I167" s="14" t="s">
        <v>8</v>
      </c>
      <c r="J167" s="14" t="s">
        <v>9</v>
      </c>
    </row>
    <row r="168" spans="2:10" s="23" customFormat="1" ht="15" customHeight="1" x14ac:dyDescent="0.25">
      <c r="B168" s="16" t="s">
        <v>30</v>
      </c>
      <c r="C168" s="16">
        <v>10</v>
      </c>
      <c r="D168" s="16" t="s">
        <v>4</v>
      </c>
      <c r="E168" s="19">
        <f>IF($G$39&lt;=0,0,IF($G$39&lt;25,$G$39*$C$168%,IF($G$39&lt;50,$G$39*$C$169%,IF($G$39&lt;100,$G$39*$C$170%,IF($G$39&lt;250,$G$39*$C$171%,IF($G$39&gt;250,$G$39*$C$172%))))))</f>
        <v>6.3</v>
      </c>
      <c r="F168" s="16" t="s">
        <v>2</v>
      </c>
      <c r="G168" s="19">
        <f>E168*60</f>
        <v>378</v>
      </c>
      <c r="H168" s="16" t="s">
        <v>7</v>
      </c>
      <c r="I168" s="19">
        <f>E168</f>
        <v>6.3</v>
      </c>
      <c r="J168" s="16" t="s">
        <v>16</v>
      </c>
    </row>
    <row r="169" spans="2:10" s="23" customFormat="1" ht="15" customHeight="1" x14ac:dyDescent="0.25">
      <c r="B169" s="16" t="s">
        <v>87</v>
      </c>
      <c r="C169" s="16">
        <v>9</v>
      </c>
      <c r="D169" s="16" t="s">
        <v>4</v>
      </c>
      <c r="E169" s="19">
        <f>IF($G$39&lt;=0,0,IF($G$39&lt;25,$G$39*$C$168%,IF($G$39&lt;50,$G$39*$C$169%,IF($G$39&lt;100,$G$39*$C$170%,IF($G$39&lt;250,$G$39*$C$171%,IF($G$39&gt;250,$G$39*$C$172%))))))</f>
        <v>6.3</v>
      </c>
      <c r="F169" s="16" t="s">
        <v>2</v>
      </c>
      <c r="G169" s="19">
        <f>E169*60</f>
        <v>378</v>
      </c>
      <c r="H169" s="16" t="s">
        <v>7</v>
      </c>
      <c r="I169" s="19">
        <f>E169</f>
        <v>6.3</v>
      </c>
      <c r="J169" s="16" t="s">
        <v>16</v>
      </c>
    </row>
    <row r="170" spans="2:10" s="23" customFormat="1" ht="15" customHeight="1" x14ac:dyDescent="0.25">
      <c r="B170" s="16" t="s">
        <v>88</v>
      </c>
      <c r="C170" s="16">
        <v>8</v>
      </c>
      <c r="D170" s="16" t="s">
        <v>4</v>
      </c>
      <c r="E170" s="19">
        <f>IF($G$39&lt;=0,0,IF($G$39&lt;25,$G$39*$C$168%,IF($G$39&lt;50,$G$39*$C$169%,IF($G$39&lt;100,$G$39*$C$170%,IF($G$39&lt;250,$G$39*$C$171%,IF($G$39&gt;250,$G$39*$C$172%))))))</f>
        <v>6.3</v>
      </c>
      <c r="F170" s="16" t="s">
        <v>2</v>
      </c>
      <c r="G170" s="19">
        <f>E170*60</f>
        <v>378</v>
      </c>
      <c r="H170" s="16" t="s">
        <v>7</v>
      </c>
      <c r="I170" s="19">
        <f>E170</f>
        <v>6.3</v>
      </c>
      <c r="J170" s="16" t="s">
        <v>16</v>
      </c>
    </row>
    <row r="171" spans="2:10" s="23" customFormat="1" ht="15" customHeight="1" x14ac:dyDescent="0.25">
      <c r="B171" s="16" t="s">
        <v>89</v>
      </c>
      <c r="C171" s="16">
        <v>6</v>
      </c>
      <c r="D171" s="16" t="s">
        <v>4</v>
      </c>
      <c r="E171" s="19">
        <f>IF($G$39&lt;=0,0,IF($G$39&lt;25,$G$39*$C$168%,IF($G$39&lt;50,$G$39*$C$169%,IF($G$39&lt;100,$G$39*$C$170%,IF($G$39&lt;250,$G$39*$C$171%,IF($G$39&gt;250,$G$39*$C$172%))))))</f>
        <v>6.3</v>
      </c>
      <c r="F171" s="16" t="s">
        <v>2</v>
      </c>
      <c r="G171" s="19">
        <f>E171*60</f>
        <v>378</v>
      </c>
      <c r="H171" s="16" t="s">
        <v>7</v>
      </c>
      <c r="I171" s="19">
        <f>E171</f>
        <v>6.3</v>
      </c>
      <c r="J171" s="16" t="s">
        <v>16</v>
      </c>
    </row>
    <row r="172" spans="2:10" s="23" customFormat="1" ht="15.75" customHeight="1" x14ac:dyDescent="0.25">
      <c r="B172" s="16" t="s">
        <v>90</v>
      </c>
      <c r="C172" s="16">
        <v>5</v>
      </c>
      <c r="D172" s="16" t="s">
        <v>4</v>
      </c>
      <c r="E172" s="19">
        <f>IF($G$39&lt;=0,0,IF($G$39&lt;25,$G$39*$C$168%,IF($G$39&lt;50,$G$39*$C$169%,IF($G$39&lt;100,$G$39*$C$170%,IF($G$39&lt;250,$G$39*$C$171%,IF($G$39&gt;250,$G$39*$C$172%))))))</f>
        <v>6.3</v>
      </c>
      <c r="F172" s="16" t="s">
        <v>2</v>
      </c>
      <c r="G172" s="19">
        <f>E172*60</f>
        <v>378</v>
      </c>
      <c r="H172" s="16" t="s">
        <v>7</v>
      </c>
      <c r="I172" s="19">
        <f>E172</f>
        <v>6.3</v>
      </c>
      <c r="J172" s="16" t="s">
        <v>16</v>
      </c>
    </row>
    <row r="173" spans="2:10" s="23" customFormat="1" ht="16.5" customHeight="1" x14ac:dyDescent="0.25">
      <c r="B173" s="41"/>
      <c r="C173" s="41"/>
      <c r="D173" s="41"/>
      <c r="E173" s="41"/>
      <c r="F173" s="15" t="s">
        <v>68</v>
      </c>
      <c r="G173" s="15"/>
      <c r="H173" s="15"/>
      <c r="I173" s="15">
        <f>IF($G$39&lt;=0,0,IF($G$39&lt;25,$G$39*$C$168%,IF($G$39&lt;50,$G$39*$C$169%,IF($G$39&lt;100,$G$39*$C$170%,IF($G$39&lt;250,$G$39*$C$171%,IF($G$39&gt;250,$G$39*$C$172%))))))</f>
        <v>6.3</v>
      </c>
      <c r="J173" s="15" t="s">
        <v>17</v>
      </c>
    </row>
    <row r="174" spans="2:10" s="23" customFormat="1" ht="15" customHeight="1" x14ac:dyDescent="0.25"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2:10" s="23" customFormat="1" ht="15" customHeight="1" x14ac:dyDescent="0.25">
      <c r="B175" s="121" t="s">
        <v>148</v>
      </c>
      <c r="C175" s="122"/>
      <c r="D175" s="122"/>
      <c r="E175" s="122"/>
      <c r="F175" s="122"/>
      <c r="G175" s="122"/>
      <c r="H175" s="122"/>
      <c r="I175" s="122"/>
      <c r="J175" s="123"/>
    </row>
    <row r="176" spans="2:10" s="23" customFormat="1" ht="15" customHeight="1" x14ac:dyDescent="0.25">
      <c r="B176" s="138" t="s">
        <v>10</v>
      </c>
      <c r="C176" s="140" t="s">
        <v>14</v>
      </c>
      <c r="D176" s="141"/>
      <c r="E176" s="140" t="s">
        <v>15</v>
      </c>
      <c r="F176" s="141"/>
      <c r="G176" s="142" t="s">
        <v>31</v>
      </c>
      <c r="H176" s="143"/>
      <c r="I176" s="143"/>
      <c r="J176" s="144"/>
    </row>
    <row r="177" spans="2:10" s="23" customFormat="1" ht="15" customHeight="1" x14ac:dyDescent="0.25">
      <c r="B177" s="139"/>
      <c r="C177" s="14" t="s">
        <v>8</v>
      </c>
      <c r="D177" s="14" t="s">
        <v>9</v>
      </c>
      <c r="E177" s="14" t="s">
        <v>8</v>
      </c>
      <c r="F177" s="14" t="s">
        <v>9</v>
      </c>
      <c r="G177" s="14" t="s">
        <v>8</v>
      </c>
      <c r="H177" s="14" t="s">
        <v>9</v>
      </c>
      <c r="I177" s="14" t="s">
        <v>8</v>
      </c>
      <c r="J177" s="14" t="s">
        <v>9</v>
      </c>
    </row>
    <row r="178" spans="2:10" s="23" customFormat="1" ht="15" customHeight="1" x14ac:dyDescent="0.25">
      <c r="B178" s="16" t="s">
        <v>71</v>
      </c>
      <c r="C178" s="16">
        <v>10</v>
      </c>
      <c r="D178" s="16" t="s">
        <v>7</v>
      </c>
      <c r="E178" s="19">
        <f>($I$119+$I$130+$I$150+$I$163+$I$173)/8</f>
        <v>13.9125</v>
      </c>
      <c r="F178" s="16" t="s">
        <v>2</v>
      </c>
      <c r="G178" s="19">
        <f>E178</f>
        <v>13.9125</v>
      </c>
      <c r="H178" s="16" t="s">
        <v>92</v>
      </c>
      <c r="I178" s="19">
        <f>(G178*C178)/60</f>
        <v>2.3187500000000001</v>
      </c>
      <c r="J178" s="16" t="s">
        <v>16</v>
      </c>
    </row>
    <row r="179" spans="2:10" s="23" customFormat="1" ht="15" customHeight="1" x14ac:dyDescent="0.25">
      <c r="B179" s="16" t="s">
        <v>69</v>
      </c>
      <c r="C179" s="16">
        <v>25</v>
      </c>
      <c r="D179" s="16" t="s">
        <v>7</v>
      </c>
      <c r="E179" s="16">
        <f>C7</f>
        <v>0</v>
      </c>
      <c r="F179" s="16" t="s">
        <v>2</v>
      </c>
      <c r="G179" s="16">
        <f>C179*E179</f>
        <v>0</v>
      </c>
      <c r="H179" s="16" t="s">
        <v>7</v>
      </c>
      <c r="I179" s="19">
        <f>G179/60</f>
        <v>0</v>
      </c>
      <c r="J179" s="16" t="s">
        <v>16</v>
      </c>
    </row>
    <row r="180" spans="2:10" s="23" customFormat="1" ht="15" customHeight="1" x14ac:dyDescent="0.25">
      <c r="B180" s="16" t="s">
        <v>40</v>
      </c>
      <c r="C180" s="16">
        <v>3</v>
      </c>
      <c r="D180" s="16" t="s">
        <v>6</v>
      </c>
      <c r="E180" s="16">
        <f>EVEN(C6/3)</f>
        <v>100</v>
      </c>
      <c r="F180" s="16" t="s">
        <v>2</v>
      </c>
      <c r="G180" s="16">
        <f>IF(I119&gt;0.1,(C180*E180)+25)</f>
        <v>325</v>
      </c>
      <c r="H180" s="16" t="s">
        <v>7</v>
      </c>
      <c r="I180" s="19">
        <f>G180/60</f>
        <v>5.416666666666667</v>
      </c>
      <c r="J180" s="16" t="s">
        <v>16</v>
      </c>
    </row>
    <row r="181" spans="2:10" s="23" customFormat="1" ht="15.75" customHeight="1" x14ac:dyDescent="0.25">
      <c r="B181" s="16" t="s">
        <v>70</v>
      </c>
      <c r="C181" s="16">
        <v>15</v>
      </c>
      <c r="D181" s="16" t="s">
        <v>7</v>
      </c>
      <c r="E181" s="19">
        <f>($I$119+$I$130+$I$150+$I$163+$I$173)/8</f>
        <v>13.9125</v>
      </c>
      <c r="F181" s="16" t="s">
        <v>2</v>
      </c>
      <c r="G181" s="19">
        <f>E181</f>
        <v>13.9125</v>
      </c>
      <c r="H181" s="16" t="s">
        <v>92</v>
      </c>
      <c r="I181" s="19">
        <f>(G181*C181)/60</f>
        <v>3.4781249999999999</v>
      </c>
      <c r="J181" s="16" t="s">
        <v>16</v>
      </c>
    </row>
    <row r="182" spans="2:10" s="23" customFormat="1" ht="16.5" customHeight="1" x14ac:dyDescent="0.25">
      <c r="B182" s="41"/>
      <c r="C182" s="41"/>
      <c r="D182" s="41"/>
      <c r="E182" s="41"/>
      <c r="F182" s="15" t="s">
        <v>68</v>
      </c>
      <c r="G182" s="15"/>
      <c r="H182" s="15"/>
      <c r="I182" s="15">
        <f>SUM(I178:I181)</f>
        <v>11.213541666666668</v>
      </c>
      <c r="J182" s="15" t="s">
        <v>17</v>
      </c>
    </row>
    <row r="183" spans="2:10" s="23" customFormat="1" ht="15" customHeight="1" x14ac:dyDescent="0.25"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2:10" s="23" customFormat="1" ht="15" customHeight="1" x14ac:dyDescent="0.25">
      <c r="B184" s="121" t="s">
        <v>29</v>
      </c>
      <c r="C184" s="122"/>
      <c r="D184" s="122"/>
      <c r="E184" s="122"/>
      <c r="F184" s="122"/>
      <c r="G184" s="122"/>
      <c r="H184" s="122"/>
      <c r="I184" s="122"/>
      <c r="J184" s="123"/>
    </row>
    <row r="185" spans="2:10" s="23" customFormat="1" ht="15" customHeight="1" x14ac:dyDescent="0.25">
      <c r="B185" s="138" t="s">
        <v>10</v>
      </c>
      <c r="C185" s="140" t="s">
        <v>14</v>
      </c>
      <c r="D185" s="141"/>
      <c r="E185" s="140" t="s">
        <v>15</v>
      </c>
      <c r="F185" s="141"/>
      <c r="G185" s="142" t="s">
        <v>31</v>
      </c>
      <c r="H185" s="143"/>
      <c r="I185" s="143"/>
      <c r="J185" s="144"/>
    </row>
    <row r="186" spans="2:10" s="23" customFormat="1" ht="15" customHeight="1" x14ac:dyDescent="0.25">
      <c r="B186" s="139"/>
      <c r="C186" s="14" t="s">
        <v>8</v>
      </c>
      <c r="D186" s="14" t="s">
        <v>9</v>
      </c>
      <c r="E186" s="14" t="s">
        <v>8</v>
      </c>
      <c r="F186" s="14" t="s">
        <v>9</v>
      </c>
      <c r="G186" s="14" t="s">
        <v>8</v>
      </c>
      <c r="H186" s="14" t="s">
        <v>9</v>
      </c>
      <c r="I186" s="14" t="s">
        <v>8</v>
      </c>
      <c r="J186" s="14" t="s">
        <v>9</v>
      </c>
    </row>
    <row r="187" spans="2:10" s="23" customFormat="1" ht="15" customHeight="1" x14ac:dyDescent="0.25">
      <c r="B187" s="16" t="s">
        <v>127</v>
      </c>
      <c r="C187" s="16">
        <v>60</v>
      </c>
      <c r="D187" s="16" t="s">
        <v>6</v>
      </c>
      <c r="E187" s="16">
        <f>H19</f>
        <v>0</v>
      </c>
      <c r="F187" s="16" t="s">
        <v>2</v>
      </c>
      <c r="G187" s="16">
        <f t="shared" ref="G187:G192" si="21">C187*E187</f>
        <v>0</v>
      </c>
      <c r="H187" s="16" t="s">
        <v>7</v>
      </c>
      <c r="I187" s="16">
        <f t="shared" ref="I187:I192" si="22">G187/60</f>
        <v>0</v>
      </c>
      <c r="J187" s="16" t="s">
        <v>16</v>
      </c>
    </row>
    <row r="188" spans="2:10" s="23" customFormat="1" ht="15" customHeight="1" x14ac:dyDescent="0.25">
      <c r="B188" s="76" t="s">
        <v>216</v>
      </c>
      <c r="C188" s="76">
        <v>60</v>
      </c>
      <c r="D188" s="76" t="s">
        <v>6</v>
      </c>
      <c r="E188" s="76">
        <f>H20</f>
        <v>0</v>
      </c>
      <c r="F188" s="76" t="s">
        <v>2</v>
      </c>
      <c r="G188" s="76">
        <f t="shared" ref="G188" si="23">C188*E188</f>
        <v>0</v>
      </c>
      <c r="H188" s="76" t="s">
        <v>7</v>
      </c>
      <c r="I188" s="76">
        <f t="shared" ref="I188" si="24">G188/60</f>
        <v>0</v>
      </c>
      <c r="J188" s="76" t="s">
        <v>16</v>
      </c>
    </row>
    <row r="189" spans="2:10" s="23" customFormat="1" ht="15" customHeight="1" x14ac:dyDescent="0.25">
      <c r="B189" s="16" t="s">
        <v>149</v>
      </c>
      <c r="C189" s="16">
        <v>30</v>
      </c>
      <c r="D189" s="16" t="s">
        <v>6</v>
      </c>
      <c r="E189" s="16">
        <f>IF(G21=C243,H21)</f>
        <v>0</v>
      </c>
      <c r="F189" s="16" t="s">
        <v>2</v>
      </c>
      <c r="G189" s="16">
        <f t="shared" si="21"/>
        <v>0</v>
      </c>
      <c r="H189" s="16" t="s">
        <v>7</v>
      </c>
      <c r="I189" s="16">
        <f t="shared" si="22"/>
        <v>0</v>
      </c>
      <c r="J189" s="16" t="s">
        <v>16</v>
      </c>
    </row>
    <row r="190" spans="2:10" s="23" customFormat="1" ht="15" customHeight="1" x14ac:dyDescent="0.25">
      <c r="B190" s="16" t="s">
        <v>150</v>
      </c>
      <c r="C190" s="16">
        <v>45</v>
      </c>
      <c r="D190" s="16" t="s">
        <v>6</v>
      </c>
      <c r="E190" s="16" t="b">
        <f>IF(G21=C244,H21)</f>
        <v>0</v>
      </c>
      <c r="F190" s="16" t="s">
        <v>2</v>
      </c>
      <c r="G190" s="16">
        <f t="shared" si="21"/>
        <v>0</v>
      </c>
      <c r="H190" s="16" t="s">
        <v>7</v>
      </c>
      <c r="I190" s="16">
        <f t="shared" si="22"/>
        <v>0</v>
      </c>
      <c r="J190" s="16" t="s">
        <v>16</v>
      </c>
    </row>
    <row r="191" spans="2:10" s="23" customFormat="1" ht="15" customHeight="1" x14ac:dyDescent="0.25">
      <c r="B191" s="16" t="s">
        <v>128</v>
      </c>
      <c r="C191" s="16">
        <v>960</v>
      </c>
      <c r="D191" s="16" t="s">
        <v>6</v>
      </c>
      <c r="E191" s="16">
        <f>H22</f>
        <v>0</v>
      </c>
      <c r="F191" s="16" t="s">
        <v>2</v>
      </c>
      <c r="G191" s="16">
        <f t="shared" si="21"/>
        <v>0</v>
      </c>
      <c r="H191" s="16" t="s">
        <v>7</v>
      </c>
      <c r="I191" s="16">
        <f t="shared" si="22"/>
        <v>0</v>
      </c>
      <c r="J191" s="16" t="s">
        <v>16</v>
      </c>
    </row>
    <row r="192" spans="2:10" s="23" customFormat="1" ht="15.75" customHeight="1" x14ac:dyDescent="0.25">
      <c r="B192" s="16" t="s">
        <v>129</v>
      </c>
      <c r="C192" s="16">
        <v>90</v>
      </c>
      <c r="D192" s="16" t="s">
        <v>6</v>
      </c>
      <c r="E192" s="16">
        <f>H23</f>
        <v>0</v>
      </c>
      <c r="F192" s="16" t="s">
        <v>2</v>
      </c>
      <c r="G192" s="16">
        <f t="shared" si="21"/>
        <v>0</v>
      </c>
      <c r="H192" s="16" t="s">
        <v>7</v>
      </c>
      <c r="I192" s="16">
        <f t="shared" si="22"/>
        <v>0</v>
      </c>
      <c r="J192" s="16" t="s">
        <v>16</v>
      </c>
    </row>
    <row r="193" spans="2:10" s="23" customFormat="1" ht="17.25" customHeight="1" x14ac:dyDescent="0.25">
      <c r="B193" s="41"/>
      <c r="C193" s="41"/>
      <c r="D193" s="41"/>
      <c r="E193" s="41"/>
      <c r="F193" s="15" t="s">
        <v>68</v>
      </c>
      <c r="G193" s="15"/>
      <c r="H193" s="15"/>
      <c r="I193" s="15">
        <f>SUM(I187:I192)</f>
        <v>0</v>
      </c>
      <c r="J193" s="15" t="s">
        <v>17</v>
      </c>
    </row>
    <row r="194" spans="2:10" s="23" customFormat="1" ht="15" customHeight="1" x14ac:dyDescent="0.25"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2:10" s="23" customFormat="1" ht="15" customHeight="1" x14ac:dyDescent="0.25">
      <c r="B195" s="121" t="s">
        <v>23</v>
      </c>
      <c r="C195" s="122"/>
      <c r="D195" s="122"/>
      <c r="E195" s="122"/>
      <c r="F195" s="122"/>
      <c r="G195" s="122"/>
      <c r="H195" s="122"/>
      <c r="I195" s="122"/>
      <c r="J195" s="123"/>
    </row>
    <row r="196" spans="2:10" s="23" customFormat="1" ht="15" customHeight="1" x14ac:dyDescent="0.25">
      <c r="B196" s="138" t="s">
        <v>10</v>
      </c>
      <c r="C196" s="140" t="s">
        <v>14</v>
      </c>
      <c r="D196" s="141"/>
      <c r="E196" s="140" t="s">
        <v>15</v>
      </c>
      <c r="F196" s="141"/>
      <c r="G196" s="142" t="s">
        <v>31</v>
      </c>
      <c r="H196" s="143"/>
      <c r="I196" s="143"/>
      <c r="J196" s="144"/>
    </row>
    <row r="197" spans="2:10" s="23" customFormat="1" ht="15" customHeight="1" x14ac:dyDescent="0.25">
      <c r="B197" s="139"/>
      <c r="C197" s="14" t="s">
        <v>8</v>
      </c>
      <c r="D197" s="14" t="s">
        <v>9</v>
      </c>
      <c r="E197" s="14" t="s">
        <v>8</v>
      </c>
      <c r="F197" s="14" t="s">
        <v>9</v>
      </c>
      <c r="G197" s="14" t="s">
        <v>8</v>
      </c>
      <c r="H197" s="14" t="s">
        <v>9</v>
      </c>
      <c r="I197" s="14" t="s">
        <v>8</v>
      </c>
      <c r="J197" s="14" t="s">
        <v>9</v>
      </c>
    </row>
    <row r="198" spans="2:10" s="23" customFormat="1" ht="15" customHeight="1" x14ac:dyDescent="0.25">
      <c r="B198" s="16" t="s">
        <v>24</v>
      </c>
      <c r="C198" s="16">
        <v>16</v>
      </c>
      <c r="D198" s="76" t="s">
        <v>152</v>
      </c>
      <c r="E198" s="16">
        <f>H24</f>
        <v>0</v>
      </c>
      <c r="F198" s="16" t="s">
        <v>2</v>
      </c>
      <c r="G198" s="16">
        <f>C198*E198</f>
        <v>0</v>
      </c>
      <c r="H198" s="76" t="s">
        <v>16</v>
      </c>
      <c r="I198" s="16">
        <f t="shared" ref="I198:I203" si="25">G198</f>
        <v>0</v>
      </c>
      <c r="J198" s="16" t="s">
        <v>16</v>
      </c>
    </row>
    <row r="199" spans="2:10" s="23" customFormat="1" ht="15.75" customHeight="1" x14ac:dyDescent="0.25">
      <c r="B199" s="16" t="s">
        <v>164</v>
      </c>
      <c r="C199" s="16">
        <v>20</v>
      </c>
      <c r="D199" s="76" t="s">
        <v>152</v>
      </c>
      <c r="E199" s="16">
        <f>L15</f>
        <v>0</v>
      </c>
      <c r="F199" s="16" t="s">
        <v>2</v>
      </c>
      <c r="G199" s="16">
        <f t="shared" ref="G199" si="26">C199*E199</f>
        <v>0</v>
      </c>
      <c r="H199" s="76" t="s">
        <v>16</v>
      </c>
      <c r="I199" s="16">
        <f t="shared" si="25"/>
        <v>0</v>
      </c>
      <c r="J199" s="16" t="s">
        <v>16</v>
      </c>
    </row>
    <row r="200" spans="2:10" s="23" customFormat="1" ht="15.75" customHeight="1" x14ac:dyDescent="0.25">
      <c r="B200" s="76" t="s">
        <v>206</v>
      </c>
      <c r="C200" s="76">
        <v>35</v>
      </c>
      <c r="D200" s="76" t="s">
        <v>152</v>
      </c>
      <c r="E200" s="76" t="b">
        <f>IF(K16=C250,L16)</f>
        <v>0</v>
      </c>
      <c r="F200" s="76" t="s">
        <v>2</v>
      </c>
      <c r="G200" s="76">
        <f t="shared" ref="G200:G201" si="27">C200*E200</f>
        <v>0</v>
      </c>
      <c r="H200" s="76" t="s">
        <v>16</v>
      </c>
      <c r="I200" s="76">
        <f t="shared" si="25"/>
        <v>0</v>
      </c>
      <c r="J200" s="76" t="s">
        <v>16</v>
      </c>
    </row>
    <row r="201" spans="2:10" s="23" customFormat="1" ht="15.75" customHeight="1" x14ac:dyDescent="0.25">
      <c r="B201" s="76" t="s">
        <v>207</v>
      </c>
      <c r="C201" s="76">
        <v>42</v>
      </c>
      <c r="D201" s="76" t="s">
        <v>152</v>
      </c>
      <c r="E201" s="76" t="b">
        <f>IF(K16=C251,L16)</f>
        <v>0</v>
      </c>
      <c r="F201" s="76" t="s">
        <v>2</v>
      </c>
      <c r="G201" s="76">
        <f t="shared" si="27"/>
        <v>0</v>
      </c>
      <c r="H201" s="76" t="s">
        <v>16</v>
      </c>
      <c r="I201" s="76">
        <f t="shared" si="25"/>
        <v>0</v>
      </c>
      <c r="J201" s="76" t="s">
        <v>16</v>
      </c>
    </row>
    <row r="202" spans="2:10" s="23" customFormat="1" ht="15.75" customHeight="1" x14ac:dyDescent="0.25">
      <c r="B202" s="76" t="s">
        <v>208</v>
      </c>
      <c r="C202" s="76">
        <v>25</v>
      </c>
      <c r="D202" s="76" t="s">
        <v>152</v>
      </c>
      <c r="E202" s="76" t="b">
        <f>IF(K16=C252,L16)</f>
        <v>0</v>
      </c>
      <c r="F202" s="76" t="s">
        <v>2</v>
      </c>
      <c r="G202" s="76">
        <f t="shared" ref="G202:G203" si="28">C202*E202</f>
        <v>0</v>
      </c>
      <c r="H202" s="76" t="s">
        <v>16</v>
      </c>
      <c r="I202" s="76">
        <f t="shared" si="25"/>
        <v>0</v>
      </c>
      <c r="J202" s="76" t="s">
        <v>16</v>
      </c>
    </row>
    <row r="203" spans="2:10" s="23" customFormat="1" ht="15.75" customHeight="1" x14ac:dyDescent="0.25">
      <c r="B203" s="76" t="s">
        <v>209</v>
      </c>
      <c r="C203" s="76">
        <v>35</v>
      </c>
      <c r="D203" s="76" t="s">
        <v>152</v>
      </c>
      <c r="E203" s="76">
        <f>IF(K16=C253,L16)</f>
        <v>0</v>
      </c>
      <c r="F203" s="76" t="s">
        <v>2</v>
      </c>
      <c r="G203" s="76">
        <f t="shared" si="28"/>
        <v>0</v>
      </c>
      <c r="H203" s="76" t="s">
        <v>16</v>
      </c>
      <c r="I203" s="76">
        <f t="shared" si="25"/>
        <v>0</v>
      </c>
      <c r="J203" s="76" t="s">
        <v>16</v>
      </c>
    </row>
    <row r="204" spans="2:10" s="23" customFormat="1" ht="16.5" customHeight="1" x14ac:dyDescent="0.25">
      <c r="B204" s="41"/>
      <c r="C204" s="41"/>
      <c r="D204" s="41"/>
      <c r="E204" s="41"/>
      <c r="F204" s="15" t="s">
        <v>68</v>
      </c>
      <c r="G204" s="15"/>
      <c r="H204" s="15"/>
      <c r="I204" s="15">
        <f>SUM(I198:I203)</f>
        <v>0</v>
      </c>
      <c r="J204" s="15" t="s">
        <v>17</v>
      </c>
    </row>
    <row r="205" spans="2:10" s="23" customFormat="1" ht="15" customHeight="1" x14ac:dyDescent="0.25"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2:10" s="23" customFormat="1" ht="15" customHeight="1" x14ac:dyDescent="0.25">
      <c r="B206" s="121" t="s">
        <v>94</v>
      </c>
      <c r="C206" s="122"/>
      <c r="D206" s="122"/>
      <c r="E206" s="122"/>
      <c r="F206" s="122"/>
      <c r="G206" s="122"/>
      <c r="H206" s="122"/>
      <c r="I206" s="122"/>
      <c r="J206" s="123"/>
    </row>
    <row r="207" spans="2:10" s="23" customFormat="1" ht="15" customHeight="1" x14ac:dyDescent="0.25">
      <c r="B207" s="138" t="s">
        <v>10</v>
      </c>
      <c r="C207" s="140" t="s">
        <v>14</v>
      </c>
      <c r="D207" s="141"/>
      <c r="E207" s="140" t="s">
        <v>15</v>
      </c>
      <c r="F207" s="141"/>
      <c r="G207" s="142" t="s">
        <v>31</v>
      </c>
      <c r="H207" s="143"/>
      <c r="I207" s="143"/>
      <c r="J207" s="144"/>
    </row>
    <row r="208" spans="2:10" s="23" customFormat="1" ht="15" customHeight="1" x14ac:dyDescent="0.25">
      <c r="B208" s="139"/>
      <c r="C208" s="14" t="s">
        <v>8</v>
      </c>
      <c r="D208" s="14" t="s">
        <v>9</v>
      </c>
      <c r="E208" s="14" t="s">
        <v>8</v>
      </c>
      <c r="F208" s="14" t="s">
        <v>9</v>
      </c>
      <c r="G208" s="14" t="s">
        <v>8</v>
      </c>
      <c r="H208" s="14" t="s">
        <v>9</v>
      </c>
      <c r="I208" s="14" t="s">
        <v>8</v>
      </c>
      <c r="J208" s="14" t="s">
        <v>9</v>
      </c>
    </row>
    <row r="209" spans="2:10" s="23" customFormat="1" ht="15" customHeight="1" x14ac:dyDescent="0.25">
      <c r="B209" s="16">
        <f t="shared" ref="B209:B218" si="29">J20</f>
        <v>0</v>
      </c>
      <c r="C209" s="16">
        <f t="shared" ref="C209:C218" si="30">K20</f>
        <v>0</v>
      </c>
      <c r="D209" s="16" t="s">
        <v>152</v>
      </c>
      <c r="E209" s="16">
        <f t="shared" ref="E209:E218" si="31">L20</f>
        <v>0</v>
      </c>
      <c r="F209" s="16" t="s">
        <v>2</v>
      </c>
      <c r="G209" s="16">
        <f t="shared" ref="G209:G218" si="32">C209*E209</f>
        <v>0</v>
      </c>
      <c r="H209" s="16" t="s">
        <v>7</v>
      </c>
      <c r="I209" s="19">
        <f>G209</f>
        <v>0</v>
      </c>
      <c r="J209" s="16" t="s">
        <v>16</v>
      </c>
    </row>
    <row r="210" spans="2:10" s="23" customFormat="1" ht="15" customHeight="1" x14ac:dyDescent="0.25">
      <c r="B210" s="16">
        <f t="shared" si="29"/>
        <v>0</v>
      </c>
      <c r="C210" s="16">
        <f t="shared" si="30"/>
        <v>0</v>
      </c>
      <c r="D210" s="16" t="s">
        <v>152</v>
      </c>
      <c r="E210" s="16">
        <f t="shared" si="31"/>
        <v>0</v>
      </c>
      <c r="F210" s="16" t="s">
        <v>2</v>
      </c>
      <c r="G210" s="16">
        <f t="shared" si="32"/>
        <v>0</v>
      </c>
      <c r="H210" s="16" t="s">
        <v>7</v>
      </c>
      <c r="I210" s="19">
        <f t="shared" ref="I210:I214" si="33">G210</f>
        <v>0</v>
      </c>
      <c r="J210" s="16" t="s">
        <v>16</v>
      </c>
    </row>
    <row r="211" spans="2:10" s="23" customFormat="1" ht="15" customHeight="1" x14ac:dyDescent="0.25">
      <c r="B211" s="16">
        <f t="shared" si="29"/>
        <v>0</v>
      </c>
      <c r="C211" s="16">
        <f t="shared" si="30"/>
        <v>0</v>
      </c>
      <c r="D211" s="16" t="s">
        <v>152</v>
      </c>
      <c r="E211" s="16">
        <f t="shared" si="31"/>
        <v>0</v>
      </c>
      <c r="F211" s="16" t="s">
        <v>2</v>
      </c>
      <c r="G211" s="16">
        <f t="shared" si="32"/>
        <v>0</v>
      </c>
      <c r="H211" s="16" t="s">
        <v>7</v>
      </c>
      <c r="I211" s="19">
        <f t="shared" si="33"/>
        <v>0</v>
      </c>
      <c r="J211" s="16" t="s">
        <v>16</v>
      </c>
    </row>
    <row r="212" spans="2:10" s="23" customFormat="1" ht="15" customHeight="1" x14ac:dyDescent="0.25">
      <c r="B212" s="16">
        <f t="shared" si="29"/>
        <v>0</v>
      </c>
      <c r="C212" s="16">
        <f t="shared" si="30"/>
        <v>0</v>
      </c>
      <c r="D212" s="16" t="s">
        <v>152</v>
      </c>
      <c r="E212" s="16">
        <f t="shared" si="31"/>
        <v>0</v>
      </c>
      <c r="F212" s="16" t="s">
        <v>2</v>
      </c>
      <c r="G212" s="16">
        <f t="shared" si="32"/>
        <v>0</v>
      </c>
      <c r="H212" s="16" t="s">
        <v>7</v>
      </c>
      <c r="I212" s="19">
        <f t="shared" si="33"/>
        <v>0</v>
      </c>
      <c r="J212" s="16" t="s">
        <v>16</v>
      </c>
    </row>
    <row r="213" spans="2:10" s="23" customFormat="1" ht="15" customHeight="1" x14ac:dyDescent="0.25">
      <c r="B213" s="16">
        <f t="shared" si="29"/>
        <v>0</v>
      </c>
      <c r="C213" s="16">
        <f t="shared" si="30"/>
        <v>0</v>
      </c>
      <c r="D213" s="16" t="s">
        <v>152</v>
      </c>
      <c r="E213" s="16">
        <f t="shared" si="31"/>
        <v>0</v>
      </c>
      <c r="F213" s="16" t="s">
        <v>2</v>
      </c>
      <c r="G213" s="16">
        <f t="shared" si="32"/>
        <v>0</v>
      </c>
      <c r="H213" s="16" t="s">
        <v>7</v>
      </c>
      <c r="I213" s="19">
        <f t="shared" si="33"/>
        <v>0</v>
      </c>
      <c r="J213" s="16" t="s">
        <v>16</v>
      </c>
    </row>
    <row r="214" spans="2:10" s="23" customFormat="1" ht="15" customHeight="1" x14ac:dyDescent="0.25">
      <c r="B214" s="16">
        <f t="shared" si="29"/>
        <v>0</v>
      </c>
      <c r="C214" s="16">
        <f t="shared" si="30"/>
        <v>0</v>
      </c>
      <c r="D214" s="16" t="s">
        <v>152</v>
      </c>
      <c r="E214" s="16">
        <f t="shared" si="31"/>
        <v>0</v>
      </c>
      <c r="F214" s="16" t="s">
        <v>2</v>
      </c>
      <c r="G214" s="16">
        <f t="shared" si="32"/>
        <v>0</v>
      </c>
      <c r="H214" s="16" t="s">
        <v>7</v>
      </c>
      <c r="I214" s="19">
        <f t="shared" si="33"/>
        <v>0</v>
      </c>
      <c r="J214" s="16" t="s">
        <v>16</v>
      </c>
    </row>
    <row r="215" spans="2:10" s="23" customFormat="1" ht="15.75" customHeight="1" x14ac:dyDescent="0.25">
      <c r="B215" s="16">
        <f t="shared" si="29"/>
        <v>0</v>
      </c>
      <c r="C215" s="16">
        <f t="shared" si="30"/>
        <v>0</v>
      </c>
      <c r="D215" s="16" t="s">
        <v>152</v>
      </c>
      <c r="E215" s="16">
        <f t="shared" si="31"/>
        <v>0</v>
      </c>
      <c r="F215" s="16" t="s">
        <v>2</v>
      </c>
      <c r="G215" s="16">
        <f t="shared" si="32"/>
        <v>0</v>
      </c>
      <c r="H215" s="16" t="s">
        <v>7</v>
      </c>
      <c r="I215" s="19">
        <f t="shared" ref="I215:I218" si="34">G215</f>
        <v>0</v>
      </c>
      <c r="J215" s="16" t="s">
        <v>16</v>
      </c>
    </row>
    <row r="216" spans="2:10" s="23" customFormat="1" ht="15.75" customHeight="1" x14ac:dyDescent="0.25">
      <c r="B216" s="16">
        <f t="shared" si="29"/>
        <v>0</v>
      </c>
      <c r="C216" s="16">
        <f t="shared" si="30"/>
        <v>0</v>
      </c>
      <c r="D216" s="16" t="s">
        <v>152</v>
      </c>
      <c r="E216" s="16">
        <f t="shared" si="31"/>
        <v>0</v>
      </c>
      <c r="F216" s="16" t="s">
        <v>2</v>
      </c>
      <c r="G216" s="16">
        <f t="shared" si="32"/>
        <v>0</v>
      </c>
      <c r="H216" s="16" t="s">
        <v>7</v>
      </c>
      <c r="I216" s="19">
        <f t="shared" si="34"/>
        <v>0</v>
      </c>
      <c r="J216" s="16" t="s">
        <v>16</v>
      </c>
    </row>
    <row r="217" spans="2:10" s="23" customFormat="1" ht="15.75" customHeight="1" x14ac:dyDescent="0.25">
      <c r="B217" s="16">
        <f t="shared" si="29"/>
        <v>0</v>
      </c>
      <c r="C217" s="16">
        <f t="shared" si="30"/>
        <v>0</v>
      </c>
      <c r="D217" s="16" t="s">
        <v>152</v>
      </c>
      <c r="E217" s="16">
        <f t="shared" si="31"/>
        <v>0</v>
      </c>
      <c r="F217" s="16" t="s">
        <v>2</v>
      </c>
      <c r="G217" s="16">
        <f t="shared" si="32"/>
        <v>0</v>
      </c>
      <c r="H217" s="16" t="s">
        <v>7</v>
      </c>
      <c r="I217" s="19">
        <f t="shared" si="34"/>
        <v>0</v>
      </c>
      <c r="J217" s="16" t="s">
        <v>16</v>
      </c>
    </row>
    <row r="218" spans="2:10" s="23" customFormat="1" ht="15.75" customHeight="1" x14ac:dyDescent="0.25">
      <c r="B218" s="16">
        <f t="shared" si="29"/>
        <v>0</v>
      </c>
      <c r="C218" s="16">
        <f t="shared" si="30"/>
        <v>0</v>
      </c>
      <c r="D218" s="16" t="s">
        <v>152</v>
      </c>
      <c r="E218" s="16">
        <f t="shared" si="31"/>
        <v>0</v>
      </c>
      <c r="F218" s="16" t="s">
        <v>2</v>
      </c>
      <c r="G218" s="16">
        <f t="shared" si="32"/>
        <v>0</v>
      </c>
      <c r="H218" s="16" t="s">
        <v>7</v>
      </c>
      <c r="I218" s="19">
        <f t="shared" si="34"/>
        <v>0</v>
      </c>
      <c r="J218" s="16" t="s">
        <v>16</v>
      </c>
    </row>
    <row r="219" spans="2:10" s="23" customFormat="1" ht="16.5" customHeight="1" x14ac:dyDescent="0.25">
      <c r="B219" s="41"/>
      <c r="C219" s="41"/>
      <c r="D219" s="41"/>
      <c r="E219" s="41"/>
      <c r="F219" s="15" t="s">
        <v>68</v>
      </c>
      <c r="G219" s="15"/>
      <c r="H219" s="15"/>
      <c r="I219" s="15">
        <f>SUM(I209:I218)</f>
        <v>0</v>
      </c>
      <c r="J219" s="15" t="s">
        <v>17</v>
      </c>
    </row>
    <row r="220" spans="2:10" s="23" customFormat="1" ht="16.5" customHeight="1" x14ac:dyDescent="0.25">
      <c r="B220" s="41"/>
      <c r="C220" s="41"/>
      <c r="D220" s="41"/>
      <c r="E220" s="41"/>
      <c r="F220" s="156" t="s">
        <v>68</v>
      </c>
      <c r="G220" s="157"/>
      <c r="H220" s="158"/>
      <c r="I220" s="38">
        <f>($G$39+$G$40+$G$41)</f>
        <v>122.51354166666667</v>
      </c>
      <c r="J220" s="41"/>
    </row>
    <row r="221" spans="2:10" s="23" customFormat="1" ht="16.5" customHeight="1" x14ac:dyDescent="0.25">
      <c r="B221" s="41"/>
      <c r="C221" s="41"/>
      <c r="D221" s="41"/>
      <c r="E221" s="41"/>
      <c r="F221" s="41"/>
      <c r="G221" s="41"/>
      <c r="H221" s="41"/>
      <c r="I221" s="43"/>
      <c r="J221" s="41"/>
    </row>
    <row r="222" spans="2:10" s="23" customFormat="1" ht="16.5" customHeight="1" x14ac:dyDescent="0.25"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2:10" s="23" customFormat="1" ht="16.5" customHeight="1" x14ac:dyDescent="0.25"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2:10" s="23" customFormat="1" ht="19.5" customHeight="1" x14ac:dyDescent="0.25">
      <c r="B224" s="159" t="s">
        <v>18</v>
      </c>
      <c r="C224" s="160"/>
      <c r="D224" s="41"/>
      <c r="E224" s="41"/>
      <c r="F224" s="47"/>
      <c r="G224" s="41"/>
      <c r="H224" s="41"/>
      <c r="I224" s="41"/>
      <c r="J224" s="41"/>
    </row>
    <row r="225" spans="2:10" s="23" customFormat="1" ht="15" customHeight="1" x14ac:dyDescent="0.25">
      <c r="B225" s="100" t="s">
        <v>188</v>
      </c>
      <c r="C225" s="42" t="b">
        <v>1</v>
      </c>
      <c r="D225" s="41"/>
      <c r="E225" s="41"/>
      <c r="F225" s="41"/>
      <c r="G225" s="41"/>
      <c r="H225" s="41"/>
      <c r="I225" s="41"/>
      <c r="J225" s="41"/>
    </row>
    <row r="226" spans="2:10" s="23" customFormat="1" ht="15" customHeight="1" x14ac:dyDescent="0.25">
      <c r="B226" s="42" t="s">
        <v>19</v>
      </c>
      <c r="C226" s="42" t="b">
        <v>0</v>
      </c>
      <c r="D226" s="41"/>
      <c r="E226" s="41"/>
      <c r="F226" s="41"/>
      <c r="G226" s="41"/>
      <c r="H226" s="41"/>
      <c r="I226" s="41"/>
      <c r="J226" s="41"/>
    </row>
    <row r="227" spans="2:10" s="23" customFormat="1" ht="30" x14ac:dyDescent="0.25">
      <c r="B227" s="42" t="s">
        <v>73</v>
      </c>
      <c r="C227" s="20" t="s">
        <v>95</v>
      </c>
      <c r="D227" s="41"/>
      <c r="E227" s="41"/>
      <c r="F227" s="41"/>
      <c r="G227" s="41"/>
      <c r="H227" s="41"/>
      <c r="I227" s="41"/>
      <c r="J227" s="41"/>
    </row>
    <row r="228" spans="2:10" s="23" customFormat="1" ht="15" customHeight="1" x14ac:dyDescent="0.25">
      <c r="B228" s="42" t="s">
        <v>72</v>
      </c>
      <c r="C228" s="42" t="s">
        <v>101</v>
      </c>
      <c r="D228" s="41"/>
      <c r="E228" s="41"/>
      <c r="F228" s="41"/>
      <c r="G228" s="41"/>
      <c r="H228" s="41"/>
      <c r="I228" s="41"/>
      <c r="J228" s="41"/>
    </row>
    <row r="229" spans="2:10" s="23" customFormat="1" ht="15" customHeight="1" x14ac:dyDescent="0.25">
      <c r="B229" s="42" t="s">
        <v>153</v>
      </c>
      <c r="C229" s="42" t="s">
        <v>109</v>
      </c>
      <c r="D229" s="41"/>
      <c r="E229" s="41"/>
      <c r="F229" s="41"/>
      <c r="G229" s="41"/>
      <c r="H229" s="41"/>
      <c r="I229" s="41"/>
      <c r="J229" s="41"/>
    </row>
    <row r="230" spans="2:10" s="23" customFormat="1" ht="15" customHeight="1" x14ac:dyDescent="0.25">
      <c r="B230" s="42" t="s">
        <v>33</v>
      </c>
      <c r="C230" s="42" t="s">
        <v>110</v>
      </c>
      <c r="D230" s="41"/>
      <c r="E230" s="41"/>
      <c r="F230" s="41"/>
      <c r="G230" s="41"/>
      <c r="H230" s="41"/>
      <c r="I230" s="41"/>
      <c r="J230" s="41"/>
    </row>
    <row r="231" spans="2:10" s="23" customFormat="1" ht="15" customHeight="1" x14ac:dyDescent="0.25">
      <c r="B231" s="42" t="s">
        <v>20</v>
      </c>
      <c r="C231" s="42">
        <v>200</v>
      </c>
      <c r="D231" s="41"/>
      <c r="E231" s="41"/>
      <c r="F231" s="41"/>
      <c r="G231" s="41"/>
      <c r="H231" s="41"/>
      <c r="I231" s="41"/>
      <c r="J231" s="41"/>
    </row>
    <row r="232" spans="2:10" s="23" customFormat="1" ht="15" customHeight="1" x14ac:dyDescent="0.25">
      <c r="B232" s="42" t="s">
        <v>13</v>
      </c>
      <c r="C232" s="42">
        <f>C231+200</f>
        <v>400</v>
      </c>
      <c r="D232" s="41"/>
      <c r="E232" s="41"/>
      <c r="F232" s="41"/>
      <c r="G232" s="41"/>
      <c r="H232" s="41"/>
      <c r="I232" s="41"/>
      <c r="J232" s="41"/>
    </row>
    <row r="233" spans="2:10" s="23" customFormat="1" ht="15" customHeight="1" x14ac:dyDescent="0.25">
      <c r="B233" s="42" t="s">
        <v>21</v>
      </c>
      <c r="C233" s="42">
        <f t="shared" ref="C233:C237" si="35">C232+200</f>
        <v>600</v>
      </c>
      <c r="D233" s="41"/>
      <c r="E233" s="41"/>
      <c r="F233" s="90"/>
      <c r="G233" s="41"/>
      <c r="H233" s="41"/>
      <c r="I233" s="41"/>
      <c r="J233" s="41"/>
    </row>
    <row r="234" spans="2:10" s="23" customFormat="1" ht="15" customHeight="1" x14ac:dyDescent="0.25">
      <c r="B234" s="42" t="s">
        <v>22</v>
      </c>
      <c r="C234" s="42">
        <f t="shared" si="35"/>
        <v>800</v>
      </c>
      <c r="D234" s="41"/>
      <c r="E234" s="41"/>
      <c r="F234" s="41"/>
      <c r="G234" s="41"/>
      <c r="H234" s="41"/>
      <c r="I234" s="41"/>
      <c r="J234" s="41"/>
    </row>
    <row r="235" spans="2:10" s="23" customFormat="1" ht="15" customHeight="1" x14ac:dyDescent="0.25">
      <c r="B235" s="42" t="s">
        <v>81</v>
      </c>
      <c r="C235" s="42">
        <f t="shared" si="35"/>
        <v>1000</v>
      </c>
      <c r="D235" s="41"/>
      <c r="E235" s="41"/>
      <c r="F235" s="41"/>
      <c r="G235" s="41"/>
      <c r="H235" s="41"/>
      <c r="I235" s="41"/>
      <c r="J235" s="41"/>
    </row>
    <row r="236" spans="2:10" s="23" customFormat="1" ht="15" customHeight="1" x14ac:dyDescent="0.25">
      <c r="B236" s="42" t="s">
        <v>82</v>
      </c>
      <c r="C236" s="42">
        <f t="shared" si="35"/>
        <v>1200</v>
      </c>
      <c r="D236" s="41"/>
      <c r="E236" s="41"/>
      <c r="F236" s="41"/>
      <c r="G236" s="41"/>
      <c r="H236" s="41"/>
      <c r="I236" s="41"/>
      <c r="J236" s="41"/>
    </row>
    <row r="237" spans="2:10" s="23" customFormat="1" ht="15" customHeight="1" x14ac:dyDescent="0.25">
      <c r="B237" s="42" t="s">
        <v>83</v>
      </c>
      <c r="C237" s="42">
        <f t="shared" si="35"/>
        <v>1400</v>
      </c>
      <c r="D237" s="41"/>
      <c r="E237" s="41"/>
      <c r="F237" s="41"/>
      <c r="G237" s="41"/>
      <c r="H237" s="41"/>
      <c r="I237" s="41"/>
      <c r="J237" s="41"/>
    </row>
    <row r="238" spans="2:10" s="23" customFormat="1" ht="15" customHeight="1" x14ac:dyDescent="0.25">
      <c r="B238" s="42" t="s">
        <v>84</v>
      </c>
      <c r="C238" s="42">
        <v>1500</v>
      </c>
      <c r="D238" s="41"/>
      <c r="E238" s="41"/>
      <c r="F238" s="91"/>
      <c r="G238" s="41"/>
      <c r="H238" s="41"/>
      <c r="I238" s="41"/>
      <c r="J238" s="41"/>
    </row>
    <row r="239" spans="2:10" s="23" customFormat="1" ht="15" customHeight="1" x14ac:dyDescent="0.25">
      <c r="B239" s="42" t="s">
        <v>11</v>
      </c>
      <c r="C239" s="42" t="s">
        <v>111</v>
      </c>
      <c r="D239" s="41"/>
      <c r="E239" s="41"/>
      <c r="F239" s="41"/>
      <c r="G239" s="41"/>
      <c r="H239" s="41"/>
      <c r="I239" s="41"/>
      <c r="J239" s="41"/>
    </row>
    <row r="240" spans="2:10" s="23" customFormat="1" ht="15" customHeight="1" x14ac:dyDescent="0.25">
      <c r="B240" s="42" t="s">
        <v>12</v>
      </c>
      <c r="C240" s="42" t="s">
        <v>112</v>
      </c>
      <c r="D240" s="41"/>
      <c r="E240" s="41"/>
      <c r="F240" s="41"/>
      <c r="G240" s="41"/>
      <c r="H240" s="41"/>
      <c r="I240" s="41"/>
      <c r="J240" s="41"/>
    </row>
    <row r="241" spans="2:10" s="23" customFormat="1" ht="15" customHeight="1" x14ac:dyDescent="0.25">
      <c r="B241" s="42" t="s">
        <v>22</v>
      </c>
      <c r="C241" s="42" t="s">
        <v>113</v>
      </c>
      <c r="D241" s="41"/>
      <c r="E241" s="41"/>
      <c r="F241" s="41"/>
      <c r="G241" s="41"/>
      <c r="H241" s="41"/>
      <c r="I241" s="41"/>
      <c r="J241" s="41"/>
    </row>
    <row r="242" spans="2:10" s="23" customFormat="1" ht="15" customHeight="1" x14ac:dyDescent="0.25">
      <c r="B242" s="42" t="s">
        <v>25</v>
      </c>
      <c r="C242" s="42" t="s">
        <v>114</v>
      </c>
      <c r="D242" s="41"/>
      <c r="E242" s="41"/>
      <c r="F242" s="41"/>
      <c r="G242" s="41"/>
      <c r="H242" s="41"/>
      <c r="I242" s="41"/>
      <c r="J242" s="41"/>
    </row>
    <row r="243" spans="2:10" s="23" customFormat="1" ht="15" customHeight="1" x14ac:dyDescent="0.25">
      <c r="B243" s="42" t="s">
        <v>26</v>
      </c>
      <c r="C243" s="42" t="s">
        <v>131</v>
      </c>
      <c r="D243" s="41"/>
      <c r="E243" s="41"/>
      <c r="F243" s="41"/>
      <c r="G243" s="41"/>
      <c r="H243" s="41"/>
      <c r="I243" s="41"/>
      <c r="J243" s="41"/>
    </row>
    <row r="244" spans="2:10" s="23" customFormat="1" ht="15" customHeight="1" x14ac:dyDescent="0.25">
      <c r="B244" s="42" t="s">
        <v>22</v>
      </c>
      <c r="C244" s="42" t="s">
        <v>130</v>
      </c>
      <c r="D244" s="41"/>
      <c r="E244" s="41"/>
      <c r="F244" s="41"/>
      <c r="G244" s="41"/>
      <c r="H244" s="41"/>
      <c r="I244" s="41"/>
      <c r="J244" s="41"/>
    </row>
    <row r="245" spans="2:10" s="23" customFormat="1" ht="15" customHeight="1" x14ac:dyDescent="0.25">
      <c r="B245" s="42" t="s">
        <v>37</v>
      </c>
      <c r="C245" s="92" t="s">
        <v>180</v>
      </c>
      <c r="D245" s="41"/>
      <c r="E245" s="41"/>
      <c r="F245" s="41"/>
      <c r="G245" s="41"/>
      <c r="H245" s="41"/>
      <c r="I245" s="41"/>
      <c r="J245" s="41"/>
    </row>
    <row r="246" spans="2:10" s="23" customFormat="1" ht="15" customHeight="1" x14ac:dyDescent="0.25">
      <c r="B246" s="42" t="s">
        <v>32</v>
      </c>
      <c r="C246" s="95" t="s">
        <v>33</v>
      </c>
      <c r="D246" s="41"/>
      <c r="E246" s="41"/>
      <c r="F246" s="93"/>
      <c r="G246" s="41"/>
      <c r="H246" s="41"/>
      <c r="I246" s="41"/>
      <c r="J246" s="41"/>
    </row>
    <row r="247" spans="2:10" s="23" customFormat="1" ht="15" customHeight="1" x14ac:dyDescent="0.25">
      <c r="B247" s="42" t="s">
        <v>33</v>
      </c>
      <c r="C247" s="95" t="s">
        <v>37</v>
      </c>
      <c r="D247" s="41"/>
      <c r="E247" s="41"/>
      <c r="F247" s="43"/>
      <c r="G247" s="41"/>
      <c r="H247" s="41"/>
      <c r="I247" s="41"/>
      <c r="J247" s="41"/>
    </row>
    <row r="248" spans="2:10" s="23" customFormat="1" ht="15" customHeight="1" x14ac:dyDescent="0.25">
      <c r="B248" s="42" t="s">
        <v>77</v>
      </c>
      <c r="C248" s="95" t="s">
        <v>181</v>
      </c>
      <c r="D248" s="41"/>
      <c r="E248" s="41"/>
      <c r="F248" s="41"/>
      <c r="G248" s="41"/>
      <c r="H248" s="41"/>
      <c r="I248" s="41"/>
      <c r="J248" s="41"/>
    </row>
    <row r="249" spans="2:10" s="23" customFormat="1" ht="15" customHeight="1" x14ac:dyDescent="0.25">
      <c r="B249" s="42">
        <v>500</v>
      </c>
      <c r="C249" s="96" t="s">
        <v>184</v>
      </c>
      <c r="D249" s="41"/>
      <c r="E249" s="41"/>
      <c r="F249" s="41"/>
      <c r="G249" s="41"/>
      <c r="H249" s="41"/>
      <c r="I249" s="41"/>
      <c r="J249" s="41"/>
    </row>
    <row r="250" spans="2:10" s="23" customFormat="1" ht="15" customHeight="1" x14ac:dyDescent="0.25">
      <c r="B250" s="42">
        <v>1000</v>
      </c>
      <c r="C250" s="101" t="s">
        <v>195</v>
      </c>
      <c r="D250" s="41"/>
      <c r="E250" s="41"/>
      <c r="F250" s="41"/>
      <c r="G250" s="41"/>
      <c r="H250" s="41"/>
      <c r="I250" s="41"/>
      <c r="J250" s="41"/>
    </row>
    <row r="251" spans="2:10" s="23" customFormat="1" ht="15" customHeight="1" x14ac:dyDescent="0.25">
      <c r="B251" s="42">
        <v>1500</v>
      </c>
      <c r="C251" s="101" t="s">
        <v>196</v>
      </c>
      <c r="D251" s="41"/>
      <c r="E251" s="41"/>
      <c r="F251" s="41"/>
      <c r="G251" s="41"/>
      <c r="H251" s="41"/>
      <c r="I251" s="41"/>
      <c r="J251" s="41"/>
    </row>
    <row r="252" spans="2:10" s="23" customFormat="1" ht="15" customHeight="1" x14ac:dyDescent="0.25">
      <c r="B252" s="42">
        <v>2000</v>
      </c>
      <c r="C252" s="101" t="s">
        <v>197</v>
      </c>
      <c r="D252" s="41"/>
      <c r="E252" s="41"/>
      <c r="F252" s="41"/>
      <c r="G252" s="41"/>
      <c r="H252" s="41"/>
      <c r="I252" s="41"/>
      <c r="J252" s="41"/>
    </row>
    <row r="253" spans="2:10" s="23" customFormat="1" ht="15" customHeight="1" x14ac:dyDescent="0.25">
      <c r="B253" s="42">
        <v>2500</v>
      </c>
      <c r="C253" s="101" t="s">
        <v>198</v>
      </c>
      <c r="D253" s="41"/>
      <c r="E253" s="41"/>
      <c r="F253" s="41"/>
      <c r="G253" s="41"/>
      <c r="H253" s="41"/>
      <c r="I253" s="41"/>
      <c r="J253" s="41"/>
    </row>
    <row r="254" spans="2:10" s="23" customFormat="1" ht="15" customHeight="1" x14ac:dyDescent="0.25">
      <c r="B254" s="42">
        <v>3000</v>
      </c>
      <c r="C254" s="101" t="s">
        <v>200</v>
      </c>
      <c r="D254" s="41"/>
      <c r="E254" s="41"/>
      <c r="F254" s="41"/>
      <c r="G254" s="41"/>
      <c r="H254" s="41"/>
      <c r="I254" s="41"/>
      <c r="J254" s="41"/>
    </row>
    <row r="255" spans="2:10" s="23" customFormat="1" ht="15" customHeight="1" x14ac:dyDescent="0.25">
      <c r="B255" s="42">
        <v>0</v>
      </c>
      <c r="C255" s="101" t="s">
        <v>201</v>
      </c>
      <c r="D255" s="41"/>
      <c r="E255" s="41"/>
      <c r="F255" s="41"/>
      <c r="G255" s="41"/>
      <c r="H255" s="41"/>
      <c r="I255" s="41"/>
      <c r="J255" s="41"/>
    </row>
    <row r="256" spans="2:10" s="23" customFormat="1" ht="15" customHeight="1" x14ac:dyDescent="0.25">
      <c r="B256" s="42">
        <v>0.01</v>
      </c>
      <c r="C256" s="101" t="s">
        <v>202</v>
      </c>
      <c r="D256" s="41"/>
      <c r="E256" s="41"/>
      <c r="F256" s="41"/>
      <c r="G256" s="41"/>
      <c r="H256" s="41"/>
      <c r="I256" s="41"/>
      <c r="J256" s="41"/>
    </row>
    <row r="257" spans="2:10" s="23" customFormat="1" ht="15" customHeight="1" x14ac:dyDescent="0.25">
      <c r="B257" s="42">
        <v>1.4999999999999999E-2</v>
      </c>
      <c r="C257" s="42"/>
      <c r="D257" s="41"/>
      <c r="E257" s="41"/>
      <c r="F257" s="41"/>
      <c r="G257" s="41"/>
      <c r="H257" s="41"/>
      <c r="I257" s="41"/>
      <c r="J257" s="41"/>
    </row>
    <row r="258" spans="2:10" s="23" customFormat="1" ht="15" customHeight="1" x14ac:dyDescent="0.25">
      <c r="B258" s="42">
        <v>0.03</v>
      </c>
      <c r="C258" s="42"/>
      <c r="D258" s="41"/>
      <c r="E258" s="41"/>
      <c r="F258" s="41"/>
      <c r="G258" s="41"/>
      <c r="H258" s="41"/>
      <c r="I258" s="41"/>
      <c r="J258" s="41"/>
    </row>
    <row r="259" spans="2:10" s="23" customFormat="1" ht="15" customHeight="1" x14ac:dyDescent="0.25">
      <c r="B259" s="42">
        <v>0.05</v>
      </c>
      <c r="C259" s="42"/>
      <c r="D259" s="41"/>
      <c r="E259" s="41"/>
      <c r="F259" s="41"/>
      <c r="G259" s="41"/>
      <c r="H259" s="41"/>
      <c r="I259" s="41"/>
      <c r="J259" s="41"/>
    </row>
    <row r="260" spans="2:10" s="23" customFormat="1" ht="15" customHeight="1" x14ac:dyDescent="0.25">
      <c r="B260" s="42">
        <v>0.06</v>
      </c>
      <c r="C260" s="42"/>
      <c r="D260" s="41"/>
      <c r="E260" s="41"/>
      <c r="F260" s="41"/>
      <c r="G260" s="41"/>
      <c r="H260" s="41"/>
      <c r="I260" s="41"/>
      <c r="J260" s="41"/>
    </row>
    <row r="261" spans="2:10" s="23" customFormat="1" ht="15" customHeight="1" x14ac:dyDescent="0.25">
      <c r="B261" s="42">
        <v>7.0000000000000007E-2</v>
      </c>
      <c r="C261" s="42"/>
      <c r="D261" s="41"/>
      <c r="E261" s="41"/>
      <c r="F261" s="41"/>
      <c r="G261" s="41"/>
      <c r="H261" s="41"/>
      <c r="I261" s="41"/>
      <c r="J261" s="41"/>
    </row>
    <row r="262" spans="2:10" s="23" customFormat="1" ht="15" customHeight="1" x14ac:dyDescent="0.25">
      <c r="B262" s="42">
        <v>0.08</v>
      </c>
      <c r="C262" s="42"/>
      <c r="D262" s="41"/>
      <c r="E262" s="41"/>
      <c r="F262" s="41"/>
      <c r="G262" s="41"/>
      <c r="H262" s="41"/>
      <c r="I262" s="41"/>
      <c r="J262" s="41"/>
    </row>
    <row r="263" spans="2:10" s="23" customFormat="1" ht="15" customHeight="1" x14ac:dyDescent="0.25">
      <c r="B263" s="42">
        <v>0.09</v>
      </c>
      <c r="C263" s="42"/>
      <c r="D263" s="41"/>
      <c r="E263" s="41"/>
      <c r="F263" s="41"/>
      <c r="G263" s="41"/>
      <c r="H263" s="41"/>
      <c r="I263" s="41"/>
      <c r="J263" s="41"/>
    </row>
    <row r="264" spans="2:10" s="23" customFormat="1" ht="15" customHeight="1" x14ac:dyDescent="0.25">
      <c r="B264" s="42">
        <v>0.1</v>
      </c>
      <c r="C264" s="42"/>
      <c r="D264" s="41"/>
      <c r="E264" s="41"/>
      <c r="F264" s="41"/>
      <c r="G264" s="41"/>
      <c r="H264" s="41"/>
      <c r="I264" s="41"/>
      <c r="J264" s="41"/>
    </row>
    <row r="265" spans="2:10" s="23" customFormat="1" ht="15" customHeight="1" x14ac:dyDescent="0.25">
      <c r="B265" s="42">
        <v>0.11</v>
      </c>
      <c r="C265" s="42"/>
      <c r="D265" s="41"/>
      <c r="E265" s="41"/>
      <c r="F265" s="41"/>
      <c r="G265" s="41"/>
      <c r="H265" s="41"/>
      <c r="I265" s="41"/>
      <c r="J265" s="41"/>
    </row>
    <row r="266" spans="2:10" s="23" customFormat="1" ht="15" customHeight="1" x14ac:dyDescent="0.25">
      <c r="B266" s="42">
        <v>0.12</v>
      </c>
      <c r="C266" s="42"/>
      <c r="D266" s="41"/>
      <c r="E266" s="41"/>
      <c r="F266" s="41"/>
      <c r="G266" s="41"/>
      <c r="H266" s="41"/>
      <c r="I266" s="41"/>
      <c r="J266" s="41"/>
    </row>
    <row r="267" spans="2:10" s="23" customFormat="1" ht="15" customHeight="1" x14ac:dyDescent="0.25">
      <c r="B267" s="42" t="s">
        <v>79</v>
      </c>
      <c r="C267" s="42"/>
      <c r="D267" s="41"/>
      <c r="E267" s="41"/>
      <c r="F267" s="41"/>
      <c r="G267" s="41"/>
      <c r="H267" s="41"/>
      <c r="I267" s="41"/>
      <c r="J267" s="41"/>
    </row>
    <row r="268" spans="2:10" s="23" customFormat="1" ht="15" customHeight="1" x14ac:dyDescent="0.25">
      <c r="B268" s="42" t="s">
        <v>22</v>
      </c>
      <c r="C268" s="42"/>
      <c r="D268" s="41"/>
      <c r="E268" s="41"/>
      <c r="F268" s="41"/>
      <c r="G268" s="41"/>
      <c r="H268" s="41"/>
      <c r="I268" s="41"/>
      <c r="J268" s="41"/>
    </row>
    <row r="269" spans="2:10" s="23" customFormat="1" ht="15" customHeight="1" x14ac:dyDescent="0.25">
      <c r="B269" s="42" t="s">
        <v>45</v>
      </c>
      <c r="C269" s="42"/>
      <c r="D269" s="41"/>
      <c r="E269" s="41"/>
      <c r="F269" s="17" t="s">
        <v>156</v>
      </c>
      <c r="G269" s="41"/>
      <c r="H269" s="41"/>
      <c r="I269" s="41"/>
      <c r="J269" s="41"/>
    </row>
    <row r="270" spans="2:10" s="23" customFormat="1" ht="15" customHeight="1" x14ac:dyDescent="0.25">
      <c r="B270" s="42" t="s">
        <v>46</v>
      </c>
      <c r="C270" s="42"/>
      <c r="D270" s="41"/>
      <c r="E270" s="41"/>
      <c r="F270" s="41"/>
      <c r="G270" s="41"/>
      <c r="H270" s="41"/>
      <c r="I270" s="41"/>
      <c r="J270" s="41"/>
    </row>
    <row r="271" spans="2:10" s="23" customFormat="1" ht="15" customHeight="1" x14ac:dyDescent="0.25">
      <c r="B271" s="42" t="s">
        <v>47</v>
      </c>
      <c r="C271" s="42"/>
      <c r="D271" s="41"/>
      <c r="E271" s="41"/>
      <c r="F271" s="41"/>
      <c r="G271" s="41"/>
      <c r="H271" s="41"/>
      <c r="I271" s="41"/>
      <c r="J271" s="41"/>
    </row>
    <row r="272" spans="2:10" s="23" customFormat="1" ht="15" customHeight="1" x14ac:dyDescent="0.25">
      <c r="B272" s="42" t="s">
        <v>48</v>
      </c>
      <c r="C272" s="42"/>
      <c r="D272" s="41"/>
      <c r="E272" s="41"/>
      <c r="F272" s="41"/>
      <c r="G272" s="41"/>
      <c r="H272" s="41"/>
      <c r="I272" s="41"/>
      <c r="J272" s="41"/>
    </row>
    <row r="273" spans="2:10" s="23" customFormat="1" ht="15" customHeight="1" x14ac:dyDescent="0.25">
      <c r="B273" s="42" t="s">
        <v>49</v>
      </c>
      <c r="C273" s="42"/>
      <c r="D273" s="41"/>
      <c r="E273" s="41"/>
      <c r="F273" s="41"/>
      <c r="G273" s="41"/>
      <c r="H273" s="41"/>
      <c r="I273" s="41"/>
      <c r="J273" s="41"/>
    </row>
    <row r="274" spans="2:10" s="23" customFormat="1" ht="15" customHeight="1" x14ac:dyDescent="0.25">
      <c r="B274" s="42" t="s">
        <v>50</v>
      </c>
      <c r="C274" s="42"/>
      <c r="D274" s="41"/>
      <c r="E274" s="41"/>
      <c r="F274" s="41"/>
      <c r="G274" s="41"/>
      <c r="H274" s="41"/>
      <c r="I274" s="41"/>
      <c r="J274" s="41"/>
    </row>
    <row r="275" spans="2:10" s="23" customFormat="1" ht="15" customHeight="1" x14ac:dyDescent="0.25">
      <c r="B275" s="42" t="s">
        <v>51</v>
      </c>
      <c r="C275" s="42"/>
      <c r="D275" s="41"/>
      <c r="E275" s="41"/>
      <c r="F275" s="41"/>
      <c r="G275" s="41"/>
      <c r="H275" s="41"/>
      <c r="I275" s="41"/>
      <c r="J275" s="41"/>
    </row>
    <row r="276" spans="2:10" s="23" customFormat="1" ht="15" customHeight="1" x14ac:dyDescent="0.25">
      <c r="B276" s="42" t="s">
        <v>52</v>
      </c>
      <c r="C276" s="42"/>
      <c r="D276" s="41"/>
      <c r="E276" s="41"/>
      <c r="F276" s="41"/>
      <c r="G276" s="41"/>
      <c r="H276" s="41"/>
      <c r="I276" s="41"/>
      <c r="J276" s="41"/>
    </row>
    <row r="277" spans="2:10" s="23" customFormat="1" ht="15" customHeight="1" x14ac:dyDescent="0.25">
      <c r="B277" s="42" t="s">
        <v>53</v>
      </c>
      <c r="C277" s="42"/>
      <c r="D277" s="41"/>
      <c r="E277" s="41"/>
      <c r="F277" s="41"/>
      <c r="G277" s="41"/>
      <c r="H277" s="41"/>
      <c r="I277" s="41"/>
      <c r="J277" s="41"/>
    </row>
    <row r="278" spans="2:10" s="23" customFormat="1" ht="15" customHeight="1" x14ac:dyDescent="0.25">
      <c r="B278" s="42" t="s">
        <v>54</v>
      </c>
      <c r="C278" s="42"/>
      <c r="D278" s="41"/>
      <c r="E278" s="41"/>
      <c r="F278" s="41"/>
      <c r="G278" s="41"/>
      <c r="H278" s="41"/>
      <c r="I278" s="41"/>
      <c r="J278" s="41"/>
    </row>
    <row r="279" spans="2:10" s="23" customFormat="1" ht="15" customHeight="1" x14ac:dyDescent="0.25">
      <c r="B279" s="42" t="s">
        <v>55</v>
      </c>
      <c r="C279" s="42"/>
      <c r="D279" s="41"/>
      <c r="E279" s="41"/>
      <c r="F279" s="41"/>
      <c r="G279" s="41"/>
      <c r="H279" s="41"/>
      <c r="I279" s="41"/>
      <c r="J279" s="41"/>
    </row>
    <row r="280" spans="2:10" s="23" customFormat="1" ht="15" customHeight="1" x14ac:dyDescent="0.25">
      <c r="B280" s="42" t="s">
        <v>56</v>
      </c>
      <c r="C280" s="42"/>
      <c r="D280" s="41"/>
      <c r="E280" s="41"/>
      <c r="F280" s="41"/>
      <c r="G280" s="41"/>
      <c r="H280" s="41"/>
      <c r="I280" s="41"/>
      <c r="J280" s="41"/>
    </row>
    <row r="281" spans="2:10" s="23" customFormat="1" ht="15" customHeight="1" x14ac:dyDescent="0.25">
      <c r="B281" s="42" t="s">
        <v>57</v>
      </c>
      <c r="C281" s="42"/>
      <c r="D281" s="41"/>
      <c r="E281" s="41"/>
      <c r="F281" s="41"/>
      <c r="G281" s="41"/>
      <c r="H281" s="41"/>
      <c r="I281" s="41"/>
      <c r="J281" s="41"/>
    </row>
    <row r="282" spans="2:10" s="23" customFormat="1" ht="15" customHeight="1" x14ac:dyDescent="0.25">
      <c r="B282" s="42" t="s">
        <v>58</v>
      </c>
      <c r="C282" s="42"/>
      <c r="D282" s="41"/>
      <c r="E282" s="41"/>
      <c r="F282" s="41"/>
      <c r="G282" s="41"/>
      <c r="H282" s="41"/>
      <c r="I282" s="41"/>
      <c r="J282" s="41"/>
    </row>
    <row r="283" spans="2:10" s="23" customFormat="1" ht="15" customHeight="1" x14ac:dyDescent="0.25">
      <c r="B283" s="42" t="s">
        <v>59</v>
      </c>
      <c r="C283" s="42"/>
      <c r="D283" s="41"/>
      <c r="E283" s="41"/>
      <c r="F283" s="41"/>
      <c r="G283" s="41"/>
      <c r="H283" s="41"/>
      <c r="I283" s="41"/>
      <c r="J283" s="41"/>
    </row>
    <row r="284" spans="2:10" s="23" customFormat="1" ht="15" customHeight="1" x14ac:dyDescent="0.25">
      <c r="B284" s="42" t="s">
        <v>60</v>
      </c>
      <c r="C284" s="42"/>
      <c r="D284" s="41"/>
      <c r="E284" s="41"/>
      <c r="F284" s="41"/>
      <c r="G284" s="41"/>
      <c r="H284" s="41"/>
      <c r="I284" s="41"/>
      <c r="J284" s="41"/>
    </row>
    <row r="285" spans="2:10" s="23" customFormat="1" ht="15" customHeight="1" x14ac:dyDescent="0.25">
      <c r="B285" s="42" t="s">
        <v>61</v>
      </c>
      <c r="C285" s="42"/>
      <c r="D285" s="41"/>
      <c r="E285" s="41"/>
      <c r="F285" s="41"/>
      <c r="G285" s="41"/>
      <c r="H285" s="41"/>
      <c r="I285" s="41"/>
      <c r="J285" s="41"/>
    </row>
    <row r="286" spans="2:10" s="23" customFormat="1" ht="15" customHeight="1" x14ac:dyDescent="0.25">
      <c r="B286" s="42" t="s">
        <v>62</v>
      </c>
      <c r="C286" s="42"/>
      <c r="D286" s="41"/>
      <c r="E286" s="41"/>
      <c r="F286" s="41"/>
      <c r="G286" s="41"/>
      <c r="H286" s="41"/>
      <c r="I286" s="41"/>
      <c r="J286" s="41"/>
    </row>
    <row r="287" spans="2:10" s="23" customFormat="1" ht="15" customHeight="1" x14ac:dyDescent="0.25">
      <c r="B287" s="42" t="s">
        <v>63</v>
      </c>
      <c r="C287" s="42"/>
      <c r="D287" s="41"/>
      <c r="E287" s="41"/>
      <c r="F287" s="41"/>
      <c r="G287" s="41"/>
      <c r="H287" s="41"/>
      <c r="I287" s="41"/>
      <c r="J287" s="41"/>
    </row>
    <row r="288" spans="2:10" s="23" customFormat="1" ht="15" customHeight="1" x14ac:dyDescent="0.25">
      <c r="B288" s="42" t="s">
        <v>64</v>
      </c>
      <c r="C288" s="42"/>
      <c r="D288" s="41"/>
      <c r="E288" s="41"/>
      <c r="F288" s="41"/>
      <c r="G288" s="41"/>
      <c r="H288" s="41"/>
      <c r="I288" s="41"/>
      <c r="J288" s="41"/>
    </row>
    <row r="289" spans="2:10" s="23" customFormat="1" ht="15" customHeight="1" x14ac:dyDescent="0.25">
      <c r="B289" s="42" t="s">
        <v>65</v>
      </c>
      <c r="C289" s="42"/>
      <c r="D289" s="41"/>
      <c r="E289" s="41"/>
      <c r="F289" s="41"/>
      <c r="G289" s="41"/>
      <c r="H289" s="41"/>
      <c r="I289" s="41"/>
      <c r="J289" s="41"/>
    </row>
    <row r="290" spans="2:10" s="23" customFormat="1" ht="15" customHeight="1" x14ac:dyDescent="0.25">
      <c r="B290" s="42" t="s">
        <v>66</v>
      </c>
      <c r="C290" s="42"/>
      <c r="D290" s="41"/>
      <c r="E290" s="41"/>
      <c r="F290" s="41"/>
      <c r="G290" s="41"/>
      <c r="H290" s="41"/>
      <c r="I290" s="41"/>
      <c r="J290" s="41"/>
    </row>
    <row r="291" spans="2:10" s="23" customFormat="1" ht="15" customHeight="1" x14ac:dyDescent="0.25">
      <c r="B291" s="42" t="s">
        <v>67</v>
      </c>
      <c r="C291" s="42"/>
      <c r="D291" s="41"/>
      <c r="E291" s="41"/>
      <c r="F291" s="41"/>
      <c r="G291" s="41"/>
      <c r="H291" s="41"/>
      <c r="I291" s="41"/>
      <c r="J291" s="41"/>
    </row>
    <row r="292" spans="2:10" s="23" customFormat="1" ht="15" customHeight="1" x14ac:dyDescent="0.25">
      <c r="B292" s="42" t="b">
        <v>0</v>
      </c>
      <c r="C292" s="42"/>
      <c r="D292" s="41"/>
      <c r="E292" s="41"/>
      <c r="F292" s="41"/>
      <c r="G292" s="41"/>
      <c r="H292" s="41"/>
      <c r="I292" s="41"/>
      <c r="J292" s="41"/>
    </row>
    <row r="293" spans="2:10" s="23" customFormat="1" ht="15" customHeight="1" x14ac:dyDescent="0.25">
      <c r="B293" s="42" t="b">
        <v>0</v>
      </c>
      <c r="C293" s="42"/>
      <c r="D293" s="41"/>
      <c r="E293" s="41"/>
      <c r="F293" s="41"/>
      <c r="G293" s="41"/>
      <c r="H293" s="41"/>
      <c r="I293" s="41"/>
      <c r="J293" s="41"/>
    </row>
    <row r="294" spans="2:10" s="23" customFormat="1" ht="15" customHeight="1" x14ac:dyDescent="0.25">
      <c r="B294" s="42" t="b">
        <v>0</v>
      </c>
      <c r="C294" s="42"/>
      <c r="D294" s="41"/>
      <c r="E294" s="41"/>
      <c r="F294" s="41"/>
      <c r="G294" s="41"/>
      <c r="H294" s="41"/>
      <c r="I294" s="41"/>
      <c r="J294" s="41"/>
    </row>
    <row r="295" spans="2:10" s="23" customFormat="1" ht="15" customHeight="1" x14ac:dyDescent="0.25">
      <c r="B295" s="42" t="b">
        <v>0</v>
      </c>
      <c r="C295" s="42"/>
      <c r="D295" s="41"/>
      <c r="E295" s="41"/>
      <c r="F295" s="41"/>
      <c r="G295" s="41"/>
      <c r="H295" s="41"/>
      <c r="I295" s="41"/>
      <c r="J295" s="41"/>
    </row>
    <row r="296" spans="2:10" s="23" customFormat="1" ht="15" customHeight="1" x14ac:dyDescent="0.25">
      <c r="B296" s="42" t="b">
        <v>0</v>
      </c>
      <c r="C296" s="42"/>
      <c r="D296" s="41"/>
      <c r="E296" s="41"/>
      <c r="F296" s="41"/>
      <c r="G296" s="41"/>
      <c r="H296" s="41"/>
      <c r="I296" s="41"/>
      <c r="J296" s="41"/>
    </row>
    <row r="297" spans="2:10" s="23" customFormat="1" ht="15" customHeight="1" x14ac:dyDescent="0.25">
      <c r="B297" s="42" t="b">
        <v>0</v>
      </c>
      <c r="C297" s="42"/>
      <c r="D297" s="41"/>
      <c r="E297" s="41"/>
      <c r="F297" s="41"/>
      <c r="G297" s="41"/>
      <c r="H297" s="41"/>
      <c r="I297" s="41"/>
      <c r="J297" s="41"/>
    </row>
    <row r="298" spans="2:10" s="23" customFormat="1" ht="15" customHeight="1" x14ac:dyDescent="0.25">
      <c r="B298" s="42" t="b">
        <v>0</v>
      </c>
      <c r="C298" s="42"/>
      <c r="D298" s="41"/>
      <c r="E298" s="41"/>
      <c r="F298" s="41"/>
      <c r="G298" s="41"/>
      <c r="H298" s="41"/>
      <c r="I298" s="41"/>
      <c r="J298" s="41"/>
    </row>
    <row r="299" spans="2:10" s="23" customFormat="1" ht="15" customHeight="1" x14ac:dyDescent="0.25">
      <c r="B299" s="42" t="b">
        <v>0</v>
      </c>
      <c r="C299" s="42"/>
      <c r="D299" s="41"/>
      <c r="E299" s="41"/>
      <c r="F299" s="41"/>
      <c r="G299" s="41"/>
      <c r="H299" s="41"/>
      <c r="I299" s="41"/>
      <c r="J299" s="41"/>
    </row>
    <row r="300" spans="2:10" s="23" customFormat="1" ht="15" customHeight="1" x14ac:dyDescent="0.25">
      <c r="B300" s="42" t="b">
        <v>0</v>
      </c>
      <c r="C300" s="42"/>
      <c r="D300" s="41"/>
      <c r="E300" s="41"/>
      <c r="F300" s="41"/>
      <c r="G300" s="41"/>
      <c r="H300" s="41"/>
      <c r="I300" s="41"/>
      <c r="J300" s="41"/>
    </row>
    <row r="301" spans="2:10" s="23" customFormat="1" ht="15" customHeight="1" x14ac:dyDescent="0.25">
      <c r="B301" s="42" t="b">
        <v>0</v>
      </c>
      <c r="C301" s="42"/>
      <c r="D301" s="41"/>
      <c r="E301" s="41"/>
      <c r="F301" s="41"/>
      <c r="G301" s="41"/>
      <c r="H301" s="41"/>
      <c r="I301" s="41"/>
      <c r="J301" s="41"/>
    </row>
    <row r="302" spans="2:10" s="23" customFormat="1" ht="15" customHeight="1" x14ac:dyDescent="0.25">
      <c r="B302" s="42" t="b">
        <v>0</v>
      </c>
      <c r="C302" s="42"/>
      <c r="D302" s="41"/>
      <c r="E302" s="41"/>
      <c r="F302" s="41"/>
      <c r="G302" s="41"/>
      <c r="H302" s="41"/>
      <c r="I302" s="41"/>
      <c r="J302" s="41"/>
    </row>
    <row r="303" spans="2:10" s="23" customFormat="1" ht="15" customHeight="1" x14ac:dyDescent="0.25">
      <c r="B303" s="42" t="b">
        <v>0</v>
      </c>
      <c r="C303" s="42"/>
      <c r="D303" s="41"/>
      <c r="E303" s="41"/>
      <c r="F303" s="41"/>
      <c r="G303" s="41"/>
      <c r="H303" s="41"/>
      <c r="I303" s="41"/>
      <c r="J303" s="41"/>
    </row>
    <row r="304" spans="2:10" s="23" customFormat="1" ht="15" customHeight="1" x14ac:dyDescent="0.25">
      <c r="B304" s="42" t="b">
        <v>0</v>
      </c>
      <c r="C304" s="42"/>
      <c r="D304" s="41"/>
      <c r="E304" s="41"/>
      <c r="F304" s="41"/>
      <c r="G304" s="41"/>
      <c r="H304" s="41"/>
      <c r="I304" s="41"/>
      <c r="J304" s="41"/>
    </row>
    <row r="305" spans="2:10" s="23" customFormat="1" ht="15" customHeight="1" x14ac:dyDescent="0.25">
      <c r="B305" s="42" t="b">
        <v>0</v>
      </c>
      <c r="C305" s="42"/>
      <c r="D305" s="41"/>
      <c r="E305" s="41"/>
      <c r="F305" s="41"/>
      <c r="G305" s="41"/>
      <c r="H305" s="41"/>
      <c r="I305" s="41"/>
      <c r="J305" s="41"/>
    </row>
    <row r="306" spans="2:10" s="23" customFormat="1" ht="15" customHeight="1" x14ac:dyDescent="0.25">
      <c r="B306" s="42" t="b">
        <v>0</v>
      </c>
      <c r="C306" s="42"/>
      <c r="D306" s="41"/>
      <c r="E306" s="41"/>
      <c r="F306" s="41"/>
      <c r="G306" s="41"/>
      <c r="H306" s="41"/>
      <c r="I306" s="41"/>
      <c r="J306" s="41"/>
    </row>
    <row r="307" spans="2:10" s="23" customFormat="1" ht="15" customHeight="1" x14ac:dyDescent="0.25">
      <c r="B307" s="42" t="b">
        <v>0</v>
      </c>
      <c r="C307" s="42"/>
      <c r="D307" s="41"/>
      <c r="E307" s="41"/>
      <c r="F307" s="41"/>
      <c r="G307" s="41"/>
      <c r="H307" s="41"/>
      <c r="I307" s="41"/>
      <c r="J307" s="41"/>
    </row>
    <row r="308" spans="2:10" s="23" customFormat="1" ht="15" customHeight="1" x14ac:dyDescent="0.25">
      <c r="B308" s="42" t="b">
        <v>0</v>
      </c>
      <c r="C308" s="42"/>
      <c r="D308" s="41"/>
      <c r="E308" s="41"/>
      <c r="F308" s="41"/>
      <c r="G308" s="41"/>
      <c r="H308" s="41"/>
      <c r="I308" s="41"/>
      <c r="J308" s="41"/>
    </row>
    <row r="309" spans="2:10" s="23" customFormat="1" ht="15" customHeight="1" x14ac:dyDescent="0.25">
      <c r="B309" s="42" t="b">
        <v>0</v>
      </c>
      <c r="C309" s="42"/>
      <c r="D309" s="41"/>
      <c r="E309" s="41"/>
      <c r="F309" s="41"/>
      <c r="G309" s="41"/>
      <c r="H309" s="41"/>
      <c r="I309" s="41"/>
      <c r="J309" s="41"/>
    </row>
    <row r="310" spans="2:10" s="23" customFormat="1" ht="15" customHeight="1" x14ac:dyDescent="0.25">
      <c r="B310" s="42" t="b">
        <v>0</v>
      </c>
      <c r="C310" s="42"/>
      <c r="D310" s="41"/>
      <c r="E310" s="41"/>
      <c r="F310" s="41"/>
      <c r="G310" s="41"/>
      <c r="H310" s="41"/>
      <c r="I310" s="41"/>
      <c r="J310" s="41"/>
    </row>
    <row r="311" spans="2:10" s="23" customFormat="1" ht="15" customHeight="1" x14ac:dyDescent="0.25">
      <c r="B311" s="42" t="b">
        <v>0</v>
      </c>
      <c r="C311" s="42"/>
      <c r="D311" s="41"/>
      <c r="E311" s="41"/>
      <c r="F311" s="41"/>
      <c r="G311" s="41"/>
      <c r="H311" s="41"/>
      <c r="I311" s="41"/>
      <c r="J311" s="41"/>
    </row>
    <row r="312" spans="2:10" s="23" customFormat="1" ht="15" customHeight="1" x14ac:dyDescent="0.25">
      <c r="B312" s="42" t="b">
        <v>0</v>
      </c>
      <c r="C312" s="42"/>
      <c r="D312" s="41"/>
      <c r="E312" s="41"/>
      <c r="F312" s="41"/>
      <c r="G312" s="41"/>
      <c r="H312" s="41"/>
      <c r="I312" s="41"/>
      <c r="J312" s="41"/>
    </row>
    <row r="313" spans="2:10" s="23" customFormat="1" x14ac:dyDescent="0.25">
      <c r="B313" s="42" t="b">
        <v>0</v>
      </c>
      <c r="C313" s="42"/>
      <c r="D313" s="41"/>
      <c r="E313" s="41"/>
      <c r="F313" s="41"/>
      <c r="G313" s="41"/>
      <c r="H313" s="41"/>
      <c r="I313" s="41"/>
      <c r="J313" s="41"/>
    </row>
    <row r="314" spans="2:10" s="23" customFormat="1" x14ac:dyDescent="0.25">
      <c r="B314" s="42" t="b">
        <v>0</v>
      </c>
      <c r="C314" s="42"/>
      <c r="D314" s="41"/>
      <c r="E314" s="41"/>
      <c r="F314" s="41"/>
      <c r="G314" s="41"/>
      <c r="H314" s="41"/>
      <c r="I314" s="41"/>
      <c r="J314" s="41"/>
    </row>
    <row r="315" spans="2:10" s="23" customFormat="1" x14ac:dyDescent="0.25">
      <c r="B315" s="42" t="b">
        <v>0</v>
      </c>
      <c r="C315" s="42"/>
      <c r="D315" s="41"/>
      <c r="E315" s="41"/>
      <c r="F315" s="41"/>
      <c r="G315" s="41"/>
      <c r="H315" s="41"/>
      <c r="I315" s="41"/>
      <c r="J315" s="41"/>
    </row>
    <row r="316" spans="2:10" s="23" customFormat="1" x14ac:dyDescent="0.25">
      <c r="B316" s="42" t="b">
        <v>0</v>
      </c>
      <c r="C316" s="42"/>
      <c r="D316" s="41"/>
      <c r="E316" s="41"/>
      <c r="F316" s="41"/>
      <c r="G316" s="41"/>
      <c r="H316" s="41"/>
      <c r="I316" s="41"/>
      <c r="J316" s="41"/>
    </row>
    <row r="317" spans="2:10" s="23" customFormat="1" x14ac:dyDescent="0.25">
      <c r="B317" s="42" t="b">
        <v>0</v>
      </c>
      <c r="C317" s="42"/>
      <c r="D317" s="41"/>
      <c r="E317" s="41"/>
      <c r="F317" s="41"/>
      <c r="G317" s="41"/>
      <c r="H317" s="41"/>
      <c r="I317" s="41"/>
      <c r="J317" s="41"/>
    </row>
    <row r="318" spans="2:10" s="23" customFormat="1" x14ac:dyDescent="0.25">
      <c r="B318" s="42" t="b">
        <v>0</v>
      </c>
      <c r="C318" s="42"/>
      <c r="D318" s="41"/>
      <c r="E318" s="41"/>
      <c r="F318" s="41"/>
      <c r="G318" s="41"/>
      <c r="H318" s="41"/>
      <c r="I318" s="41"/>
      <c r="J318" s="41"/>
    </row>
    <row r="319" spans="2:10" s="23" customFormat="1" x14ac:dyDescent="0.25">
      <c r="B319" s="41" t="b">
        <v>0</v>
      </c>
      <c r="C319" s="41"/>
      <c r="D319" s="41"/>
      <c r="E319" s="41"/>
      <c r="F319" s="41"/>
      <c r="G319" s="41"/>
      <c r="H319" s="41"/>
      <c r="I319" s="41"/>
      <c r="J319" s="41"/>
    </row>
    <row r="320" spans="2:10" s="23" customFormat="1" x14ac:dyDescent="0.25">
      <c r="B320" s="41" t="b">
        <v>0</v>
      </c>
      <c r="C320" s="41"/>
      <c r="D320" s="41"/>
      <c r="E320" s="41"/>
      <c r="F320" s="41"/>
      <c r="G320" s="41"/>
      <c r="H320" s="41"/>
      <c r="I320" s="41"/>
      <c r="J320" s="41"/>
    </row>
    <row r="321" spans="2:10" s="23" customFormat="1" x14ac:dyDescent="0.25">
      <c r="B321" s="41" t="b">
        <v>0</v>
      </c>
      <c r="C321" s="41"/>
      <c r="D321" s="41"/>
      <c r="E321" s="41"/>
      <c r="F321" s="41"/>
      <c r="G321" s="41"/>
      <c r="H321" s="41"/>
      <c r="I321" s="41"/>
      <c r="J321" s="41"/>
    </row>
    <row r="322" spans="2:10" s="23" customFormat="1" x14ac:dyDescent="0.25"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2:10" s="23" customFormat="1" x14ac:dyDescent="0.25"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2:10" s="23" customFormat="1" x14ac:dyDescent="0.25"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2:10" s="23" customFormat="1" x14ac:dyDescent="0.25"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2:10" s="23" customFormat="1" x14ac:dyDescent="0.25"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2:10" s="23" customFormat="1" x14ac:dyDescent="0.25"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2:10" s="23" customFormat="1" x14ac:dyDescent="0.25">
      <c r="B328" s="41"/>
      <c r="C328" s="41"/>
      <c r="D328" s="41"/>
      <c r="E328" s="41"/>
      <c r="F328" s="41"/>
      <c r="G328" s="41"/>
      <c r="H328" s="41"/>
      <c r="I328" s="41"/>
      <c r="J328" s="41"/>
    </row>
    <row r="329" spans="2:10" s="23" customFormat="1" x14ac:dyDescent="0.25">
      <c r="B329" s="41"/>
      <c r="C329" s="41"/>
      <c r="D329" s="41"/>
      <c r="E329" s="41"/>
      <c r="F329" s="41"/>
      <c r="G329" s="41"/>
      <c r="H329" s="41"/>
      <c r="I329" s="41"/>
      <c r="J329" s="41"/>
    </row>
    <row r="330" spans="2:10" s="23" customFormat="1" x14ac:dyDescent="0.25">
      <c r="B330" s="41"/>
      <c r="C330" s="41"/>
      <c r="D330" s="41"/>
      <c r="E330" s="41"/>
      <c r="F330" s="41"/>
      <c r="G330" s="41"/>
      <c r="H330" s="41"/>
      <c r="I330" s="41"/>
      <c r="J330" s="41"/>
    </row>
    <row r="331" spans="2:10" s="23" customFormat="1" x14ac:dyDescent="0.25">
      <c r="B331" s="41"/>
      <c r="C331" s="41"/>
      <c r="D331" s="41"/>
      <c r="E331" s="41"/>
      <c r="F331" s="41"/>
      <c r="G331" s="41"/>
      <c r="H331" s="41"/>
      <c r="I331" s="41"/>
      <c r="J331" s="41"/>
    </row>
    <row r="332" spans="2:10" s="23" customFormat="1" x14ac:dyDescent="0.25">
      <c r="B332" s="41"/>
      <c r="C332" s="41"/>
      <c r="D332" s="41"/>
      <c r="E332" s="41"/>
      <c r="F332" s="41"/>
      <c r="G332" s="41"/>
      <c r="H332" s="41"/>
      <c r="I332" s="41"/>
      <c r="J332" s="41"/>
    </row>
    <row r="333" spans="2:10" s="23" customFormat="1" x14ac:dyDescent="0.25">
      <c r="B333" s="41"/>
      <c r="C333" s="41"/>
      <c r="D333" s="41"/>
      <c r="E333" s="41"/>
      <c r="F333" s="41"/>
      <c r="G333" s="41"/>
      <c r="H333" s="41"/>
      <c r="I333" s="41"/>
      <c r="J333" s="41"/>
    </row>
    <row r="334" spans="2:10" s="23" customFormat="1" x14ac:dyDescent="0.25">
      <c r="B334" s="41"/>
      <c r="C334" s="41"/>
      <c r="D334" s="41"/>
      <c r="E334" s="41"/>
      <c r="F334" s="41"/>
      <c r="G334" s="41"/>
      <c r="H334" s="41"/>
      <c r="I334" s="41"/>
      <c r="J334" s="41"/>
    </row>
    <row r="335" spans="2:10" s="23" customFormat="1" x14ac:dyDescent="0.25">
      <c r="B335" s="41"/>
      <c r="C335" s="41"/>
      <c r="D335" s="41"/>
      <c r="E335" s="41"/>
      <c r="F335" s="41"/>
      <c r="G335" s="41"/>
      <c r="H335" s="41"/>
      <c r="I335" s="41"/>
      <c r="J335" s="41"/>
    </row>
    <row r="336" spans="2:10" s="23" customFormat="1" x14ac:dyDescent="0.25">
      <c r="B336" s="41"/>
      <c r="C336" s="41"/>
      <c r="D336" s="41"/>
    </row>
    <row r="337" spans="2:4" s="23" customFormat="1" x14ac:dyDescent="0.25">
      <c r="B337" s="41"/>
      <c r="C337" s="41"/>
      <c r="D337" s="41"/>
    </row>
    <row r="338" spans="2:4" s="23" customFormat="1" x14ac:dyDescent="0.25">
      <c r="B338" s="41"/>
      <c r="C338" s="41"/>
      <c r="D338" s="41"/>
    </row>
    <row r="339" spans="2:4" s="23" customFormat="1" x14ac:dyDescent="0.25">
      <c r="B339" s="41"/>
      <c r="C339" s="41"/>
      <c r="D339" s="41"/>
    </row>
    <row r="340" spans="2:4" s="23" customFormat="1" x14ac:dyDescent="0.25">
      <c r="B340" s="41"/>
      <c r="C340" s="41"/>
      <c r="D340" s="41"/>
    </row>
    <row r="341" spans="2:4" s="23" customFormat="1" x14ac:dyDescent="0.25">
      <c r="B341" s="41"/>
      <c r="C341" s="41"/>
      <c r="D341" s="41"/>
    </row>
    <row r="342" spans="2:4" s="23" customFormat="1" x14ac:dyDescent="0.25">
      <c r="B342" s="41"/>
      <c r="C342" s="41"/>
      <c r="D342" s="41"/>
    </row>
    <row r="343" spans="2:4" s="23" customFormat="1" x14ac:dyDescent="0.25">
      <c r="B343" s="41"/>
      <c r="C343" s="41"/>
      <c r="D343" s="41"/>
    </row>
    <row r="344" spans="2:4" s="23" customFormat="1" x14ac:dyDescent="0.25">
      <c r="B344" s="41"/>
      <c r="C344" s="41"/>
      <c r="D344" s="41"/>
    </row>
    <row r="345" spans="2:4" s="23" customFormat="1" x14ac:dyDescent="0.25"/>
    <row r="346" spans="2:4" s="23" customFormat="1" x14ac:dyDescent="0.25"/>
    <row r="347" spans="2:4" s="23" customFormat="1" x14ac:dyDescent="0.25"/>
    <row r="348" spans="2:4" s="23" customFormat="1" x14ac:dyDescent="0.25"/>
    <row r="349" spans="2:4" s="23" customFormat="1" x14ac:dyDescent="0.25"/>
    <row r="350" spans="2:4" s="23" customFormat="1" x14ac:dyDescent="0.25"/>
    <row r="351" spans="2:4" s="23" customFormat="1" x14ac:dyDescent="0.25"/>
    <row r="352" spans="2:4" s="23" customFormat="1" x14ac:dyDescent="0.25"/>
    <row r="353" s="23" customFormat="1" x14ac:dyDescent="0.25"/>
    <row r="354" s="23" customFormat="1" x14ac:dyDescent="0.25"/>
    <row r="355" s="23" customFormat="1" x14ac:dyDescent="0.25"/>
    <row r="356" s="23" customFormat="1" x14ac:dyDescent="0.25"/>
    <row r="357" s="23" customFormat="1" x14ac:dyDescent="0.25"/>
    <row r="358" s="23" customFormat="1" x14ac:dyDescent="0.25"/>
    <row r="359" s="23" customFormat="1" x14ac:dyDescent="0.25"/>
    <row r="360" s="23" customFormat="1" x14ac:dyDescent="0.25"/>
    <row r="361" s="23" customFormat="1" x14ac:dyDescent="0.25"/>
    <row r="362" s="23" customFormat="1" x14ac:dyDescent="0.25"/>
    <row r="363" s="23" customFormat="1" x14ac:dyDescent="0.25"/>
    <row r="364" s="23" customFormat="1" x14ac:dyDescent="0.25"/>
    <row r="365" s="23" customFormat="1" x14ac:dyDescent="0.25"/>
    <row r="366" s="23" customFormat="1" x14ac:dyDescent="0.25"/>
    <row r="367" s="23" customFormat="1" x14ac:dyDescent="0.25"/>
    <row r="368" s="23" customFormat="1" x14ac:dyDescent="0.25"/>
    <row r="369" s="23" customFormat="1" x14ac:dyDescent="0.25"/>
    <row r="370" s="23" customFormat="1" x14ac:dyDescent="0.25"/>
    <row r="371" s="23" customFormat="1" x14ac:dyDescent="0.25"/>
    <row r="372" s="23" customFormat="1" x14ac:dyDescent="0.25"/>
    <row r="373" s="23" customFormat="1" x14ac:dyDescent="0.25"/>
    <row r="374" s="23" customFormat="1" x14ac:dyDescent="0.25"/>
    <row r="375" s="23" customFormat="1" x14ac:dyDescent="0.25"/>
    <row r="376" s="23" customFormat="1" x14ac:dyDescent="0.25"/>
    <row r="377" s="23" customFormat="1" x14ac:dyDescent="0.25"/>
    <row r="378" s="23" customFormat="1" x14ac:dyDescent="0.25"/>
    <row r="379" s="23" customFormat="1" x14ac:dyDescent="0.25"/>
    <row r="380" s="23" customFormat="1" x14ac:dyDescent="0.25"/>
    <row r="381" s="23" customFormat="1" x14ac:dyDescent="0.25"/>
    <row r="382" s="23" customFormat="1" x14ac:dyDescent="0.25"/>
    <row r="383" s="23" customFormat="1" x14ac:dyDescent="0.25"/>
    <row r="384" s="23" customFormat="1" x14ac:dyDescent="0.25"/>
    <row r="385" s="23" customFormat="1" x14ac:dyDescent="0.25"/>
    <row r="386" s="23" customFormat="1" x14ac:dyDescent="0.25"/>
    <row r="387" s="23" customFormat="1" x14ac:dyDescent="0.25"/>
    <row r="388" s="23" customFormat="1" x14ac:dyDescent="0.25"/>
    <row r="389" s="23" customFormat="1" x14ac:dyDescent="0.25"/>
    <row r="390" s="23" customFormat="1" x14ac:dyDescent="0.25"/>
    <row r="391" s="23" customFormat="1" x14ac:dyDescent="0.25"/>
    <row r="392" s="23" customFormat="1" x14ac:dyDescent="0.25"/>
    <row r="393" s="23" customFormat="1" x14ac:dyDescent="0.25"/>
    <row r="394" s="23" customFormat="1" x14ac:dyDescent="0.25"/>
    <row r="395" s="23" customFormat="1" x14ac:dyDescent="0.25"/>
    <row r="396" s="23" customFormat="1" x14ac:dyDescent="0.25"/>
    <row r="397" s="23" customFormat="1" x14ac:dyDescent="0.25"/>
    <row r="398" s="23" customFormat="1" x14ac:dyDescent="0.25"/>
    <row r="399" s="23" customFormat="1" x14ac:dyDescent="0.25"/>
    <row r="400" s="23" customFormat="1" x14ac:dyDescent="0.25"/>
    <row r="401" s="23" customFormat="1" x14ac:dyDescent="0.25"/>
    <row r="402" s="23" customFormat="1" x14ac:dyDescent="0.25"/>
    <row r="403" s="23" customFormat="1" x14ac:dyDescent="0.25"/>
    <row r="404" s="23" customFormat="1" x14ac:dyDescent="0.25"/>
    <row r="405" s="23" customFormat="1" x14ac:dyDescent="0.25"/>
    <row r="406" s="23" customFormat="1" x14ac:dyDescent="0.25"/>
    <row r="407" s="23" customFormat="1" x14ac:dyDescent="0.25"/>
    <row r="408" s="23" customFormat="1" x14ac:dyDescent="0.25"/>
    <row r="409" s="23" customFormat="1" x14ac:dyDescent="0.25"/>
    <row r="410" s="23" customFormat="1" x14ac:dyDescent="0.25"/>
    <row r="411" s="23" customFormat="1" x14ac:dyDescent="0.25"/>
    <row r="412" s="23" customFormat="1" x14ac:dyDescent="0.25"/>
    <row r="413" s="23" customFormat="1" x14ac:dyDescent="0.25"/>
    <row r="414" s="23" customFormat="1" x14ac:dyDescent="0.25"/>
    <row r="415" s="23" customFormat="1" x14ac:dyDescent="0.25"/>
    <row r="416" s="23" customFormat="1" x14ac:dyDescent="0.25"/>
    <row r="417" s="23" customFormat="1" x14ac:dyDescent="0.25"/>
    <row r="418" s="23" customFormat="1" x14ac:dyDescent="0.25"/>
    <row r="419" s="23" customFormat="1" x14ac:dyDescent="0.25"/>
    <row r="420" s="23" customFormat="1" x14ac:dyDescent="0.25"/>
    <row r="421" s="23" customFormat="1" x14ac:dyDescent="0.25"/>
    <row r="422" s="23" customFormat="1" x14ac:dyDescent="0.25"/>
    <row r="423" s="23" customFormat="1" x14ac:dyDescent="0.25"/>
    <row r="424" s="23" customFormat="1" x14ac:dyDescent="0.25"/>
    <row r="425" s="23" customFormat="1" x14ac:dyDescent="0.25"/>
    <row r="426" s="23" customFormat="1" x14ac:dyDescent="0.25"/>
    <row r="427" s="23" customFormat="1" x14ac:dyDescent="0.25"/>
    <row r="428" s="23" customFormat="1" x14ac:dyDescent="0.25"/>
    <row r="429" s="23" customFormat="1" x14ac:dyDescent="0.25"/>
    <row r="430" s="23" customFormat="1" x14ac:dyDescent="0.25"/>
    <row r="431" s="23" customFormat="1" x14ac:dyDescent="0.25"/>
    <row r="432" s="23" customFormat="1" x14ac:dyDescent="0.25"/>
    <row r="433" s="23" customFormat="1" x14ac:dyDescent="0.25"/>
    <row r="434" s="23" customFormat="1" x14ac:dyDescent="0.25"/>
    <row r="435" s="23" customFormat="1" x14ac:dyDescent="0.25"/>
    <row r="436" s="23" customFormat="1" x14ac:dyDescent="0.25"/>
    <row r="437" s="23" customFormat="1" x14ac:dyDescent="0.25"/>
    <row r="438" s="23" customFormat="1" x14ac:dyDescent="0.25"/>
    <row r="439" s="23" customFormat="1" x14ac:dyDescent="0.25"/>
    <row r="440" s="23" customFormat="1" x14ac:dyDescent="0.25"/>
    <row r="441" s="23" customFormat="1" x14ac:dyDescent="0.25"/>
    <row r="442" s="23" customFormat="1" x14ac:dyDescent="0.25"/>
    <row r="443" s="23" customFormat="1" x14ac:dyDescent="0.25"/>
    <row r="444" s="23" customFormat="1" x14ac:dyDescent="0.25"/>
    <row r="445" s="23" customFormat="1" x14ac:dyDescent="0.25"/>
    <row r="446" s="23" customFormat="1" x14ac:dyDescent="0.25"/>
    <row r="447" s="23" customFormat="1" x14ac:dyDescent="0.25"/>
    <row r="448" s="23" customFormat="1" x14ac:dyDescent="0.25"/>
    <row r="449" s="23" customFormat="1" x14ac:dyDescent="0.25"/>
    <row r="450" s="23" customFormat="1" x14ac:dyDescent="0.25"/>
    <row r="451" s="23" customFormat="1" x14ac:dyDescent="0.25"/>
    <row r="452" s="23" customFormat="1" x14ac:dyDescent="0.25"/>
    <row r="453" s="23" customFormat="1" x14ac:dyDescent="0.25"/>
    <row r="454" s="23" customFormat="1" x14ac:dyDescent="0.25"/>
    <row r="455" s="23" customFormat="1" x14ac:dyDescent="0.25"/>
    <row r="456" s="23" customFormat="1" x14ac:dyDescent="0.25"/>
    <row r="457" s="23" customFormat="1" x14ac:dyDescent="0.25"/>
    <row r="458" s="23" customFormat="1" x14ac:dyDescent="0.25"/>
    <row r="459" s="23" customFormat="1" x14ac:dyDescent="0.25"/>
    <row r="460" s="23" customFormat="1" x14ac:dyDescent="0.25"/>
    <row r="461" s="23" customFormat="1" x14ac:dyDescent="0.25"/>
    <row r="462" s="23" customFormat="1" x14ac:dyDescent="0.25"/>
    <row r="463" s="23" customFormat="1" x14ac:dyDescent="0.25"/>
    <row r="464" s="23" customFormat="1" x14ac:dyDescent="0.25"/>
    <row r="465" s="23" customFormat="1" x14ac:dyDescent="0.25"/>
    <row r="466" s="23" customFormat="1" x14ac:dyDescent="0.25"/>
    <row r="467" s="23" customFormat="1" x14ac:dyDescent="0.25"/>
    <row r="468" s="23" customFormat="1" x14ac:dyDescent="0.25"/>
    <row r="469" s="23" customFormat="1" x14ac:dyDescent="0.25"/>
    <row r="470" s="23" customFormat="1" x14ac:dyDescent="0.25"/>
    <row r="471" s="23" customFormat="1" x14ac:dyDescent="0.25"/>
    <row r="472" s="23" customFormat="1" x14ac:dyDescent="0.25"/>
    <row r="473" s="23" customFormat="1" x14ac:dyDescent="0.25"/>
    <row r="474" s="23" customFormat="1" x14ac:dyDescent="0.25"/>
    <row r="475" s="23" customFormat="1" x14ac:dyDescent="0.25"/>
    <row r="476" s="23" customFormat="1" x14ac:dyDescent="0.25"/>
    <row r="477" s="23" customFormat="1" x14ac:dyDescent="0.25"/>
    <row r="478" s="23" customFormat="1" x14ac:dyDescent="0.25"/>
    <row r="479" s="23" customFormat="1" x14ac:dyDescent="0.25"/>
    <row r="480" s="23" customFormat="1" x14ac:dyDescent="0.25"/>
    <row r="481" s="23" customFormat="1" x14ac:dyDescent="0.25"/>
    <row r="482" s="23" customFormat="1" x14ac:dyDescent="0.25"/>
    <row r="483" s="23" customFormat="1" x14ac:dyDescent="0.25"/>
    <row r="484" s="23" customFormat="1" x14ac:dyDescent="0.25"/>
    <row r="485" s="23" customFormat="1" x14ac:dyDescent="0.25"/>
    <row r="486" s="23" customFormat="1" x14ac:dyDescent="0.25"/>
    <row r="487" s="23" customFormat="1" x14ac:dyDescent="0.25"/>
    <row r="488" s="23" customFormat="1" x14ac:dyDescent="0.25"/>
    <row r="489" s="23" customFormat="1" x14ac:dyDescent="0.25"/>
    <row r="490" s="23" customFormat="1" x14ac:dyDescent="0.25"/>
    <row r="491" s="23" customFormat="1" x14ac:dyDescent="0.25"/>
    <row r="492" s="23" customFormat="1" x14ac:dyDescent="0.25"/>
    <row r="493" s="23" customFormat="1" x14ac:dyDescent="0.25"/>
    <row r="494" s="23" customFormat="1" x14ac:dyDescent="0.25"/>
    <row r="495" s="23" customFormat="1" x14ac:dyDescent="0.25"/>
    <row r="496" s="23" customFormat="1" x14ac:dyDescent="0.25"/>
    <row r="497" s="23" customFormat="1" x14ac:dyDescent="0.25"/>
    <row r="498" s="23" customFormat="1" x14ac:dyDescent="0.25"/>
    <row r="499" s="23" customFormat="1" x14ac:dyDescent="0.25"/>
    <row r="500" s="23" customFormat="1" x14ac:dyDescent="0.25"/>
    <row r="501" s="23" customFormat="1" x14ac:dyDescent="0.25"/>
    <row r="502" s="23" customFormat="1" x14ac:dyDescent="0.25"/>
    <row r="503" s="23" customFormat="1" x14ac:dyDescent="0.25"/>
    <row r="504" s="23" customFormat="1" x14ac:dyDescent="0.25"/>
    <row r="505" s="23" customFormat="1" x14ac:dyDescent="0.25"/>
    <row r="506" s="23" customFormat="1" x14ac:dyDescent="0.25"/>
    <row r="507" s="23" customFormat="1" x14ac:dyDescent="0.25"/>
    <row r="508" s="23" customFormat="1" x14ac:dyDescent="0.25"/>
    <row r="509" s="23" customFormat="1" x14ac:dyDescent="0.25"/>
    <row r="510" s="23" customFormat="1" x14ac:dyDescent="0.25"/>
    <row r="511" s="23" customFormat="1" x14ac:dyDescent="0.25"/>
    <row r="512" s="23" customFormat="1" x14ac:dyDescent="0.25"/>
    <row r="513" s="23" customFormat="1" x14ac:dyDescent="0.25"/>
    <row r="514" s="23" customFormat="1" x14ac:dyDescent="0.25"/>
    <row r="515" s="23" customFormat="1" x14ac:dyDescent="0.25"/>
    <row r="516" s="23" customFormat="1" x14ac:dyDescent="0.25"/>
    <row r="517" s="23" customFormat="1" x14ac:dyDescent="0.25"/>
    <row r="518" s="23" customFormat="1" x14ac:dyDescent="0.25"/>
    <row r="519" s="23" customFormat="1" x14ac:dyDescent="0.25"/>
    <row r="520" s="23" customFormat="1" x14ac:dyDescent="0.25"/>
    <row r="521" s="23" customFormat="1" x14ac:dyDescent="0.25"/>
    <row r="522" s="23" customFormat="1" x14ac:dyDescent="0.25"/>
    <row r="523" s="23" customFormat="1" x14ac:dyDescent="0.25"/>
    <row r="524" s="23" customFormat="1" x14ac:dyDescent="0.25"/>
    <row r="525" s="23" customFormat="1" x14ac:dyDescent="0.25"/>
    <row r="526" s="23" customFormat="1" x14ac:dyDescent="0.25"/>
    <row r="527" s="23" customFormat="1" x14ac:dyDescent="0.25"/>
    <row r="528" s="23" customFormat="1" x14ac:dyDescent="0.25"/>
    <row r="529" s="23" customFormat="1" x14ac:dyDescent="0.25"/>
    <row r="530" s="23" customFormat="1" x14ac:dyDescent="0.25"/>
    <row r="531" s="23" customFormat="1" x14ac:dyDescent="0.25"/>
    <row r="532" s="23" customFormat="1" x14ac:dyDescent="0.25"/>
    <row r="533" s="23" customFormat="1" x14ac:dyDescent="0.25"/>
    <row r="534" s="23" customFormat="1" x14ac:dyDescent="0.25"/>
    <row r="535" s="23" customFormat="1" x14ac:dyDescent="0.25"/>
    <row r="536" s="23" customFormat="1" x14ac:dyDescent="0.25"/>
    <row r="537" s="23" customFormat="1" x14ac:dyDescent="0.25"/>
    <row r="538" s="23" customFormat="1" x14ac:dyDescent="0.25"/>
    <row r="539" s="23" customFormat="1" x14ac:dyDescent="0.25"/>
    <row r="540" s="23" customFormat="1" x14ac:dyDescent="0.25"/>
    <row r="541" s="23" customFormat="1" x14ac:dyDescent="0.25"/>
    <row r="542" s="23" customFormat="1" x14ac:dyDescent="0.25"/>
    <row r="543" s="23" customFormat="1" x14ac:dyDescent="0.25"/>
    <row r="544" s="23" customFormat="1" x14ac:dyDescent="0.25"/>
    <row r="545" s="23" customFormat="1" x14ac:dyDescent="0.25"/>
    <row r="546" s="23" customFormat="1" x14ac:dyDescent="0.25"/>
    <row r="547" s="23" customFormat="1" x14ac:dyDescent="0.25"/>
    <row r="548" s="23" customFormat="1" x14ac:dyDescent="0.25"/>
    <row r="549" s="23" customFormat="1" x14ac:dyDescent="0.25"/>
    <row r="550" s="23" customFormat="1" x14ac:dyDescent="0.25"/>
    <row r="551" s="23" customFormat="1" x14ac:dyDescent="0.25"/>
    <row r="552" s="23" customFormat="1" x14ac:dyDescent="0.25"/>
    <row r="553" s="23" customFormat="1" x14ac:dyDescent="0.25"/>
    <row r="554" s="23" customFormat="1" x14ac:dyDescent="0.25"/>
    <row r="555" s="23" customFormat="1" x14ac:dyDescent="0.25"/>
    <row r="556" s="23" customFormat="1" x14ac:dyDescent="0.25"/>
    <row r="557" s="23" customFormat="1" x14ac:dyDescent="0.25"/>
    <row r="558" s="23" customFormat="1" x14ac:dyDescent="0.25"/>
    <row r="559" s="23" customFormat="1" x14ac:dyDescent="0.25"/>
    <row r="560" s="23" customFormat="1" x14ac:dyDescent="0.25"/>
    <row r="561" s="23" customFormat="1" x14ac:dyDescent="0.25"/>
    <row r="562" s="23" customFormat="1" x14ac:dyDescent="0.25"/>
    <row r="563" s="23" customFormat="1" x14ac:dyDescent="0.25"/>
    <row r="564" s="23" customFormat="1" x14ac:dyDescent="0.25"/>
    <row r="565" s="23" customFormat="1" x14ac:dyDescent="0.25"/>
    <row r="566" s="23" customFormat="1" x14ac:dyDescent="0.25"/>
    <row r="567" s="23" customFormat="1" x14ac:dyDescent="0.25"/>
    <row r="568" s="23" customFormat="1" x14ac:dyDescent="0.25"/>
    <row r="569" s="23" customFormat="1" x14ac:dyDescent="0.25"/>
    <row r="570" s="23" customFormat="1" x14ac:dyDescent="0.25"/>
    <row r="571" s="23" customFormat="1" x14ac:dyDescent="0.25"/>
    <row r="572" s="23" customFormat="1" x14ac:dyDescent="0.25"/>
    <row r="573" s="23" customFormat="1" x14ac:dyDescent="0.25"/>
    <row r="574" s="23" customFormat="1" x14ac:dyDescent="0.25"/>
    <row r="575" s="23" customFormat="1" x14ac:dyDescent="0.25"/>
    <row r="576" s="23" customFormat="1" x14ac:dyDescent="0.25"/>
    <row r="577" s="23" customFormat="1" x14ac:dyDescent="0.25"/>
    <row r="578" s="23" customFormat="1" x14ac:dyDescent="0.25"/>
    <row r="579" s="23" customFormat="1" x14ac:dyDescent="0.25"/>
    <row r="580" s="23" customFormat="1" x14ac:dyDescent="0.25"/>
    <row r="581" s="23" customFormat="1" x14ac:dyDescent="0.25"/>
    <row r="582" s="23" customFormat="1" x14ac:dyDescent="0.25"/>
    <row r="583" s="23" customFormat="1" x14ac:dyDescent="0.25"/>
    <row r="584" s="23" customFormat="1" x14ac:dyDescent="0.25"/>
    <row r="585" s="23" customFormat="1" x14ac:dyDescent="0.25"/>
    <row r="586" s="23" customFormat="1" x14ac:dyDescent="0.25"/>
    <row r="587" s="23" customFormat="1" x14ac:dyDescent="0.25"/>
    <row r="588" s="23" customFormat="1" x14ac:dyDescent="0.25"/>
    <row r="589" s="23" customFormat="1" x14ac:dyDescent="0.25"/>
    <row r="590" s="23" customFormat="1" x14ac:dyDescent="0.25"/>
    <row r="591" s="23" customFormat="1" x14ac:dyDescent="0.25"/>
    <row r="592" s="23" customFormat="1" x14ac:dyDescent="0.25"/>
    <row r="593" s="23" customFormat="1" x14ac:dyDescent="0.25"/>
    <row r="594" s="23" customFormat="1" x14ac:dyDescent="0.25"/>
    <row r="595" s="23" customFormat="1" x14ac:dyDescent="0.25"/>
    <row r="596" s="23" customFormat="1" x14ac:dyDescent="0.25"/>
    <row r="597" s="23" customFormat="1" x14ac:dyDescent="0.25"/>
    <row r="598" s="23" customFormat="1" x14ac:dyDescent="0.25"/>
    <row r="599" s="23" customFormat="1" x14ac:dyDescent="0.25"/>
    <row r="600" s="23" customFormat="1" x14ac:dyDescent="0.25"/>
    <row r="601" s="23" customFormat="1" x14ac:dyDescent="0.25"/>
    <row r="602" s="23" customFormat="1" x14ac:dyDescent="0.25"/>
    <row r="603" s="23" customFormat="1" x14ac:dyDescent="0.25"/>
    <row r="604" s="23" customFormat="1" x14ac:dyDescent="0.25"/>
    <row r="605" s="23" customFormat="1" x14ac:dyDescent="0.25"/>
    <row r="606" s="23" customFormat="1" x14ac:dyDescent="0.25"/>
    <row r="607" s="23" customFormat="1" x14ac:dyDescent="0.25"/>
    <row r="608" s="23" customFormat="1" x14ac:dyDescent="0.25"/>
    <row r="609" s="23" customFormat="1" x14ac:dyDescent="0.25"/>
    <row r="610" s="23" customFormat="1" x14ac:dyDescent="0.25"/>
    <row r="611" s="23" customFormat="1" x14ac:dyDescent="0.25"/>
    <row r="612" s="23" customFormat="1" x14ac:dyDescent="0.25"/>
    <row r="613" s="23" customFormat="1" x14ac:dyDescent="0.25"/>
    <row r="614" s="23" customFormat="1" x14ac:dyDescent="0.25"/>
    <row r="615" s="23" customFormat="1" x14ac:dyDescent="0.25"/>
    <row r="616" s="23" customFormat="1" x14ac:dyDescent="0.25"/>
    <row r="617" s="23" customFormat="1" x14ac:dyDescent="0.25"/>
    <row r="618" s="23" customFormat="1" x14ac:dyDescent="0.25"/>
    <row r="619" s="23" customFormat="1" x14ac:dyDescent="0.25"/>
    <row r="620" s="23" customFormat="1" x14ac:dyDescent="0.25"/>
    <row r="621" s="23" customFormat="1" x14ac:dyDescent="0.25"/>
    <row r="622" s="23" customFormat="1" x14ac:dyDescent="0.25"/>
    <row r="623" s="23" customFormat="1" x14ac:dyDescent="0.25"/>
    <row r="624" s="23" customFormat="1" x14ac:dyDescent="0.25"/>
    <row r="625" s="23" customFormat="1" x14ac:dyDescent="0.25"/>
    <row r="626" s="23" customFormat="1" x14ac:dyDescent="0.25"/>
    <row r="627" s="23" customFormat="1" x14ac:dyDescent="0.25"/>
    <row r="628" s="23" customFormat="1" x14ac:dyDescent="0.25"/>
    <row r="629" s="23" customFormat="1" x14ac:dyDescent="0.25"/>
    <row r="630" s="23" customFormat="1" x14ac:dyDescent="0.25"/>
    <row r="631" s="23" customFormat="1" x14ac:dyDescent="0.25"/>
    <row r="632" s="23" customFormat="1" x14ac:dyDescent="0.25"/>
    <row r="633" s="23" customFormat="1" x14ac:dyDescent="0.25"/>
    <row r="634" s="23" customFormat="1" x14ac:dyDescent="0.25"/>
    <row r="635" s="23" customFormat="1" x14ac:dyDescent="0.25"/>
    <row r="636" s="23" customFormat="1" x14ac:dyDescent="0.25"/>
    <row r="637" s="23" customFormat="1" x14ac:dyDescent="0.25"/>
    <row r="638" s="23" customFormat="1" x14ac:dyDescent="0.25"/>
    <row r="639" s="23" customFormat="1" x14ac:dyDescent="0.25"/>
    <row r="640" s="23" customFormat="1" x14ac:dyDescent="0.25"/>
    <row r="641" s="23" customFormat="1" x14ac:dyDescent="0.25"/>
    <row r="642" s="23" customFormat="1" x14ac:dyDescent="0.25"/>
    <row r="643" s="23" customFormat="1" x14ac:dyDescent="0.25"/>
    <row r="644" s="23" customFormat="1" x14ac:dyDescent="0.25"/>
    <row r="645" s="23" customFormat="1" x14ac:dyDescent="0.25"/>
    <row r="646" s="23" customFormat="1" x14ac:dyDescent="0.25"/>
    <row r="647" s="23" customFormat="1" x14ac:dyDescent="0.25"/>
    <row r="648" s="23" customFormat="1" x14ac:dyDescent="0.25"/>
    <row r="649" s="23" customFormat="1" x14ac:dyDescent="0.25"/>
    <row r="650" s="23" customFormat="1" x14ac:dyDescent="0.25"/>
    <row r="651" s="23" customFormat="1" x14ac:dyDescent="0.25"/>
    <row r="652" s="23" customFormat="1" x14ac:dyDescent="0.25"/>
    <row r="653" s="23" customFormat="1" x14ac:dyDescent="0.25"/>
    <row r="654" s="23" customFormat="1" x14ac:dyDescent="0.25"/>
    <row r="655" s="23" customFormat="1" x14ac:dyDescent="0.25"/>
    <row r="656" s="23" customFormat="1" x14ac:dyDescent="0.25"/>
    <row r="657" s="23" customFormat="1" x14ac:dyDescent="0.25"/>
    <row r="658" s="23" customFormat="1" x14ac:dyDescent="0.25"/>
    <row r="659" s="23" customFormat="1" x14ac:dyDescent="0.25"/>
    <row r="660" s="23" customFormat="1" x14ac:dyDescent="0.25"/>
    <row r="661" s="23" customFormat="1" x14ac:dyDescent="0.25"/>
    <row r="662" s="23" customFormat="1" x14ac:dyDescent="0.25"/>
    <row r="663" s="23" customFormat="1" x14ac:dyDescent="0.25"/>
    <row r="664" s="23" customFormat="1" x14ac:dyDescent="0.25"/>
    <row r="665" s="23" customFormat="1" x14ac:dyDescent="0.25"/>
    <row r="666" s="23" customFormat="1" x14ac:dyDescent="0.25"/>
    <row r="667" s="23" customFormat="1" x14ac:dyDescent="0.25"/>
    <row r="668" s="23" customFormat="1" x14ac:dyDescent="0.25"/>
    <row r="669" s="23" customFormat="1" x14ac:dyDescent="0.25"/>
    <row r="670" s="23" customFormat="1" x14ac:dyDescent="0.25"/>
    <row r="671" s="23" customFormat="1" x14ac:dyDescent="0.25"/>
    <row r="672" s="23" customFormat="1" x14ac:dyDescent="0.25"/>
    <row r="673" s="23" customFormat="1" x14ac:dyDescent="0.25"/>
    <row r="674" s="23" customFormat="1" x14ac:dyDescent="0.25"/>
    <row r="675" s="23" customFormat="1" x14ac:dyDescent="0.25"/>
    <row r="676" s="23" customFormat="1" x14ac:dyDescent="0.25"/>
    <row r="677" s="23" customFormat="1" x14ac:dyDescent="0.25"/>
    <row r="678" s="23" customFormat="1" x14ac:dyDescent="0.25"/>
    <row r="679" s="23" customFormat="1" x14ac:dyDescent="0.25"/>
    <row r="680" s="23" customFormat="1" x14ac:dyDescent="0.25"/>
    <row r="681" s="23" customFormat="1" x14ac:dyDescent="0.25"/>
    <row r="682" s="23" customFormat="1" x14ac:dyDescent="0.25"/>
    <row r="683" s="23" customFormat="1" x14ac:dyDescent="0.25"/>
    <row r="684" s="23" customFormat="1" x14ac:dyDescent="0.25"/>
    <row r="685" s="23" customFormat="1" x14ac:dyDescent="0.25"/>
    <row r="686" s="23" customFormat="1" x14ac:dyDescent="0.25"/>
    <row r="687" s="23" customFormat="1" x14ac:dyDescent="0.25"/>
    <row r="688" s="23" customFormat="1" x14ac:dyDescent="0.25"/>
    <row r="689" s="23" customFormat="1" x14ac:dyDescent="0.25"/>
    <row r="690" s="23" customFormat="1" x14ac:dyDescent="0.25"/>
    <row r="691" s="23" customFormat="1" x14ac:dyDescent="0.25"/>
    <row r="692" s="23" customFormat="1" x14ac:dyDescent="0.25"/>
    <row r="693" s="23" customFormat="1" x14ac:dyDescent="0.25"/>
    <row r="694" s="23" customFormat="1" x14ac:dyDescent="0.25"/>
    <row r="695" s="23" customFormat="1" x14ac:dyDescent="0.25"/>
    <row r="696" s="23" customFormat="1" x14ac:dyDescent="0.25"/>
    <row r="697" s="23" customFormat="1" x14ac:dyDescent="0.25"/>
    <row r="698" s="23" customFormat="1" x14ac:dyDescent="0.25"/>
    <row r="699" s="23" customFormat="1" x14ac:dyDescent="0.25"/>
    <row r="700" s="23" customFormat="1" x14ac:dyDescent="0.25"/>
    <row r="701" s="23" customFormat="1" x14ac:dyDescent="0.25"/>
    <row r="702" s="23" customFormat="1" x14ac:dyDescent="0.25"/>
    <row r="703" s="23" customFormat="1" x14ac:dyDescent="0.25"/>
    <row r="704" s="23" customFormat="1" x14ac:dyDescent="0.25"/>
    <row r="705" s="23" customFormat="1" x14ac:dyDescent="0.25"/>
    <row r="706" s="23" customFormat="1" x14ac:dyDescent="0.25"/>
    <row r="707" s="23" customFormat="1" x14ac:dyDescent="0.25"/>
    <row r="708" s="23" customFormat="1" x14ac:dyDescent="0.25"/>
    <row r="709" s="23" customFormat="1" x14ac:dyDescent="0.25"/>
    <row r="710" s="23" customFormat="1" x14ac:dyDescent="0.25"/>
    <row r="711" s="23" customFormat="1" x14ac:dyDescent="0.25"/>
    <row r="712" s="23" customFormat="1" x14ac:dyDescent="0.25"/>
    <row r="713" s="23" customFormat="1" x14ac:dyDescent="0.25"/>
    <row r="714" s="23" customFormat="1" x14ac:dyDescent="0.25"/>
    <row r="715" s="23" customFormat="1" x14ac:dyDescent="0.25"/>
    <row r="716" s="23" customFormat="1" x14ac:dyDescent="0.25"/>
    <row r="717" s="23" customFormat="1" x14ac:dyDescent="0.25"/>
    <row r="718" s="23" customFormat="1" x14ac:dyDescent="0.25"/>
    <row r="719" s="23" customFormat="1" x14ac:dyDescent="0.25"/>
    <row r="720" s="23" customFormat="1" x14ac:dyDescent="0.25"/>
    <row r="721" s="23" customFormat="1" x14ac:dyDescent="0.25"/>
    <row r="722" s="23" customFormat="1" x14ac:dyDescent="0.25"/>
    <row r="723" s="23" customFormat="1" x14ac:dyDescent="0.25"/>
    <row r="724" s="23" customFormat="1" x14ac:dyDescent="0.25"/>
    <row r="725" s="23" customFormat="1" x14ac:dyDescent="0.25"/>
    <row r="726" s="23" customFormat="1" x14ac:dyDescent="0.25"/>
    <row r="727" s="23" customFormat="1" x14ac:dyDescent="0.25"/>
    <row r="728" s="23" customFormat="1" x14ac:dyDescent="0.25"/>
    <row r="729" s="23" customFormat="1" x14ac:dyDescent="0.25"/>
    <row r="730" s="23" customFormat="1" x14ac:dyDescent="0.25"/>
    <row r="731" s="23" customFormat="1" x14ac:dyDescent="0.25"/>
    <row r="732" s="23" customFormat="1" x14ac:dyDescent="0.25"/>
    <row r="733" s="23" customFormat="1" x14ac:dyDescent="0.25"/>
    <row r="734" s="23" customFormat="1" x14ac:dyDescent="0.25"/>
    <row r="735" s="23" customFormat="1" x14ac:dyDescent="0.25"/>
    <row r="736" s="23" customFormat="1" x14ac:dyDescent="0.25"/>
    <row r="737" s="23" customFormat="1" x14ac:dyDescent="0.25"/>
    <row r="738" s="23" customFormat="1" x14ac:dyDescent="0.25"/>
    <row r="739" s="23" customFormat="1" x14ac:dyDescent="0.25"/>
    <row r="740" s="23" customFormat="1" x14ac:dyDescent="0.25"/>
    <row r="741" s="23" customFormat="1" x14ac:dyDescent="0.25"/>
    <row r="742" s="23" customFormat="1" x14ac:dyDescent="0.25"/>
    <row r="743" s="23" customFormat="1" x14ac:dyDescent="0.25"/>
    <row r="744" s="23" customFormat="1" x14ac:dyDescent="0.25"/>
    <row r="745" s="23" customFormat="1" x14ac:dyDescent="0.25"/>
    <row r="746" s="23" customFormat="1" x14ac:dyDescent="0.25"/>
    <row r="747" s="23" customFormat="1" x14ac:dyDescent="0.25"/>
    <row r="748" s="23" customFormat="1" x14ac:dyDescent="0.25"/>
    <row r="749" s="23" customFormat="1" x14ac:dyDescent="0.25"/>
    <row r="750" s="23" customFormat="1" x14ac:dyDescent="0.25"/>
    <row r="751" s="23" customFormat="1" x14ac:dyDescent="0.25"/>
    <row r="752" s="23" customFormat="1" x14ac:dyDescent="0.25"/>
    <row r="753" s="23" customFormat="1" x14ac:dyDescent="0.25"/>
    <row r="754" s="23" customFormat="1" x14ac:dyDescent="0.25"/>
    <row r="755" s="23" customFormat="1" x14ac:dyDescent="0.25"/>
    <row r="756" s="23" customFormat="1" x14ac:dyDescent="0.25"/>
    <row r="757" s="23" customFormat="1" x14ac:dyDescent="0.25"/>
    <row r="758" s="23" customFormat="1" x14ac:dyDescent="0.25"/>
    <row r="759" s="23" customFormat="1" x14ac:dyDescent="0.25"/>
    <row r="760" s="23" customFormat="1" x14ac:dyDescent="0.25"/>
    <row r="761" s="23" customFormat="1" x14ac:dyDescent="0.25"/>
    <row r="762" s="23" customFormat="1" x14ac:dyDescent="0.25"/>
    <row r="763" s="23" customFormat="1" x14ac:dyDescent="0.25"/>
    <row r="764" s="23" customFormat="1" x14ac:dyDescent="0.25"/>
    <row r="765" s="23" customFormat="1" x14ac:dyDescent="0.25"/>
    <row r="766" s="23" customFormat="1" x14ac:dyDescent="0.25"/>
    <row r="767" s="23" customFormat="1" x14ac:dyDescent="0.25"/>
    <row r="768" s="23" customFormat="1" x14ac:dyDescent="0.25"/>
    <row r="769" s="23" customFormat="1" x14ac:dyDescent="0.25"/>
    <row r="770" s="23" customFormat="1" x14ac:dyDescent="0.25"/>
    <row r="771" s="23" customFormat="1" x14ac:dyDescent="0.25"/>
    <row r="772" s="23" customFormat="1" x14ac:dyDescent="0.25"/>
    <row r="773" s="23" customFormat="1" x14ac:dyDescent="0.25"/>
    <row r="774" s="23" customFormat="1" x14ac:dyDescent="0.25"/>
    <row r="775" s="23" customFormat="1" x14ac:dyDescent="0.25"/>
    <row r="776" s="23" customFormat="1" x14ac:dyDescent="0.25"/>
    <row r="777" s="23" customFormat="1" x14ac:dyDescent="0.25"/>
    <row r="778" s="23" customFormat="1" x14ac:dyDescent="0.25"/>
    <row r="779" s="23" customFormat="1" x14ac:dyDescent="0.25"/>
    <row r="780" s="23" customFormat="1" x14ac:dyDescent="0.25"/>
    <row r="781" s="23" customFormat="1" x14ac:dyDescent="0.25"/>
    <row r="782" s="23" customFormat="1" x14ac:dyDescent="0.25"/>
    <row r="783" s="23" customFormat="1" x14ac:dyDescent="0.25"/>
    <row r="784" s="23" customFormat="1" x14ac:dyDescent="0.25"/>
    <row r="785" s="23" customFormat="1" x14ac:dyDescent="0.25"/>
    <row r="786" s="23" customFormat="1" x14ac:dyDescent="0.25"/>
    <row r="787" s="23" customFormat="1" x14ac:dyDescent="0.25"/>
    <row r="788" s="23" customFormat="1" x14ac:dyDescent="0.25"/>
    <row r="789" s="23" customFormat="1" x14ac:dyDescent="0.25"/>
    <row r="790" s="23" customFormat="1" x14ac:dyDescent="0.25"/>
    <row r="791" s="23" customFormat="1" x14ac:dyDescent="0.25"/>
    <row r="792" s="23" customFormat="1" x14ac:dyDescent="0.25"/>
    <row r="793" s="23" customFormat="1" x14ac:dyDescent="0.25"/>
    <row r="794" s="23" customFormat="1" x14ac:dyDescent="0.25"/>
    <row r="795" s="23" customFormat="1" x14ac:dyDescent="0.25"/>
    <row r="796" s="23" customFormat="1" x14ac:dyDescent="0.25"/>
    <row r="797" s="23" customFormat="1" x14ac:dyDescent="0.25"/>
    <row r="798" s="23" customFormat="1" x14ac:dyDescent="0.25"/>
    <row r="799" s="23" customFormat="1" x14ac:dyDescent="0.25"/>
    <row r="800" s="23" customFormat="1" x14ac:dyDescent="0.25"/>
    <row r="801" s="23" customFormat="1" x14ac:dyDescent="0.25"/>
    <row r="802" s="23" customFormat="1" x14ac:dyDescent="0.25"/>
    <row r="803" s="23" customFormat="1" x14ac:dyDescent="0.25"/>
    <row r="804" s="23" customFormat="1" x14ac:dyDescent="0.25"/>
    <row r="805" s="23" customFormat="1" x14ac:dyDescent="0.25"/>
    <row r="806" s="23" customFormat="1" x14ac:dyDescent="0.25"/>
    <row r="807" s="23" customFormat="1" x14ac:dyDescent="0.25"/>
    <row r="808" s="23" customFormat="1" x14ac:dyDescent="0.25"/>
    <row r="809" s="23" customFormat="1" x14ac:dyDescent="0.25"/>
    <row r="810" s="23" customFormat="1" x14ac:dyDescent="0.25"/>
    <row r="811" s="23" customFormat="1" x14ac:dyDescent="0.25"/>
    <row r="812" s="23" customFormat="1" x14ac:dyDescent="0.25"/>
    <row r="813" s="23" customFormat="1" x14ac:dyDescent="0.25"/>
    <row r="814" s="23" customFormat="1" x14ac:dyDescent="0.25"/>
    <row r="815" s="23" customFormat="1" x14ac:dyDescent="0.25"/>
    <row r="816" s="23" customFormat="1" x14ac:dyDescent="0.25"/>
    <row r="817" s="23" customFormat="1" x14ac:dyDescent="0.25"/>
    <row r="818" s="23" customFormat="1" x14ac:dyDescent="0.25"/>
    <row r="819" s="23" customFormat="1" x14ac:dyDescent="0.25"/>
    <row r="820" s="23" customFormat="1" x14ac:dyDescent="0.25"/>
    <row r="821" s="23" customFormat="1" x14ac:dyDescent="0.25"/>
    <row r="822" s="23" customFormat="1" x14ac:dyDescent="0.25"/>
    <row r="823" s="23" customFormat="1" x14ac:dyDescent="0.25"/>
    <row r="824" s="23" customFormat="1" x14ac:dyDescent="0.25"/>
    <row r="825" s="23" customFormat="1" x14ac:dyDescent="0.25"/>
    <row r="826" s="23" customFormat="1" x14ac:dyDescent="0.25"/>
    <row r="827" s="23" customFormat="1" x14ac:dyDescent="0.25"/>
    <row r="828" s="23" customFormat="1" x14ac:dyDescent="0.25"/>
    <row r="829" s="23" customFormat="1" x14ac:dyDescent="0.25"/>
    <row r="830" s="23" customFormat="1" x14ac:dyDescent="0.25"/>
    <row r="831" s="23" customFormat="1" x14ac:dyDescent="0.25"/>
    <row r="832" s="23" customFormat="1" x14ac:dyDescent="0.25"/>
    <row r="833" s="23" customFormat="1" x14ac:dyDescent="0.25"/>
    <row r="834" s="23" customFormat="1" x14ac:dyDescent="0.25"/>
    <row r="835" s="23" customFormat="1" x14ac:dyDescent="0.25"/>
    <row r="836" s="23" customFormat="1" x14ac:dyDescent="0.25"/>
    <row r="837" s="23" customFormat="1" x14ac:dyDescent="0.25"/>
    <row r="838" s="23" customFormat="1" x14ac:dyDescent="0.25"/>
    <row r="839" s="23" customFormat="1" x14ac:dyDescent="0.25"/>
    <row r="840" s="23" customFormat="1" x14ac:dyDescent="0.25"/>
    <row r="841" s="23" customFormat="1" x14ac:dyDescent="0.25"/>
    <row r="842" s="23" customFormat="1" x14ac:dyDescent="0.25"/>
    <row r="843" s="23" customFormat="1" x14ac:dyDescent="0.25"/>
    <row r="844" s="23" customFormat="1" x14ac:dyDescent="0.25"/>
    <row r="845" s="23" customFormat="1" x14ac:dyDescent="0.25"/>
    <row r="846" s="23" customFormat="1" x14ac:dyDescent="0.25"/>
    <row r="847" s="23" customFormat="1" x14ac:dyDescent="0.25"/>
    <row r="848" s="23" customFormat="1" x14ac:dyDescent="0.25"/>
    <row r="849" s="23" customFormat="1" x14ac:dyDescent="0.25"/>
    <row r="850" s="23" customFormat="1" x14ac:dyDescent="0.25"/>
    <row r="851" s="23" customFormat="1" x14ac:dyDescent="0.25"/>
    <row r="852" s="23" customFormat="1" x14ac:dyDescent="0.25"/>
    <row r="853" s="23" customFormat="1" x14ac:dyDescent="0.25"/>
    <row r="854" s="23" customFormat="1" x14ac:dyDescent="0.25"/>
    <row r="855" s="23" customFormat="1" x14ac:dyDescent="0.25"/>
    <row r="856" s="23" customFormat="1" x14ac:dyDescent="0.25"/>
    <row r="857" s="23" customFormat="1" x14ac:dyDescent="0.25"/>
    <row r="858" s="23" customFormat="1" x14ac:dyDescent="0.25"/>
    <row r="859" s="23" customFormat="1" x14ac:dyDescent="0.25"/>
    <row r="860" s="23" customFormat="1" x14ac:dyDescent="0.25"/>
    <row r="861" s="23" customFormat="1" x14ac:dyDescent="0.25"/>
    <row r="862" s="23" customFormat="1" x14ac:dyDescent="0.25"/>
    <row r="863" s="23" customFormat="1" x14ac:dyDescent="0.25"/>
    <row r="864" s="23" customFormat="1" x14ac:dyDescent="0.25"/>
    <row r="865" s="23" customFormat="1" x14ac:dyDescent="0.25"/>
    <row r="866" s="23" customFormat="1" x14ac:dyDescent="0.25"/>
    <row r="867" s="23" customFormat="1" x14ac:dyDescent="0.25"/>
    <row r="868" s="23" customFormat="1" x14ac:dyDescent="0.25"/>
    <row r="869" s="23" customFormat="1" x14ac:dyDescent="0.25"/>
    <row r="870" s="23" customFormat="1" x14ac:dyDescent="0.25"/>
    <row r="871" s="23" customFormat="1" x14ac:dyDescent="0.25"/>
    <row r="872" s="23" customFormat="1" x14ac:dyDescent="0.25"/>
    <row r="873" s="23" customFormat="1" x14ac:dyDescent="0.25"/>
    <row r="874" s="23" customFormat="1" x14ac:dyDescent="0.25"/>
    <row r="875" s="23" customFormat="1" x14ac:dyDescent="0.25"/>
    <row r="876" s="23" customFormat="1" x14ac:dyDescent="0.25"/>
    <row r="877" s="23" customFormat="1" x14ac:dyDescent="0.25"/>
    <row r="878" s="23" customFormat="1" x14ac:dyDescent="0.25"/>
    <row r="879" s="23" customFormat="1" x14ac:dyDescent="0.25"/>
    <row r="880" s="23" customFormat="1" x14ac:dyDescent="0.25"/>
    <row r="881" s="23" customFormat="1" x14ac:dyDescent="0.25"/>
    <row r="882" s="23" customFormat="1" x14ac:dyDescent="0.25"/>
    <row r="883" s="23" customFormat="1" x14ac:dyDescent="0.25"/>
    <row r="884" s="23" customFormat="1" x14ac:dyDescent="0.25"/>
    <row r="885" s="23" customFormat="1" x14ac:dyDescent="0.25"/>
    <row r="886" s="23" customFormat="1" x14ac:dyDescent="0.25"/>
    <row r="887" s="23" customFormat="1" x14ac:dyDescent="0.25"/>
    <row r="888" s="23" customFormat="1" x14ac:dyDescent="0.25"/>
    <row r="889" s="23" customFormat="1" x14ac:dyDescent="0.25"/>
    <row r="890" s="23" customFormat="1" x14ac:dyDescent="0.25"/>
    <row r="891" s="23" customFormat="1" x14ac:dyDescent="0.25"/>
    <row r="892" s="23" customFormat="1" x14ac:dyDescent="0.25"/>
    <row r="893" s="23" customFormat="1" x14ac:dyDescent="0.25"/>
    <row r="894" s="23" customFormat="1" x14ac:dyDescent="0.25"/>
    <row r="895" s="23" customFormat="1" x14ac:dyDescent="0.25"/>
    <row r="896" s="23" customFormat="1" x14ac:dyDescent="0.25"/>
    <row r="897" s="23" customFormat="1" x14ac:dyDescent="0.25"/>
    <row r="898" s="23" customFormat="1" x14ac:dyDescent="0.25"/>
    <row r="899" s="23" customFormat="1" x14ac:dyDescent="0.25"/>
    <row r="900" s="23" customFormat="1" x14ac:dyDescent="0.25"/>
    <row r="901" s="23" customFormat="1" x14ac:dyDescent="0.25"/>
    <row r="902" s="23" customFormat="1" x14ac:dyDescent="0.25"/>
    <row r="903" s="23" customFormat="1" x14ac:dyDescent="0.25"/>
    <row r="904" s="23" customFormat="1" x14ac:dyDescent="0.25"/>
    <row r="905" s="23" customFormat="1" x14ac:dyDescent="0.25"/>
    <row r="906" s="23" customFormat="1" x14ac:dyDescent="0.25"/>
    <row r="907" s="23" customFormat="1" x14ac:dyDescent="0.25"/>
    <row r="908" s="23" customFormat="1" x14ac:dyDescent="0.25"/>
    <row r="909" s="23" customFormat="1" x14ac:dyDescent="0.25"/>
    <row r="910" s="23" customFormat="1" x14ac:dyDescent="0.25"/>
    <row r="911" s="23" customFormat="1" x14ac:dyDescent="0.25"/>
    <row r="912" s="23" customFormat="1" x14ac:dyDescent="0.25"/>
    <row r="913" s="23" customFormat="1" x14ac:dyDescent="0.25"/>
    <row r="914" s="23" customFormat="1" x14ac:dyDescent="0.25"/>
    <row r="915" s="23" customFormat="1" x14ac:dyDescent="0.25"/>
    <row r="916" s="23" customFormat="1" x14ac:dyDescent="0.25"/>
    <row r="917" s="23" customFormat="1" x14ac:dyDescent="0.25"/>
    <row r="918" s="23" customFormat="1" x14ac:dyDescent="0.25"/>
    <row r="919" s="23" customFormat="1" x14ac:dyDescent="0.25"/>
    <row r="920" s="23" customFormat="1" x14ac:dyDescent="0.25"/>
    <row r="921" s="23" customFormat="1" x14ac:dyDescent="0.25"/>
    <row r="922" s="23" customFormat="1" x14ac:dyDescent="0.25"/>
    <row r="923" s="23" customFormat="1" x14ac:dyDescent="0.25"/>
    <row r="924" s="23" customFormat="1" x14ac:dyDescent="0.25"/>
    <row r="925" s="23" customFormat="1" x14ac:dyDescent="0.25"/>
    <row r="926" s="23" customFormat="1" x14ac:dyDescent="0.25"/>
    <row r="927" s="23" customFormat="1" x14ac:dyDescent="0.25"/>
    <row r="928" s="23" customFormat="1" x14ac:dyDescent="0.25"/>
    <row r="929" s="23" customFormat="1" x14ac:dyDescent="0.25"/>
    <row r="930" s="23" customFormat="1" x14ac:dyDescent="0.25"/>
    <row r="931" s="23" customFormat="1" x14ac:dyDescent="0.25"/>
    <row r="932" s="23" customFormat="1" x14ac:dyDescent="0.25"/>
    <row r="933" s="23" customFormat="1" x14ac:dyDescent="0.25"/>
    <row r="934" s="23" customFormat="1" x14ac:dyDescent="0.25"/>
    <row r="935" s="23" customFormat="1" x14ac:dyDescent="0.25"/>
    <row r="936" s="23" customFormat="1" x14ac:dyDescent="0.25"/>
    <row r="937" s="23" customFormat="1" x14ac:dyDescent="0.25"/>
    <row r="938" s="23" customFormat="1" x14ac:dyDescent="0.25"/>
    <row r="939" s="23" customFormat="1" x14ac:dyDescent="0.25"/>
    <row r="940" s="23" customFormat="1" x14ac:dyDescent="0.25"/>
    <row r="941" s="23" customFormat="1" x14ac:dyDescent="0.25"/>
    <row r="942" s="23" customFormat="1" x14ac:dyDescent="0.25"/>
    <row r="943" s="23" customFormat="1" x14ac:dyDescent="0.25"/>
    <row r="944" s="23" customFormat="1" x14ac:dyDescent="0.25"/>
    <row r="945" s="23" customFormat="1" x14ac:dyDescent="0.25"/>
    <row r="946" s="23" customFormat="1" x14ac:dyDescent="0.25"/>
    <row r="947" s="23" customFormat="1" x14ac:dyDescent="0.25"/>
    <row r="948" s="23" customFormat="1" x14ac:dyDescent="0.25"/>
    <row r="949" s="23" customFormat="1" x14ac:dyDescent="0.25"/>
    <row r="950" s="23" customFormat="1" x14ac:dyDescent="0.25"/>
    <row r="951" s="23" customFormat="1" x14ac:dyDescent="0.25"/>
    <row r="952" s="23" customFormat="1" x14ac:dyDescent="0.25"/>
    <row r="953" s="23" customFormat="1" x14ac:dyDescent="0.25"/>
    <row r="954" s="23" customFormat="1" x14ac:dyDescent="0.25"/>
    <row r="955" s="23" customFormat="1" x14ac:dyDescent="0.25"/>
    <row r="956" s="23" customFormat="1" x14ac:dyDescent="0.25"/>
    <row r="957" s="23" customFormat="1" x14ac:dyDescent="0.25"/>
    <row r="958" s="23" customFormat="1" x14ac:dyDescent="0.25"/>
    <row r="959" s="23" customFormat="1" x14ac:dyDescent="0.25"/>
    <row r="960" s="23" customFormat="1" x14ac:dyDescent="0.25"/>
    <row r="961" s="23" customFormat="1" x14ac:dyDescent="0.25"/>
    <row r="962" s="23" customFormat="1" x14ac:dyDescent="0.25"/>
    <row r="963" s="23" customFormat="1" x14ac:dyDescent="0.25"/>
    <row r="964" s="23" customFormat="1" x14ac:dyDescent="0.25"/>
    <row r="965" s="23" customFormat="1" x14ac:dyDescent="0.25"/>
    <row r="966" s="23" customFormat="1" x14ac:dyDescent="0.25"/>
    <row r="967" s="23" customFormat="1" x14ac:dyDescent="0.25"/>
    <row r="968" s="23" customFormat="1" x14ac:dyDescent="0.25"/>
    <row r="969" s="23" customFormat="1" x14ac:dyDescent="0.25"/>
    <row r="970" s="23" customFormat="1" x14ac:dyDescent="0.25"/>
    <row r="971" s="23" customFormat="1" x14ac:dyDescent="0.25"/>
    <row r="972" s="23" customFormat="1" x14ac:dyDescent="0.25"/>
    <row r="973" s="23" customFormat="1" x14ac:dyDescent="0.25"/>
    <row r="974" s="23" customFormat="1" x14ac:dyDescent="0.25"/>
    <row r="975" s="23" customFormat="1" x14ac:dyDescent="0.25"/>
    <row r="976" s="23" customFormat="1" x14ac:dyDescent="0.25"/>
    <row r="977" s="23" customFormat="1" x14ac:dyDescent="0.25"/>
    <row r="978" s="23" customFormat="1" x14ac:dyDescent="0.25"/>
    <row r="979" s="23" customFormat="1" x14ac:dyDescent="0.25"/>
    <row r="980" s="23" customFormat="1" x14ac:dyDescent="0.25"/>
    <row r="981" s="23" customFormat="1" x14ac:dyDescent="0.25"/>
    <row r="982" s="23" customFormat="1" x14ac:dyDescent="0.25"/>
    <row r="983" s="23" customFormat="1" x14ac:dyDescent="0.25"/>
    <row r="984" s="23" customFormat="1" x14ac:dyDescent="0.25"/>
    <row r="985" s="23" customFormat="1" x14ac:dyDescent="0.25"/>
    <row r="986" s="23" customFormat="1" x14ac:dyDescent="0.25"/>
    <row r="987" s="23" customFormat="1" x14ac:dyDescent="0.25"/>
    <row r="988" s="23" customFormat="1" x14ac:dyDescent="0.25"/>
    <row r="989" s="23" customFormat="1" x14ac:dyDescent="0.25"/>
    <row r="990" s="23" customFormat="1" x14ac:dyDescent="0.25"/>
    <row r="991" s="23" customFormat="1" x14ac:dyDescent="0.25"/>
    <row r="992" s="23" customFormat="1" x14ac:dyDescent="0.25"/>
    <row r="993" s="23" customFormat="1" x14ac:dyDescent="0.25"/>
    <row r="994" s="23" customFormat="1" x14ac:dyDescent="0.25"/>
    <row r="995" s="23" customFormat="1" x14ac:dyDescent="0.25"/>
    <row r="996" s="23" customFormat="1" x14ac:dyDescent="0.25"/>
    <row r="997" s="23" customFormat="1" x14ac:dyDescent="0.25"/>
    <row r="998" s="23" customFormat="1" x14ac:dyDescent="0.25"/>
    <row r="999" s="23" customFormat="1" x14ac:dyDescent="0.25"/>
    <row r="1000" s="23" customFormat="1" x14ac:dyDescent="0.25"/>
    <row r="1001" s="23" customFormat="1" x14ac:dyDescent="0.25"/>
    <row r="1002" s="23" customFormat="1" x14ac:dyDescent="0.25"/>
    <row r="1003" s="23" customFormat="1" x14ac:dyDescent="0.25"/>
    <row r="1004" s="23" customFormat="1" x14ac:dyDescent="0.25"/>
    <row r="1005" s="23" customFormat="1" x14ac:dyDescent="0.25"/>
    <row r="1006" s="23" customFormat="1" x14ac:dyDescent="0.25"/>
    <row r="1007" s="23" customFormat="1" x14ac:dyDescent="0.25"/>
    <row r="1008" s="23" customFormat="1" x14ac:dyDescent="0.25"/>
    <row r="1009" s="23" customFormat="1" x14ac:dyDescent="0.25"/>
    <row r="1010" s="23" customFormat="1" x14ac:dyDescent="0.25"/>
    <row r="1011" s="23" customFormat="1" x14ac:dyDescent="0.25"/>
    <row r="1012" s="23" customFormat="1" x14ac:dyDescent="0.25"/>
    <row r="1013" s="23" customFormat="1" x14ac:dyDescent="0.25"/>
    <row r="1014" s="23" customFormat="1" x14ac:dyDescent="0.25"/>
    <row r="1015" s="23" customFormat="1" x14ac:dyDescent="0.25"/>
    <row r="1016" s="23" customFormat="1" x14ac:dyDescent="0.25"/>
    <row r="1017" s="23" customFormat="1" x14ac:dyDescent="0.25"/>
    <row r="1018" s="23" customFormat="1" x14ac:dyDescent="0.25"/>
    <row r="1019" s="23" customFormat="1" x14ac:dyDescent="0.25"/>
    <row r="1020" s="23" customFormat="1" x14ac:dyDescent="0.25"/>
    <row r="1021" s="23" customFormat="1" x14ac:dyDescent="0.25"/>
    <row r="1022" s="23" customFormat="1" x14ac:dyDescent="0.25"/>
    <row r="1023" s="23" customFormat="1" x14ac:dyDescent="0.25"/>
    <row r="1024" s="23" customFormat="1" x14ac:dyDescent="0.25"/>
    <row r="1025" s="23" customFormat="1" x14ac:dyDescent="0.25"/>
    <row r="1026" s="23" customFormat="1" x14ac:dyDescent="0.25"/>
    <row r="1027" s="23" customFormat="1" x14ac:dyDescent="0.25"/>
    <row r="1028" s="23" customFormat="1" x14ac:dyDescent="0.25"/>
    <row r="1029" s="23" customFormat="1" x14ac:dyDescent="0.25"/>
    <row r="1030" s="23" customFormat="1" x14ac:dyDescent="0.25"/>
    <row r="1031" s="23" customFormat="1" x14ac:dyDescent="0.25"/>
    <row r="1032" s="23" customFormat="1" x14ac:dyDescent="0.25"/>
    <row r="1033" s="23" customFormat="1" x14ac:dyDescent="0.25"/>
    <row r="1034" s="23" customFormat="1" x14ac:dyDescent="0.25"/>
    <row r="1035" s="23" customFormat="1" x14ac:dyDescent="0.25"/>
    <row r="1036" s="23" customFormat="1" x14ac:dyDescent="0.25"/>
    <row r="1037" s="23" customFormat="1" x14ac:dyDescent="0.25"/>
    <row r="1038" s="23" customFormat="1" x14ac:dyDescent="0.25"/>
    <row r="1039" s="23" customFormat="1" x14ac:dyDescent="0.25"/>
    <row r="1040" s="23" customFormat="1" x14ac:dyDescent="0.25"/>
    <row r="1041" s="23" customFormat="1" x14ac:dyDescent="0.25"/>
    <row r="1042" s="23" customFormat="1" x14ac:dyDescent="0.25"/>
    <row r="1043" s="23" customFormat="1" x14ac:dyDescent="0.25"/>
    <row r="1044" s="23" customFormat="1" x14ac:dyDescent="0.25"/>
    <row r="1045" s="23" customFormat="1" x14ac:dyDescent="0.25"/>
    <row r="1046" s="23" customFormat="1" x14ac:dyDescent="0.25"/>
    <row r="1047" s="23" customFormat="1" x14ac:dyDescent="0.25"/>
    <row r="1048" s="23" customFormat="1" x14ac:dyDescent="0.25"/>
    <row r="1049" s="23" customFormat="1" x14ac:dyDescent="0.25"/>
    <row r="1050" s="23" customFormat="1" x14ac:dyDescent="0.25"/>
    <row r="1051" s="23" customFormat="1" x14ac:dyDescent="0.25"/>
    <row r="1052" s="23" customFormat="1" x14ac:dyDescent="0.25"/>
    <row r="1053" s="23" customFormat="1" x14ac:dyDescent="0.25"/>
    <row r="1054" s="23" customFormat="1" x14ac:dyDescent="0.25"/>
    <row r="1055" s="23" customFormat="1" x14ac:dyDescent="0.25"/>
    <row r="1056" s="23" customFormat="1" x14ac:dyDescent="0.25"/>
    <row r="1057" s="23" customFormat="1" x14ac:dyDescent="0.25"/>
    <row r="1058" s="23" customFormat="1" x14ac:dyDescent="0.25"/>
    <row r="1059" s="23" customFormat="1" x14ac:dyDescent="0.25"/>
    <row r="1060" s="23" customFormat="1" x14ac:dyDescent="0.25"/>
    <row r="1061" s="23" customFormat="1" x14ac:dyDescent="0.25"/>
    <row r="1062" s="23" customFormat="1" x14ac:dyDescent="0.25"/>
    <row r="1063" s="23" customFormat="1" x14ac:dyDescent="0.25"/>
    <row r="1064" s="23" customFormat="1" x14ac:dyDescent="0.25"/>
    <row r="1065" s="23" customFormat="1" x14ac:dyDescent="0.25"/>
    <row r="1066" s="23" customFormat="1" x14ac:dyDescent="0.25"/>
    <row r="1067" s="23" customFormat="1" x14ac:dyDescent="0.25"/>
    <row r="1068" s="23" customFormat="1" x14ac:dyDescent="0.25"/>
    <row r="1069" s="23" customFormat="1" x14ac:dyDescent="0.25"/>
    <row r="1070" s="23" customFormat="1" x14ac:dyDescent="0.25"/>
    <row r="1071" s="23" customFormat="1" x14ac:dyDescent="0.25"/>
    <row r="1072" s="23" customFormat="1" x14ac:dyDescent="0.25"/>
    <row r="1073" s="23" customFormat="1" x14ac:dyDescent="0.25"/>
    <row r="1074" s="23" customFormat="1" x14ac:dyDescent="0.25"/>
    <row r="1075" s="23" customFormat="1" x14ac:dyDescent="0.25"/>
    <row r="1076" s="23" customFormat="1" x14ac:dyDescent="0.25"/>
    <row r="1077" s="23" customFormat="1" x14ac:dyDescent="0.25"/>
    <row r="1078" s="23" customFormat="1" x14ac:dyDescent="0.25"/>
    <row r="1079" s="23" customFormat="1" x14ac:dyDescent="0.25"/>
    <row r="1080" s="23" customFormat="1" x14ac:dyDescent="0.25"/>
    <row r="1081" s="23" customFormat="1" x14ac:dyDescent="0.25"/>
    <row r="1082" s="23" customFormat="1" x14ac:dyDescent="0.25"/>
    <row r="1083" s="23" customFormat="1" x14ac:dyDescent="0.25"/>
    <row r="1084" s="23" customFormat="1" x14ac:dyDescent="0.25"/>
    <row r="1085" s="23" customFormat="1" x14ac:dyDescent="0.25"/>
    <row r="1086" s="23" customFormat="1" x14ac:dyDescent="0.25"/>
    <row r="1087" s="23" customFormat="1" x14ac:dyDescent="0.25"/>
    <row r="1088" s="23" customFormat="1" x14ac:dyDescent="0.25"/>
    <row r="1089" s="23" customFormat="1" x14ac:dyDescent="0.25"/>
    <row r="1090" s="23" customFormat="1" x14ac:dyDescent="0.25"/>
    <row r="1091" s="23" customFormat="1" x14ac:dyDescent="0.25"/>
    <row r="1092" s="23" customFormat="1" x14ac:dyDescent="0.25"/>
    <row r="1093" s="23" customFormat="1" x14ac:dyDescent="0.25"/>
    <row r="1094" s="23" customFormat="1" x14ac:dyDescent="0.25"/>
    <row r="1095" s="23" customFormat="1" x14ac:dyDescent="0.25"/>
    <row r="1096" s="23" customFormat="1" x14ac:dyDescent="0.25"/>
    <row r="1097" s="23" customFormat="1" x14ac:dyDescent="0.25"/>
    <row r="1098" s="23" customFormat="1" x14ac:dyDescent="0.25"/>
    <row r="1099" s="23" customFormat="1" x14ac:dyDescent="0.25"/>
    <row r="1100" s="23" customFormat="1" x14ac:dyDescent="0.25"/>
    <row r="1101" s="23" customFormat="1" x14ac:dyDescent="0.25"/>
    <row r="1102" s="23" customFormat="1" x14ac:dyDescent="0.25"/>
    <row r="1103" s="23" customFormat="1" x14ac:dyDescent="0.25"/>
    <row r="1104" s="23" customFormat="1" x14ac:dyDescent="0.25"/>
    <row r="1105" s="23" customFormat="1" x14ac:dyDescent="0.25"/>
    <row r="1106" s="23" customFormat="1" x14ac:dyDescent="0.25"/>
    <row r="1107" s="23" customFormat="1" x14ac:dyDescent="0.25"/>
    <row r="1108" s="23" customFormat="1" x14ac:dyDescent="0.25"/>
    <row r="1109" s="23" customFormat="1" x14ac:dyDescent="0.25"/>
    <row r="1110" s="23" customFormat="1" x14ac:dyDescent="0.25"/>
    <row r="1111" s="23" customFormat="1" x14ac:dyDescent="0.25"/>
    <row r="1112" s="23" customFormat="1" x14ac:dyDescent="0.25"/>
    <row r="1113" s="23" customFormat="1" x14ac:dyDescent="0.25"/>
    <row r="1114" s="23" customFormat="1" x14ac:dyDescent="0.25"/>
    <row r="1115" s="23" customFormat="1" x14ac:dyDescent="0.25"/>
    <row r="1116" s="23" customFormat="1" x14ac:dyDescent="0.25"/>
    <row r="1117" s="23" customFormat="1" x14ac:dyDescent="0.25"/>
    <row r="1118" s="23" customFormat="1" x14ac:dyDescent="0.25"/>
    <row r="1119" s="23" customFormat="1" x14ac:dyDescent="0.25"/>
    <row r="1120" s="23" customFormat="1" x14ac:dyDescent="0.25"/>
    <row r="1121" s="23" customFormat="1" x14ac:dyDescent="0.25"/>
    <row r="1122" s="23" customFormat="1" x14ac:dyDescent="0.25"/>
    <row r="1123" s="23" customFormat="1" x14ac:dyDescent="0.25"/>
    <row r="1124" s="23" customFormat="1" x14ac:dyDescent="0.25"/>
    <row r="1125" s="23" customFormat="1" x14ac:dyDescent="0.25"/>
    <row r="1126" s="23" customFormat="1" x14ac:dyDescent="0.25"/>
    <row r="1127" s="23" customFormat="1" x14ac:dyDescent="0.25"/>
    <row r="1128" s="23" customFormat="1" x14ac:dyDescent="0.25"/>
    <row r="1129" s="23" customFormat="1" x14ac:dyDescent="0.25"/>
    <row r="1130" s="23" customFormat="1" x14ac:dyDescent="0.25"/>
    <row r="1131" s="23" customFormat="1" x14ac:dyDescent="0.25"/>
    <row r="1132" s="23" customFormat="1" x14ac:dyDescent="0.25"/>
    <row r="1133" s="23" customFormat="1" x14ac:dyDescent="0.25"/>
    <row r="1134" s="23" customFormat="1" x14ac:dyDescent="0.25"/>
    <row r="1135" s="23" customFormat="1" x14ac:dyDescent="0.25"/>
    <row r="1136" s="23" customFormat="1" x14ac:dyDescent="0.25"/>
    <row r="1137" s="23" customFormat="1" x14ac:dyDescent="0.25"/>
    <row r="1138" s="23" customFormat="1" x14ac:dyDescent="0.25"/>
    <row r="1139" s="23" customFormat="1" x14ac:dyDescent="0.25"/>
    <row r="1140" s="23" customFormat="1" x14ac:dyDescent="0.25"/>
    <row r="1141" s="23" customFormat="1" x14ac:dyDescent="0.25"/>
    <row r="1142" s="23" customFormat="1" x14ac:dyDescent="0.25"/>
    <row r="1143" s="23" customFormat="1" x14ac:dyDescent="0.25"/>
    <row r="1144" s="23" customFormat="1" x14ac:dyDescent="0.25"/>
    <row r="1145" s="23" customFormat="1" x14ac:dyDescent="0.25"/>
    <row r="1146" s="23" customFormat="1" x14ac:dyDescent="0.25"/>
    <row r="1147" s="23" customFormat="1" x14ac:dyDescent="0.25"/>
    <row r="1148" s="23" customFormat="1" x14ac:dyDescent="0.25"/>
    <row r="1149" s="23" customFormat="1" x14ac:dyDescent="0.25"/>
    <row r="1150" s="23" customFormat="1" x14ac:dyDescent="0.25"/>
    <row r="1151" s="23" customFormat="1" x14ac:dyDescent="0.25"/>
    <row r="1152" s="23" customFormat="1" x14ac:dyDescent="0.25"/>
    <row r="1153" s="23" customFormat="1" x14ac:dyDescent="0.25"/>
    <row r="1154" s="23" customFormat="1" x14ac:dyDescent="0.25"/>
    <row r="1155" s="23" customFormat="1" x14ac:dyDescent="0.25"/>
    <row r="1156" s="23" customFormat="1" x14ac:dyDescent="0.25"/>
    <row r="1157" s="23" customFormat="1" x14ac:dyDescent="0.25"/>
    <row r="1158" s="23" customFormat="1" x14ac:dyDescent="0.25"/>
    <row r="1159" s="23" customFormat="1" x14ac:dyDescent="0.25"/>
    <row r="1160" s="23" customFormat="1" x14ac:dyDescent="0.25"/>
    <row r="1161" s="23" customFormat="1" x14ac:dyDescent="0.25"/>
    <row r="1162" s="23" customFormat="1" x14ac:dyDescent="0.25"/>
    <row r="1163" s="23" customFormat="1" x14ac:dyDescent="0.25"/>
    <row r="1164" s="23" customFormat="1" x14ac:dyDescent="0.25"/>
    <row r="1165" s="23" customFormat="1" x14ac:dyDescent="0.25"/>
    <row r="1166" s="23" customFormat="1" x14ac:dyDescent="0.25"/>
    <row r="1167" s="23" customFormat="1" x14ac:dyDescent="0.25"/>
    <row r="1168" s="23" customFormat="1" x14ac:dyDescent="0.25"/>
    <row r="1169" s="23" customFormat="1" x14ac:dyDescent="0.25"/>
    <row r="1170" s="23" customFormat="1" x14ac:dyDescent="0.25"/>
    <row r="1171" s="23" customFormat="1" x14ac:dyDescent="0.25"/>
    <row r="1172" s="23" customFormat="1" x14ac:dyDescent="0.25"/>
    <row r="1173" s="23" customFormat="1" x14ac:dyDescent="0.25"/>
    <row r="1174" s="23" customFormat="1" x14ac:dyDescent="0.25"/>
    <row r="1175" s="23" customFormat="1" x14ac:dyDescent="0.25"/>
    <row r="1176" s="23" customFormat="1" x14ac:dyDescent="0.25"/>
    <row r="1177" s="23" customFormat="1" x14ac:dyDescent="0.25"/>
    <row r="1178" s="23" customFormat="1" x14ac:dyDescent="0.25"/>
    <row r="1179" s="23" customFormat="1" x14ac:dyDescent="0.25"/>
    <row r="1180" s="23" customFormat="1" x14ac:dyDescent="0.25"/>
    <row r="1181" s="23" customFormat="1" x14ac:dyDescent="0.25"/>
    <row r="1182" s="23" customFormat="1" x14ac:dyDescent="0.25"/>
    <row r="1183" s="23" customFormat="1" x14ac:dyDescent="0.25"/>
    <row r="1184" s="23" customFormat="1" x14ac:dyDescent="0.25"/>
    <row r="1185" s="23" customFormat="1" x14ac:dyDescent="0.25"/>
    <row r="1186" s="23" customFormat="1" x14ac:dyDescent="0.25"/>
    <row r="1187" s="23" customFormat="1" x14ac:dyDescent="0.25"/>
    <row r="1188" s="23" customFormat="1" x14ac:dyDescent="0.25"/>
    <row r="1189" s="23" customFormat="1" x14ac:dyDescent="0.25"/>
    <row r="1190" s="23" customFormat="1" x14ac:dyDescent="0.25"/>
    <row r="1191" s="23" customFormat="1" x14ac:dyDescent="0.25"/>
    <row r="1192" s="23" customFormat="1" x14ac:dyDescent="0.25"/>
    <row r="1193" s="23" customFormat="1" x14ac:dyDescent="0.25"/>
    <row r="1194" s="23" customFormat="1" x14ac:dyDescent="0.25"/>
    <row r="1195" s="23" customFormat="1" x14ac:dyDescent="0.25"/>
    <row r="1196" s="23" customFormat="1" x14ac:dyDescent="0.25"/>
    <row r="1197" s="23" customFormat="1" x14ac:dyDescent="0.25"/>
    <row r="1198" s="23" customFormat="1" x14ac:dyDescent="0.25"/>
    <row r="1199" s="23" customFormat="1" x14ac:dyDescent="0.25"/>
    <row r="1200" s="23" customFormat="1" x14ac:dyDescent="0.25"/>
    <row r="1201" s="23" customFormat="1" x14ac:dyDescent="0.25"/>
    <row r="1202" s="23" customFormat="1" x14ac:dyDescent="0.25"/>
    <row r="1203" s="23" customFormat="1" x14ac:dyDescent="0.25"/>
    <row r="1204" s="23" customFormat="1" x14ac:dyDescent="0.25"/>
    <row r="1205" s="23" customFormat="1" x14ac:dyDescent="0.25"/>
    <row r="1206" s="23" customFormat="1" x14ac:dyDescent="0.25"/>
    <row r="1207" s="23" customFormat="1" x14ac:dyDescent="0.25"/>
    <row r="1208" s="23" customFormat="1" x14ac:dyDescent="0.25"/>
    <row r="1209" s="23" customFormat="1" x14ac:dyDescent="0.25"/>
    <row r="1210" s="23" customFormat="1" x14ac:dyDescent="0.25"/>
    <row r="1211" s="23" customFormat="1" x14ac:dyDescent="0.25"/>
    <row r="1212" s="23" customFormat="1" x14ac:dyDescent="0.25"/>
    <row r="1213" s="23" customFormat="1" x14ac:dyDescent="0.25"/>
    <row r="1214" s="23" customFormat="1" x14ac:dyDescent="0.25"/>
    <row r="1215" s="23" customFormat="1" x14ac:dyDescent="0.25"/>
    <row r="1216" s="23" customFormat="1" x14ac:dyDescent="0.25"/>
    <row r="1217" s="23" customFormat="1" x14ac:dyDescent="0.25"/>
    <row r="1218" s="23" customFormat="1" x14ac:dyDescent="0.25"/>
    <row r="1219" s="23" customFormat="1" x14ac:dyDescent="0.25"/>
    <row r="1220" s="23" customFormat="1" x14ac:dyDescent="0.25"/>
    <row r="1221" s="23" customFormat="1" x14ac:dyDescent="0.25"/>
    <row r="1222" s="23" customFormat="1" x14ac:dyDescent="0.25"/>
    <row r="1223" s="23" customFormat="1" x14ac:dyDescent="0.25"/>
    <row r="1224" s="23" customFormat="1" x14ac:dyDescent="0.25"/>
    <row r="1225" s="23" customFormat="1" x14ac:dyDescent="0.25"/>
    <row r="1226" s="23" customFormat="1" x14ac:dyDescent="0.25"/>
    <row r="1227" s="23" customFormat="1" x14ac:dyDescent="0.25"/>
    <row r="1228" s="23" customFormat="1" x14ac:dyDescent="0.25"/>
    <row r="1229" s="23" customFormat="1" x14ac:dyDescent="0.25"/>
    <row r="1230" s="23" customFormat="1" x14ac:dyDescent="0.25"/>
    <row r="1231" s="23" customFormat="1" x14ac:dyDescent="0.25"/>
    <row r="1232" s="23" customFormat="1" x14ac:dyDescent="0.25"/>
    <row r="1233" s="23" customFormat="1" x14ac:dyDescent="0.25"/>
    <row r="1234" s="23" customFormat="1" x14ac:dyDescent="0.25"/>
    <row r="1235" s="23" customFormat="1" x14ac:dyDescent="0.25"/>
    <row r="1236" s="23" customFormat="1" x14ac:dyDescent="0.25"/>
    <row r="1237" s="23" customFormat="1" x14ac:dyDescent="0.25"/>
    <row r="1238" s="23" customFormat="1" x14ac:dyDescent="0.25"/>
    <row r="1239" s="23" customFormat="1" x14ac:dyDescent="0.25"/>
    <row r="1240" s="23" customFormat="1" x14ac:dyDescent="0.25"/>
    <row r="1241" s="23" customFormat="1" x14ac:dyDescent="0.25"/>
    <row r="1242" s="23" customFormat="1" x14ac:dyDescent="0.25"/>
    <row r="1243" s="23" customFormat="1" x14ac:dyDescent="0.25"/>
    <row r="1244" s="23" customFormat="1" x14ac:dyDescent="0.25"/>
    <row r="1245" s="23" customFormat="1" x14ac:dyDescent="0.25"/>
    <row r="1246" s="23" customFormat="1" x14ac:dyDescent="0.25"/>
    <row r="1247" s="23" customFormat="1" x14ac:dyDescent="0.25"/>
    <row r="1248" s="23" customFormat="1" x14ac:dyDescent="0.25"/>
    <row r="1249" s="23" customFormat="1" x14ac:dyDescent="0.25"/>
    <row r="1250" s="23" customFormat="1" x14ac:dyDescent="0.25"/>
    <row r="1251" s="23" customFormat="1" x14ac:dyDescent="0.25"/>
    <row r="1252" s="23" customFormat="1" x14ac:dyDescent="0.25"/>
    <row r="1253" s="23" customFormat="1" x14ac:dyDescent="0.25"/>
    <row r="1254" s="23" customFormat="1" x14ac:dyDescent="0.25"/>
    <row r="1255" s="23" customFormat="1" x14ac:dyDescent="0.25"/>
    <row r="1256" s="23" customFormat="1" x14ac:dyDescent="0.25"/>
    <row r="1257" s="23" customFormat="1" x14ac:dyDescent="0.25"/>
    <row r="1258" s="23" customFormat="1" x14ac:dyDescent="0.25"/>
    <row r="1259" s="23" customFormat="1" x14ac:dyDescent="0.25"/>
    <row r="1260" s="23" customFormat="1" x14ac:dyDescent="0.25"/>
    <row r="1261" s="23" customFormat="1" x14ac:dyDescent="0.25"/>
    <row r="1262" s="23" customFormat="1" x14ac:dyDescent="0.25"/>
    <row r="1263" s="23" customFormat="1" x14ac:dyDescent="0.25"/>
    <row r="1264" s="23" customFormat="1" x14ac:dyDescent="0.25"/>
    <row r="1265" s="23" customFormat="1" x14ac:dyDescent="0.25"/>
    <row r="1266" s="23" customFormat="1" x14ac:dyDescent="0.25"/>
    <row r="1267" s="23" customFormat="1" x14ac:dyDescent="0.25"/>
    <row r="1268" s="23" customFormat="1" x14ac:dyDescent="0.25"/>
    <row r="1269" s="23" customFormat="1" x14ac:dyDescent="0.25"/>
    <row r="1270" s="23" customFormat="1" x14ac:dyDescent="0.25"/>
    <row r="1271" s="23" customFormat="1" x14ac:dyDescent="0.25"/>
    <row r="1272" s="23" customFormat="1" x14ac:dyDescent="0.25"/>
    <row r="1273" s="23" customFormat="1" x14ac:dyDescent="0.25"/>
    <row r="1274" s="23" customFormat="1" x14ac:dyDescent="0.25"/>
    <row r="1275" s="23" customFormat="1" x14ac:dyDescent="0.25"/>
    <row r="1276" s="23" customFormat="1" x14ac:dyDescent="0.25"/>
    <row r="1277" s="23" customFormat="1" x14ac:dyDescent="0.25"/>
    <row r="1278" s="23" customFormat="1" x14ac:dyDescent="0.25"/>
    <row r="1279" s="23" customFormat="1" x14ac:dyDescent="0.25"/>
    <row r="1280" s="23" customFormat="1" x14ac:dyDescent="0.25"/>
    <row r="1281" s="23" customFormat="1" x14ac:dyDescent="0.25"/>
    <row r="1282" s="23" customFormat="1" x14ac:dyDescent="0.25"/>
    <row r="1283" s="23" customFormat="1" x14ac:dyDescent="0.25"/>
    <row r="1284" s="23" customFormat="1" x14ac:dyDescent="0.25"/>
    <row r="1285" s="23" customFormat="1" x14ac:dyDescent="0.25"/>
    <row r="1286" s="23" customFormat="1" x14ac:dyDescent="0.25"/>
    <row r="1287" s="23" customFormat="1" x14ac:dyDescent="0.25"/>
    <row r="1288" s="23" customFormat="1" x14ac:dyDescent="0.25"/>
    <row r="1289" s="23" customFormat="1" x14ac:dyDescent="0.25"/>
    <row r="1290" s="23" customFormat="1" x14ac:dyDescent="0.25"/>
    <row r="1291" s="23" customFormat="1" x14ac:dyDescent="0.25"/>
    <row r="1292" s="23" customFormat="1" x14ac:dyDescent="0.25"/>
    <row r="1293" s="23" customFormat="1" x14ac:dyDescent="0.25"/>
    <row r="1294" s="23" customFormat="1" x14ac:dyDescent="0.25"/>
    <row r="1295" s="23" customFormat="1" x14ac:dyDescent="0.25"/>
    <row r="1296" s="23" customFormat="1" x14ac:dyDescent="0.25"/>
    <row r="1297" s="23" customFormat="1" x14ac:dyDescent="0.25"/>
    <row r="1298" s="23" customFormat="1" x14ac:dyDescent="0.25"/>
    <row r="1299" s="23" customFormat="1" x14ac:dyDescent="0.25"/>
    <row r="1300" s="23" customFormat="1" x14ac:dyDescent="0.25"/>
    <row r="1301" s="23" customFormat="1" x14ac:dyDescent="0.25"/>
    <row r="1302" s="23" customFormat="1" x14ac:dyDescent="0.25"/>
    <row r="1303" s="23" customFormat="1" x14ac:dyDescent="0.25"/>
    <row r="1304" s="23" customFormat="1" x14ac:dyDescent="0.25"/>
    <row r="1305" s="23" customFormat="1" x14ac:dyDescent="0.25"/>
    <row r="1306" s="23" customFormat="1" x14ac:dyDescent="0.25"/>
    <row r="1307" s="23" customFormat="1" x14ac:dyDescent="0.25"/>
    <row r="1308" s="23" customFormat="1" x14ac:dyDescent="0.25"/>
    <row r="1309" s="23" customFormat="1" x14ac:dyDescent="0.25"/>
    <row r="1310" s="23" customFormat="1" x14ac:dyDescent="0.25"/>
    <row r="1311" s="23" customFormat="1" x14ac:dyDescent="0.25"/>
    <row r="1312" s="23" customFormat="1" x14ac:dyDescent="0.25"/>
    <row r="1313" s="23" customFormat="1" x14ac:dyDescent="0.25"/>
    <row r="1314" s="23" customFormat="1" x14ac:dyDescent="0.25"/>
    <row r="1315" s="23" customFormat="1" x14ac:dyDescent="0.25"/>
    <row r="1316" s="23" customFormat="1" x14ac:dyDescent="0.25"/>
    <row r="1317" s="23" customFormat="1" x14ac:dyDescent="0.25"/>
    <row r="1318" s="23" customFormat="1" x14ac:dyDescent="0.25"/>
    <row r="1319" s="23" customFormat="1" x14ac:dyDescent="0.25"/>
    <row r="1320" s="23" customFormat="1" x14ac:dyDescent="0.25"/>
    <row r="1321" s="23" customFormat="1" x14ac:dyDescent="0.25"/>
    <row r="1322" s="23" customFormat="1" x14ac:dyDescent="0.25"/>
    <row r="1323" s="23" customFormat="1" x14ac:dyDescent="0.25"/>
    <row r="1324" s="23" customFormat="1" x14ac:dyDescent="0.25"/>
    <row r="1325" s="23" customFormat="1" x14ac:dyDescent="0.25"/>
    <row r="1326" s="23" customFormat="1" x14ac:dyDescent="0.25"/>
    <row r="1327" s="23" customFormat="1" x14ac:dyDescent="0.25"/>
    <row r="1328" s="23" customFormat="1" x14ac:dyDescent="0.25"/>
    <row r="1329" s="23" customFormat="1" x14ac:dyDescent="0.25"/>
    <row r="1330" s="23" customFormat="1" x14ac:dyDescent="0.25"/>
    <row r="1331" s="23" customFormat="1" x14ac:dyDescent="0.25"/>
    <row r="1332" s="23" customFormat="1" x14ac:dyDescent="0.25"/>
    <row r="1333" s="23" customFormat="1" x14ac:dyDescent="0.25"/>
    <row r="1334" s="23" customFormat="1" x14ac:dyDescent="0.25"/>
    <row r="1335" s="23" customFormat="1" x14ac:dyDescent="0.25"/>
    <row r="1336" s="23" customFormat="1" x14ac:dyDescent="0.25"/>
    <row r="1337" s="23" customFormat="1" x14ac:dyDescent="0.25"/>
    <row r="1338" s="23" customFormat="1" x14ac:dyDescent="0.25"/>
    <row r="1339" s="23" customFormat="1" x14ac:dyDescent="0.25"/>
    <row r="1340" s="23" customFormat="1" x14ac:dyDescent="0.25"/>
    <row r="1341" s="23" customFormat="1" x14ac:dyDescent="0.25"/>
    <row r="1342" s="23" customFormat="1" x14ac:dyDescent="0.25"/>
    <row r="1343" s="23" customFormat="1" x14ac:dyDescent="0.25"/>
    <row r="1344" s="23" customFormat="1" x14ac:dyDescent="0.25"/>
    <row r="1345" s="23" customFormat="1" x14ac:dyDescent="0.25"/>
    <row r="1346" s="23" customFormat="1" x14ac:dyDescent="0.25"/>
    <row r="1347" s="23" customFormat="1" x14ac:dyDescent="0.25"/>
    <row r="1348" s="23" customFormat="1" x14ac:dyDescent="0.25"/>
    <row r="1349" s="23" customFormat="1" x14ac:dyDescent="0.25"/>
    <row r="1350" s="23" customFormat="1" x14ac:dyDescent="0.25"/>
    <row r="1351" s="23" customFormat="1" x14ac:dyDescent="0.25"/>
    <row r="1352" s="23" customFormat="1" x14ac:dyDescent="0.25"/>
    <row r="1353" s="23" customFormat="1" x14ac:dyDescent="0.25"/>
    <row r="1354" s="23" customFormat="1" x14ac:dyDescent="0.25"/>
    <row r="1355" s="23" customFormat="1" x14ac:dyDescent="0.25"/>
    <row r="1356" s="23" customFormat="1" x14ac:dyDescent="0.25"/>
    <row r="1357" s="23" customFormat="1" x14ac:dyDescent="0.25"/>
    <row r="1358" s="23" customFormat="1" x14ac:dyDescent="0.25"/>
    <row r="1359" s="23" customFormat="1" x14ac:dyDescent="0.25"/>
    <row r="1360" s="23" customFormat="1" x14ac:dyDescent="0.25"/>
    <row r="1361" s="23" customFormat="1" x14ac:dyDescent="0.25"/>
    <row r="1362" s="23" customFormat="1" x14ac:dyDescent="0.25"/>
    <row r="1363" s="23" customFormat="1" x14ac:dyDescent="0.25"/>
    <row r="1364" s="23" customFormat="1" x14ac:dyDescent="0.25"/>
    <row r="1365" s="23" customFormat="1" x14ac:dyDescent="0.25"/>
    <row r="1366" s="23" customFormat="1" x14ac:dyDescent="0.25"/>
    <row r="1367" s="23" customFormat="1" x14ac:dyDescent="0.25"/>
    <row r="1368" s="23" customFormat="1" x14ac:dyDescent="0.25"/>
    <row r="1369" s="23" customFormat="1" x14ac:dyDescent="0.25"/>
    <row r="1370" s="23" customFormat="1" x14ac:dyDescent="0.25"/>
    <row r="1371" s="23" customFormat="1" x14ac:dyDescent="0.25"/>
    <row r="1372" s="23" customFormat="1" x14ac:dyDescent="0.25"/>
    <row r="1373" s="23" customFormat="1" x14ac:dyDescent="0.25"/>
    <row r="1374" s="23" customFormat="1" x14ac:dyDescent="0.25"/>
    <row r="1375" s="23" customFormat="1" x14ac:dyDescent="0.25"/>
    <row r="1376" s="23" customFormat="1" x14ac:dyDescent="0.25"/>
    <row r="1377" s="23" customFormat="1" x14ac:dyDescent="0.25"/>
    <row r="1378" s="23" customFormat="1" x14ac:dyDescent="0.25"/>
    <row r="1379" s="23" customFormat="1" x14ac:dyDescent="0.25"/>
    <row r="1380" s="23" customFormat="1" x14ac:dyDescent="0.25"/>
    <row r="1381" s="23" customFormat="1" x14ac:dyDescent="0.25"/>
    <row r="1382" s="23" customFormat="1" x14ac:dyDescent="0.25"/>
    <row r="1383" s="23" customFormat="1" x14ac:dyDescent="0.25"/>
    <row r="1384" s="23" customFormat="1" x14ac:dyDescent="0.25"/>
    <row r="1385" s="23" customFormat="1" x14ac:dyDescent="0.25"/>
    <row r="1386" s="23" customFormat="1" x14ac:dyDescent="0.25"/>
    <row r="1387" s="23" customFormat="1" x14ac:dyDescent="0.25"/>
    <row r="1388" s="23" customFormat="1" x14ac:dyDescent="0.25"/>
    <row r="1389" s="23" customFormat="1" x14ac:dyDescent="0.25"/>
    <row r="1390" s="23" customFormat="1" x14ac:dyDescent="0.25"/>
    <row r="1391" s="23" customFormat="1" x14ac:dyDescent="0.25"/>
    <row r="1392" s="23" customFormat="1" x14ac:dyDescent="0.25"/>
    <row r="1393" s="23" customFormat="1" x14ac:dyDescent="0.25"/>
    <row r="1394" s="23" customFormat="1" x14ac:dyDescent="0.25"/>
    <row r="1395" s="23" customFormat="1" x14ac:dyDescent="0.25"/>
    <row r="1396" s="23" customFormat="1" x14ac:dyDescent="0.25"/>
    <row r="1397" s="23" customFormat="1" x14ac:dyDescent="0.25"/>
    <row r="1398" s="23" customFormat="1" x14ac:dyDescent="0.25"/>
    <row r="1399" s="23" customFormat="1" x14ac:dyDescent="0.25"/>
    <row r="1400" s="23" customFormat="1" x14ac:dyDescent="0.25"/>
    <row r="1401" s="23" customFormat="1" x14ac:dyDescent="0.25"/>
    <row r="1402" s="23" customFormat="1" x14ac:dyDescent="0.25"/>
    <row r="1403" s="23" customFormat="1" x14ac:dyDescent="0.25"/>
    <row r="1404" s="23" customFormat="1" x14ac:dyDescent="0.25"/>
    <row r="1405" s="23" customFormat="1" x14ac:dyDescent="0.25"/>
    <row r="1406" s="23" customFormat="1" x14ac:dyDescent="0.25"/>
    <row r="1407" s="23" customFormat="1" x14ac:dyDescent="0.25"/>
    <row r="1408" s="23" customFormat="1" x14ac:dyDescent="0.25"/>
    <row r="1409" s="23" customFormat="1" x14ac:dyDescent="0.25"/>
    <row r="1410" s="23" customFormat="1" x14ac:dyDescent="0.25"/>
    <row r="1411" s="23" customFormat="1" x14ac:dyDescent="0.25"/>
    <row r="1412" s="23" customFormat="1" x14ac:dyDescent="0.25"/>
    <row r="1413" s="23" customFormat="1" x14ac:dyDescent="0.25"/>
    <row r="1414" s="23" customFormat="1" x14ac:dyDescent="0.25"/>
    <row r="1415" s="23" customFormat="1" x14ac:dyDescent="0.25"/>
    <row r="1416" s="23" customFormat="1" x14ac:dyDescent="0.25"/>
    <row r="1417" s="23" customFormat="1" x14ac:dyDescent="0.25"/>
    <row r="1418" s="23" customFormat="1" x14ac:dyDescent="0.25"/>
    <row r="1419" s="23" customFormat="1" x14ac:dyDescent="0.25"/>
    <row r="1420" s="23" customFormat="1" x14ac:dyDescent="0.25"/>
    <row r="1421" s="23" customFormat="1" x14ac:dyDescent="0.25"/>
    <row r="1422" s="23" customFormat="1" x14ac:dyDescent="0.25"/>
    <row r="1423" s="23" customFormat="1" x14ac:dyDescent="0.25"/>
    <row r="1424" s="23" customFormat="1" x14ac:dyDescent="0.25"/>
    <row r="1425" s="23" customFormat="1" x14ac:dyDescent="0.25"/>
    <row r="1426" s="23" customFormat="1" x14ac:dyDescent="0.25"/>
    <row r="1427" s="23" customFormat="1" x14ac:dyDescent="0.25"/>
    <row r="1428" s="23" customFormat="1" x14ac:dyDescent="0.25"/>
    <row r="1429" s="23" customFormat="1" x14ac:dyDescent="0.25"/>
    <row r="1430" s="23" customFormat="1" x14ac:dyDescent="0.25"/>
    <row r="1431" s="23" customFormat="1" x14ac:dyDescent="0.25"/>
    <row r="1432" s="23" customFormat="1" x14ac:dyDescent="0.25"/>
    <row r="1433" s="23" customFormat="1" x14ac:dyDescent="0.25"/>
    <row r="1434" s="23" customFormat="1" x14ac:dyDescent="0.25"/>
    <row r="1435" s="23" customFormat="1" x14ac:dyDescent="0.25"/>
    <row r="1436" s="23" customFormat="1" x14ac:dyDescent="0.25"/>
    <row r="1437" s="23" customFormat="1" x14ac:dyDescent="0.25"/>
    <row r="1438" s="23" customFormat="1" x14ac:dyDescent="0.25"/>
    <row r="1439" s="23" customFormat="1" x14ac:dyDescent="0.25"/>
    <row r="1440" s="23" customFormat="1" x14ac:dyDescent="0.25"/>
    <row r="1441" s="23" customFormat="1" x14ac:dyDescent="0.25"/>
    <row r="1442" s="23" customFormat="1" x14ac:dyDescent="0.25"/>
    <row r="1443" s="23" customFormat="1" x14ac:dyDescent="0.25"/>
    <row r="1444" s="23" customFormat="1" x14ac:dyDescent="0.25"/>
    <row r="1445" s="23" customFormat="1" x14ac:dyDescent="0.25"/>
    <row r="1446" s="23" customFormat="1" x14ac:dyDescent="0.25"/>
    <row r="1447" s="23" customFormat="1" x14ac:dyDescent="0.25"/>
    <row r="1448" s="23" customFormat="1" x14ac:dyDescent="0.25"/>
    <row r="1449" s="23" customFormat="1" x14ac:dyDescent="0.25"/>
    <row r="1450" s="23" customFormat="1" x14ac:dyDescent="0.25"/>
    <row r="1451" s="23" customFormat="1" x14ac:dyDescent="0.25"/>
    <row r="1452" s="23" customFormat="1" x14ac:dyDescent="0.25"/>
    <row r="1453" s="23" customFormat="1" x14ac:dyDescent="0.25"/>
    <row r="1454" s="23" customFormat="1" x14ac:dyDescent="0.25"/>
    <row r="1455" s="23" customFormat="1" x14ac:dyDescent="0.25"/>
    <row r="1456" s="23" customFormat="1" x14ac:dyDescent="0.25"/>
    <row r="1457" s="23" customFormat="1" x14ac:dyDescent="0.25"/>
    <row r="1458" s="23" customFormat="1" x14ac:dyDescent="0.25"/>
    <row r="1459" s="23" customFormat="1" x14ac:dyDescent="0.25"/>
    <row r="1460" s="23" customFormat="1" x14ac:dyDescent="0.25"/>
    <row r="1461" s="23" customFormat="1" x14ac:dyDescent="0.25"/>
    <row r="1462" s="23" customFormat="1" x14ac:dyDescent="0.25"/>
    <row r="1463" s="23" customFormat="1" x14ac:dyDescent="0.25"/>
    <row r="1464" s="23" customFormat="1" x14ac:dyDescent="0.25"/>
    <row r="1465" s="23" customFormat="1" x14ac:dyDescent="0.25"/>
    <row r="1466" s="23" customFormat="1" x14ac:dyDescent="0.25"/>
    <row r="1467" s="23" customFormat="1" x14ac:dyDescent="0.25"/>
    <row r="1468" s="23" customFormat="1" x14ac:dyDescent="0.25"/>
    <row r="1469" s="23" customFormat="1" x14ac:dyDescent="0.25"/>
    <row r="1470" s="23" customFormat="1" x14ac:dyDescent="0.25"/>
    <row r="1471" s="23" customFormat="1" x14ac:dyDescent="0.25"/>
    <row r="1472" s="23" customFormat="1" x14ac:dyDescent="0.25"/>
    <row r="1473" s="23" customFormat="1" x14ac:dyDescent="0.25"/>
    <row r="1474" s="23" customFormat="1" x14ac:dyDescent="0.25"/>
    <row r="1475" s="23" customFormat="1" x14ac:dyDescent="0.25"/>
    <row r="1476" s="23" customFormat="1" x14ac:dyDescent="0.25"/>
    <row r="1477" s="23" customFormat="1" x14ac:dyDescent="0.25"/>
    <row r="1478" s="23" customFormat="1" x14ac:dyDescent="0.25"/>
    <row r="1479" s="23" customFormat="1" x14ac:dyDescent="0.25"/>
    <row r="1480" s="23" customFormat="1" x14ac:dyDescent="0.25"/>
    <row r="1481" s="23" customFormat="1" x14ac:dyDescent="0.25"/>
    <row r="1482" s="23" customFormat="1" x14ac:dyDescent="0.25"/>
    <row r="1483" s="23" customFormat="1" x14ac:dyDescent="0.25"/>
    <row r="1484" s="23" customFormat="1" x14ac:dyDescent="0.25"/>
    <row r="1485" s="23" customFormat="1" x14ac:dyDescent="0.25"/>
    <row r="1486" s="23" customFormat="1" x14ac:dyDescent="0.25"/>
    <row r="1487" s="23" customFormat="1" x14ac:dyDescent="0.25"/>
    <row r="1488" s="23" customFormat="1" x14ac:dyDescent="0.25"/>
    <row r="1489" s="23" customFormat="1" x14ac:dyDescent="0.25"/>
    <row r="1490" s="23" customFormat="1" x14ac:dyDescent="0.25"/>
    <row r="1491" s="23" customFormat="1" x14ac:dyDescent="0.25"/>
    <row r="1492" s="23" customFormat="1" x14ac:dyDescent="0.25"/>
    <row r="1493" s="23" customFormat="1" x14ac:dyDescent="0.25"/>
    <row r="1494" s="23" customFormat="1" x14ac:dyDescent="0.25"/>
    <row r="1495" s="23" customFormat="1" x14ac:dyDescent="0.25"/>
    <row r="1496" s="23" customFormat="1" x14ac:dyDescent="0.25"/>
    <row r="1497" s="23" customFormat="1" x14ac:dyDescent="0.25"/>
    <row r="1498" s="23" customFormat="1" x14ac:dyDescent="0.25"/>
    <row r="1499" s="23" customFormat="1" x14ac:dyDescent="0.25"/>
    <row r="1500" s="23" customFormat="1" x14ac:dyDescent="0.25"/>
    <row r="1501" s="23" customFormat="1" x14ac:dyDescent="0.25"/>
    <row r="1502" s="23" customFormat="1" x14ac:dyDescent="0.25"/>
    <row r="1503" s="23" customFormat="1" x14ac:dyDescent="0.25"/>
    <row r="1504" s="23" customFormat="1" x14ac:dyDescent="0.25"/>
    <row r="1505" s="23" customFormat="1" x14ac:dyDescent="0.25"/>
    <row r="1506" s="23" customFormat="1" x14ac:dyDescent="0.25"/>
    <row r="1507" s="23" customFormat="1" x14ac:dyDescent="0.25"/>
    <row r="1508" s="23" customFormat="1" x14ac:dyDescent="0.25"/>
    <row r="1509" s="23" customFormat="1" x14ac:dyDescent="0.25"/>
    <row r="1510" s="23" customFormat="1" x14ac:dyDescent="0.25"/>
    <row r="1511" s="23" customFormat="1" x14ac:dyDescent="0.25"/>
    <row r="1512" s="23" customFormat="1" x14ac:dyDescent="0.25"/>
    <row r="1513" s="23" customFormat="1" x14ac:dyDescent="0.25"/>
    <row r="1514" s="23" customFormat="1" x14ac:dyDescent="0.25"/>
    <row r="1515" s="23" customFormat="1" x14ac:dyDescent="0.25"/>
    <row r="1516" s="23" customFormat="1" x14ac:dyDescent="0.25"/>
    <row r="1517" s="23" customFormat="1" x14ac:dyDescent="0.25"/>
    <row r="1518" s="23" customFormat="1" x14ac:dyDescent="0.25"/>
    <row r="1519" s="23" customFormat="1" x14ac:dyDescent="0.25"/>
  </sheetData>
  <dataConsolidate/>
  <mergeCells count="77">
    <mergeCell ref="C14:D14"/>
    <mergeCell ref="B2:L2"/>
    <mergeCell ref="B4:D4"/>
    <mergeCell ref="J4:L4"/>
    <mergeCell ref="C5:D5"/>
    <mergeCell ref="C6:D6"/>
    <mergeCell ref="F4:H4"/>
    <mergeCell ref="C7:D7"/>
    <mergeCell ref="C8:D8"/>
    <mergeCell ref="C10:D10"/>
    <mergeCell ref="C11:D11"/>
    <mergeCell ref="C13:D13"/>
    <mergeCell ref="C9:D9"/>
    <mergeCell ref="J13:L13"/>
    <mergeCell ref="H39:I42"/>
    <mergeCell ref="J39:J42"/>
    <mergeCell ref="F27:H27"/>
    <mergeCell ref="J74:J76"/>
    <mergeCell ref="J77:J79"/>
    <mergeCell ref="B195:J195"/>
    <mergeCell ref="F220:H220"/>
    <mergeCell ref="B224:C224"/>
    <mergeCell ref="B196:B197"/>
    <mergeCell ref="C196:D196"/>
    <mergeCell ref="E196:F196"/>
    <mergeCell ref="G196:J196"/>
    <mergeCell ref="B206:J206"/>
    <mergeCell ref="B207:B208"/>
    <mergeCell ref="C207:D207"/>
    <mergeCell ref="E207:F207"/>
    <mergeCell ref="G207:J207"/>
    <mergeCell ref="B166:B167"/>
    <mergeCell ref="C166:D166"/>
    <mergeCell ref="E166:F166"/>
    <mergeCell ref="G166:J166"/>
    <mergeCell ref="B175:J175"/>
    <mergeCell ref="G176:J176"/>
    <mergeCell ref="B184:J184"/>
    <mergeCell ref="B185:B186"/>
    <mergeCell ref="C185:D185"/>
    <mergeCell ref="E185:F185"/>
    <mergeCell ref="G185:J185"/>
    <mergeCell ref="B176:B177"/>
    <mergeCell ref="C176:D176"/>
    <mergeCell ref="E176:F176"/>
    <mergeCell ref="B16:C16"/>
    <mergeCell ref="J18:L18"/>
    <mergeCell ref="B153:B154"/>
    <mergeCell ref="C153:D153"/>
    <mergeCell ref="E153:F153"/>
    <mergeCell ref="G153:J153"/>
    <mergeCell ref="B134:B135"/>
    <mergeCell ref="C134:D134"/>
    <mergeCell ref="E134:F134"/>
    <mergeCell ref="G134:J134"/>
    <mergeCell ref="B152:J152"/>
    <mergeCell ref="F17:H17"/>
    <mergeCell ref="B102:F102"/>
    <mergeCell ref="B60:J60"/>
    <mergeCell ref="B61:B62"/>
    <mergeCell ref="C61:D61"/>
    <mergeCell ref="B165:J165"/>
    <mergeCell ref="B122:J122"/>
    <mergeCell ref="B58:J58"/>
    <mergeCell ref="B133:J133"/>
    <mergeCell ref="C53:D53"/>
    <mergeCell ref="B114:F114"/>
    <mergeCell ref="J71:J73"/>
    <mergeCell ref="B71:B73"/>
    <mergeCell ref="B74:B76"/>
    <mergeCell ref="B77:B79"/>
    <mergeCell ref="B123:B124"/>
    <mergeCell ref="C123:D123"/>
    <mergeCell ref="E123:F123"/>
    <mergeCell ref="G123:J123"/>
    <mergeCell ref="E61:F61"/>
    <mergeCell ref="G61:J61"/>
  </mergeCells>
  <dataValidations count="13">
    <dataValidation type="list" allowBlank="1" showInputMessage="1" showErrorMessage="1" sqref="G21">
      <formula1>$C$243:$C$244</formula1>
    </dataValidation>
    <dataValidation type="list" allowBlank="1" showInputMessage="1" showErrorMessage="1" sqref="G30">
      <formula1>$B$242:$B$243</formula1>
    </dataValidation>
    <dataValidation type="list" allowBlank="1" showInputMessage="1" showErrorMessage="1" sqref="D16 C13 C53:D53 C10">
      <formula1>$B$247:$B$248</formula1>
    </dataValidation>
    <dataValidation type="list" allowBlank="1" showInputMessage="1" showErrorMessage="1" promptTitle="             ----&gt;" prompt="It is preferable to enter the number of guide rail (the result will be more accurate)." sqref="C52">
      <formula1>$C$231:$C$238</formula1>
    </dataValidation>
    <dataValidation type="list" allowBlank="1" showInputMessage="1" showErrorMessage="1" sqref="K16">
      <formula1>$C$250:$C$253</formula1>
    </dataValidation>
    <dataValidation type="list" allowBlank="1" showInputMessage="1" showErrorMessage="1" promptTitle="             ----&gt;" prompt="It is preferable to enter the number of supports (the result will be more accurate)." sqref="C12">
      <formula1>$B$249:$B$254</formula1>
    </dataValidation>
    <dataValidation type="list" allowBlank="1" showInputMessage="1" showErrorMessage="1" sqref="C11">
      <formula1>$B$234:$B$237</formula1>
    </dataValidation>
    <dataValidation type="list" allowBlank="1" showInputMessage="1" showErrorMessage="1" sqref="G6">
      <formula1>$C$254:$C$256</formula1>
    </dataValidation>
    <dataValidation type="list" allowBlank="1" showInputMessage="1" showErrorMessage="1" sqref="C5:D5">
      <formula1>$B$225:$B$229</formula1>
    </dataValidation>
    <dataValidation type="list" allowBlank="1" showInputMessage="1" showErrorMessage="1" sqref="G8">
      <formula1>$C$229:$C$230</formula1>
    </dataValidation>
    <dataValidation type="list" allowBlank="1" showInputMessage="1" showErrorMessage="1" sqref="G14">
      <formula1>$C$241:$C$242</formula1>
    </dataValidation>
    <dataValidation type="list" allowBlank="1" showInputMessage="1" showErrorMessage="1" sqref="G10">
      <formula1>$C$239:$C$240</formula1>
    </dataValidation>
    <dataValidation type="list" allowBlank="1" showInputMessage="1" showErrorMessage="1" sqref="C9:D9">
      <formula1>$C$246:$C$249</formula1>
    </dataValidation>
  </dataValidations>
  <pageMargins left="0.7" right="0.7" top="0.75" bottom="0.75" header="0.3" footer="0.3"/>
  <pageSetup paperSize="8" scale="15" orientation="landscape" r:id="rId1"/>
  <ignoredErrors>
    <ignoredError sqref="I80 J100" formula="1"/>
    <ignoredError sqref="I102 G102:H102 J39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</xdr:col>
                    <xdr:colOff>161925</xdr:colOff>
                    <xdr:row>20</xdr:row>
                    <xdr:rowOff>28575</xdr:rowOff>
                  </from>
                  <to>
                    <xdr:col>1</xdr:col>
                    <xdr:colOff>1390650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</xdr:col>
                    <xdr:colOff>247650</xdr:colOff>
                    <xdr:row>27</xdr:row>
                    <xdr:rowOff>9525</xdr:rowOff>
                  </from>
                  <to>
                    <xdr:col>1</xdr:col>
                    <xdr:colOff>1590675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35</xdr:row>
                    <xdr:rowOff>19050</xdr:rowOff>
                  </from>
                  <to>
                    <xdr:col>1</xdr:col>
                    <xdr:colOff>1695450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3314700</xdr:colOff>
                    <xdr:row>20</xdr:row>
                    <xdr:rowOff>85725</xdr:rowOff>
                  </from>
                  <to>
                    <xdr:col>2</xdr:col>
                    <xdr:colOff>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20</xdr:row>
                    <xdr:rowOff>57150</xdr:rowOff>
                  </from>
                  <to>
                    <xdr:col>2</xdr:col>
                    <xdr:colOff>1771650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2</xdr:col>
                    <xdr:colOff>1933575</xdr:colOff>
                    <xdr:row>19</xdr:row>
                    <xdr:rowOff>200025</xdr:rowOff>
                  </from>
                  <to>
                    <xdr:col>3</xdr:col>
                    <xdr:colOff>1114425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1752600</xdr:colOff>
                    <xdr:row>26</xdr:row>
                    <xdr:rowOff>323850</xdr:rowOff>
                  </from>
                  <to>
                    <xdr:col>1</xdr:col>
                    <xdr:colOff>3133725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3333750</xdr:colOff>
                    <xdr:row>26</xdr:row>
                    <xdr:rowOff>285750</xdr:rowOff>
                  </from>
                  <to>
                    <xdr:col>2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2</xdr:col>
                    <xdr:colOff>1809750</xdr:colOff>
                    <xdr:row>26</xdr:row>
                    <xdr:rowOff>323850</xdr:rowOff>
                  </from>
                  <to>
                    <xdr:col>3</xdr:col>
                    <xdr:colOff>904875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2</xdr:col>
                    <xdr:colOff>180975</xdr:colOff>
                    <xdr:row>27</xdr:row>
                    <xdr:rowOff>9525</xdr:rowOff>
                  </from>
                  <to>
                    <xdr:col>2</xdr:col>
                    <xdr:colOff>1676400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</xdr:col>
                    <xdr:colOff>1762125</xdr:colOff>
                    <xdr:row>34</xdr:row>
                    <xdr:rowOff>180975</xdr:rowOff>
                  </from>
                  <to>
                    <xdr:col>1</xdr:col>
                    <xdr:colOff>2971800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1</xdr:col>
                    <xdr:colOff>3333750</xdr:colOff>
                    <xdr:row>34</xdr:row>
                    <xdr:rowOff>152400</xdr:rowOff>
                  </from>
                  <to>
                    <xdr:col>1</xdr:col>
                    <xdr:colOff>4695825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2</xdr:col>
                    <xdr:colOff>257175</xdr:colOff>
                    <xdr:row>35</xdr:row>
                    <xdr:rowOff>66675</xdr:rowOff>
                  </from>
                  <to>
                    <xdr:col>2</xdr:col>
                    <xdr:colOff>1590675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2</xdr:col>
                    <xdr:colOff>1866900</xdr:colOff>
                    <xdr:row>34</xdr:row>
                    <xdr:rowOff>161925</xdr:rowOff>
                  </from>
                  <to>
                    <xdr:col>3</xdr:col>
                    <xdr:colOff>942975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1</xdr:col>
                    <xdr:colOff>228600</xdr:colOff>
                    <xdr:row>40</xdr:row>
                    <xdr:rowOff>161925</xdr:rowOff>
                  </from>
                  <to>
                    <xdr:col>1</xdr:col>
                    <xdr:colOff>1419225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1</xdr:col>
                    <xdr:colOff>1743075</xdr:colOff>
                    <xdr:row>40</xdr:row>
                    <xdr:rowOff>219075</xdr:rowOff>
                  </from>
                  <to>
                    <xdr:col>1</xdr:col>
                    <xdr:colOff>3076575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>
                <anchor moveWithCells="1">
                  <from>
                    <xdr:col>1</xdr:col>
                    <xdr:colOff>3248025</xdr:colOff>
                    <xdr:row>40</xdr:row>
                    <xdr:rowOff>219075</xdr:rowOff>
                  </from>
                  <to>
                    <xdr:col>1</xdr:col>
                    <xdr:colOff>4448175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>
                <anchor moveWithCells="1">
                  <from>
                    <xdr:col>2</xdr:col>
                    <xdr:colOff>142875</xdr:colOff>
                    <xdr:row>40</xdr:row>
                    <xdr:rowOff>171450</xdr:rowOff>
                  </from>
                  <to>
                    <xdr:col>2</xdr:col>
                    <xdr:colOff>1533525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2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20</xdr:row>
                    <xdr:rowOff>76200</xdr:rowOff>
                  </from>
                  <to>
                    <xdr:col>1</xdr:col>
                    <xdr:colOff>3190875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3" name="Check Box 22">
              <controlPr defaultSize="0" autoFill="0" autoLine="0" autoPict="0">
                <anchor moveWithCells="1">
                  <from>
                    <xdr:col>1</xdr:col>
                    <xdr:colOff>142875</xdr:colOff>
                    <xdr:row>48</xdr:row>
                    <xdr:rowOff>38100</xdr:rowOff>
                  </from>
                  <to>
                    <xdr:col>1</xdr:col>
                    <xdr:colOff>1485900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4" name="Check Box 23">
              <controlPr defaultSize="0" autoFill="0" autoLine="0" autoPict="0">
                <anchor moveWithCells="1">
                  <from>
                    <xdr:col>1</xdr:col>
                    <xdr:colOff>3590925</xdr:colOff>
                    <xdr:row>48</xdr:row>
                    <xdr:rowOff>152400</xdr:rowOff>
                  </from>
                  <to>
                    <xdr:col>1</xdr:col>
                    <xdr:colOff>4438650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5" name="Check Box 24">
              <controlPr defaultSize="0" autoFill="0" autoLine="0" autoPict="0">
                <anchor moveWithCells="1">
                  <from>
                    <xdr:col>2</xdr:col>
                    <xdr:colOff>447675</xdr:colOff>
                    <xdr:row>48</xdr:row>
                    <xdr:rowOff>123825</xdr:rowOff>
                  </from>
                  <to>
                    <xdr:col>2</xdr:col>
                    <xdr:colOff>1152525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6" name="Check Box 25">
              <controlPr defaultSize="0" autoFill="0" autoLine="0" autoPict="0">
                <anchor moveWithCells="1">
                  <from>
                    <xdr:col>2</xdr:col>
                    <xdr:colOff>1809750</xdr:colOff>
                    <xdr:row>48</xdr:row>
                    <xdr:rowOff>9525</xdr:rowOff>
                  </from>
                  <to>
                    <xdr:col>3</xdr:col>
                    <xdr:colOff>762000</xdr:colOff>
                    <xdr:row>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7" name="Check Box 26">
              <controlPr defaultSize="0" autoFill="0" autoLine="0" autoPict="0">
                <anchor moveWithCells="1">
                  <from>
                    <xdr:col>2</xdr:col>
                    <xdr:colOff>2209800</xdr:colOff>
                    <xdr:row>50</xdr:row>
                    <xdr:rowOff>1085850</xdr:rowOff>
                  </from>
                  <to>
                    <xdr:col>3</xdr:col>
                    <xdr:colOff>971550</xdr:colOff>
                    <xdr:row>50</xdr:row>
                    <xdr:rowOff>1476375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28" name="Check Box 29">
              <controlPr defaultSize="0" autoFill="0" autoLine="0" autoPict="0">
                <anchor moveWithCells="1">
                  <from>
                    <xdr:col>1</xdr:col>
                    <xdr:colOff>1962150</xdr:colOff>
                    <xdr:row>48</xdr:row>
                    <xdr:rowOff>76200</xdr:rowOff>
                  </from>
                  <to>
                    <xdr:col>1</xdr:col>
                    <xdr:colOff>3200400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29" name="Check Box 28">
              <controlPr defaultSize="0" autoFill="0" autoLine="0" autoPict="0">
                <anchor moveWithCells="1">
                  <from>
                    <xdr:col>1</xdr:col>
                    <xdr:colOff>4019550</xdr:colOff>
                    <xdr:row>50</xdr:row>
                    <xdr:rowOff>1085850</xdr:rowOff>
                  </from>
                  <to>
                    <xdr:col>2</xdr:col>
                    <xdr:colOff>762000</xdr:colOff>
                    <xdr:row>50</xdr:row>
                    <xdr:rowOff>1495425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30" name="Check Box 19">
              <controlPr defaultSize="0" autoFill="0" autoLine="0" autoPict="0">
                <anchor moveWithCells="1">
                  <from>
                    <xdr:col>2</xdr:col>
                    <xdr:colOff>1885950</xdr:colOff>
                    <xdr:row>40</xdr:row>
                    <xdr:rowOff>133350</xdr:rowOff>
                  </from>
                  <to>
                    <xdr:col>3</xdr:col>
                    <xdr:colOff>828675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1" name="Check Box 31">
              <controlPr defaultSize="0" autoFill="0" autoLine="0" autoPict="0">
                <anchor moveWithCells="1">
                  <from>
                    <xdr:col>1</xdr:col>
                    <xdr:colOff>2057400</xdr:colOff>
                    <xdr:row>50</xdr:row>
                    <xdr:rowOff>1181100</xdr:rowOff>
                  </from>
                  <to>
                    <xdr:col>1</xdr:col>
                    <xdr:colOff>4000500</xdr:colOff>
                    <xdr:row>50</xdr:row>
                    <xdr:rowOff>1447800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2" name="Check Box 32">
              <controlPr defaultSize="0" autoFill="0" autoLine="0" autoPict="0">
                <anchor moveWithCells="1">
                  <from>
                    <xdr:col>1</xdr:col>
                    <xdr:colOff>161925</xdr:colOff>
                    <xdr:row>50</xdr:row>
                    <xdr:rowOff>1209675</xdr:rowOff>
                  </from>
                  <to>
                    <xdr:col>1</xdr:col>
                    <xdr:colOff>2000250</xdr:colOff>
                    <xdr:row>50</xdr:row>
                    <xdr:rowOff>1419225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33" name="Check Box 37">
              <controlPr defaultSize="0" autoFill="0" autoLine="0" autoPict="0">
                <anchor moveWithCells="1">
                  <from>
                    <xdr:col>2</xdr:col>
                    <xdr:colOff>838200</xdr:colOff>
                    <xdr:row>50</xdr:row>
                    <xdr:rowOff>1085850</xdr:rowOff>
                  </from>
                  <to>
                    <xdr:col>2</xdr:col>
                    <xdr:colOff>2095500</xdr:colOff>
                    <xdr:row>50</xdr:row>
                    <xdr:rowOff>1476375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 time calculator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2019-04-29T08:44:59Z</dcterms:modified>
</cp:coreProperties>
</file>