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2" i="27"/>
  <c r="J83" i="27"/>
  <c r="J84" i="27"/>
  <c r="J92" i="27" l="1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<sst xmlns="http://schemas.openxmlformats.org/spreadsheetml/2006/main" count="779" uniqueCount="219">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</sst>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" zoomScale="80" zoomScaleNormal="80" workbookViewId="0">
      <selection activeCell="J39" sqref="J39:J42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23" t="s">
        <v>218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26" t="s">
        <v>34</v>
      </c>
      <c r="C4" s="127"/>
      <c r="D4" s="128"/>
      <c r="E4" s="26"/>
      <c r="F4" s="136" t="s">
        <v>38</v>
      </c>
      <c r="G4" s="137"/>
      <c r="H4" s="138"/>
      <c r="I4" s="51"/>
      <c r="J4" s="129" t="s">
        <v>27</v>
      </c>
      <c r="K4" s="130"/>
      <c r="L4" s="131"/>
      <c r="M4" s="25"/>
    </row>
    <row r="5" spans="1:54" ht="16.5" customHeight="1" x14ac:dyDescent="0.25">
      <c r="A5" s="2"/>
      <c r="B5" s="59" t="s">
        <v>1</v>
      </c>
      <c r="C5" s="132" t="s">
        <v>73</v>
      </c>
      <c r="D5" s="133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34">
        <v>100</v>
      </c>
      <c r="D6" s="135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34">
        <v>10</v>
      </c>
      <c r="D7" s="135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34">
        <v>0</v>
      </c>
      <c r="D8" s="135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39" t="s">
        <v>37</v>
      </c>
      <c r="D9" s="140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39" t="s">
        <v>77</v>
      </c>
      <c r="D10" s="140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39" t="s">
        <v>81</v>
      </c>
      <c r="D11" s="141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34" t="s">
        <v>77</v>
      </c>
      <c r="D13" s="135"/>
      <c r="E13" s="50"/>
      <c r="F13" s="52" t="s">
        <v>143</v>
      </c>
      <c r="G13" s="55" t="s">
        <v>43</v>
      </c>
      <c r="H13" s="56">
        <v>0</v>
      </c>
      <c r="I13" s="28"/>
      <c r="J13" s="142" t="s">
        <v>23</v>
      </c>
      <c r="K13" s="143"/>
      <c r="L13" s="144"/>
      <c r="M13" s="36"/>
    </row>
    <row r="14" spans="1:54" ht="16.5" thickBot="1" x14ac:dyDescent="0.3">
      <c r="A14" s="2"/>
      <c r="B14" s="104" t="s">
        <v>210</v>
      </c>
      <c r="C14" s="121">
        <v>10</v>
      </c>
      <c r="D14" s="122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75" t="s">
        <v>154</v>
      </c>
      <c r="C16" s="176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29" t="s">
        <v>29</v>
      </c>
      <c r="G17" s="130"/>
      <c r="H17" s="131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77" t="s">
        <v>170</v>
      </c>
      <c r="K18" s="178"/>
      <c r="L18" s="179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/>
      <c r="J20" s="117"/>
      <c r="K20" s="118"/>
      <c r="L20" s="56"/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/>
      <c r="J21" s="117"/>
      <c r="K21" s="118"/>
      <c r="L21" s="56"/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/>
      <c r="J22" s="117"/>
      <c r="K22" s="118"/>
      <c r="L22" s="56"/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/>
      <c r="J23" s="117"/>
      <c r="K23" s="118"/>
      <c r="L23" s="56"/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/>
      <c r="J24" s="117"/>
      <c r="K24" s="118"/>
      <c r="L24" s="56"/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/>
      <c r="J25" s="117"/>
      <c r="K25" s="118"/>
      <c r="L25" s="56"/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/>
      <c r="J26" s="117"/>
      <c r="K26" s="118"/>
      <c r="L26" s="56"/>
      <c r="M26" s="36"/>
    </row>
    <row r="27" spans="1:13" ht="23.25" customHeight="1" x14ac:dyDescent="0.25">
      <c r="A27" s="2"/>
      <c r="B27" s="33"/>
      <c r="C27" s="23"/>
      <c r="D27" s="34"/>
      <c r="E27" s="26"/>
      <c r="F27" s="154" t="s">
        <v>35</v>
      </c>
      <c r="G27" s="155"/>
      <c r="H27" s="156"/>
      <c r="I27" s="28"/>
      <c r="J27" s="117"/>
      <c r="K27" s="118"/>
      <c r="L27" s="56"/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/>
      <c r="J28" s="117"/>
      <c r="K28" s="118"/>
      <c r="L28" s="56"/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/>
      <c r="J29" s="119"/>
      <c r="K29" s="120"/>
      <c r="L29" s="99"/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197.43466666666666</v>
      </c>
      <c r="H39" s="145" t="s">
        <v>28</v>
      </c>
      <c r="I39" s="146"/>
      <c r="J39" s="151">
        <f>SUM(G39:G42)</f>
        <v>247.96469744444443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16.141705555555557</v>
      </c>
      <c r="H40" s="147"/>
      <c r="I40" s="148"/>
      <c r="J40" s="152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11.846079999999999</v>
      </c>
      <c r="H41" s="147"/>
      <c r="I41" s="148"/>
      <c r="J41" s="152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22.54224522222222</v>
      </c>
      <c r="H42" s="149"/>
      <c r="I42" s="150"/>
      <c r="J42" s="153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1" t="s">
        <v>33</v>
      </c>
      <c r="D53" s="122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85" t="s">
        <v>36</v>
      </c>
      <c r="C58" s="186"/>
      <c r="D58" s="186"/>
      <c r="E58" s="186"/>
      <c r="F58" s="186"/>
      <c r="G58" s="186"/>
      <c r="H58" s="186"/>
      <c r="I58" s="186"/>
      <c r="J58" s="187"/>
    </row>
    <row r="59" spans="1:13" s="23" customFormat="1" ht="15" customHeight="1" x14ac:dyDescent="0.25"/>
    <row r="60" spans="1:13" s="23" customFormat="1" ht="15" customHeight="1" x14ac:dyDescent="0.25">
      <c r="B60" s="160" t="s">
        <v>155</v>
      </c>
      <c r="C60" s="161"/>
      <c r="D60" s="161"/>
      <c r="E60" s="161"/>
      <c r="F60" s="161"/>
      <c r="G60" s="161"/>
      <c r="H60" s="161"/>
      <c r="I60" s="161"/>
      <c r="J60" s="162"/>
      <c r="L60" s="48"/>
    </row>
    <row r="61" spans="1:13" s="23" customFormat="1" ht="15" customHeight="1" x14ac:dyDescent="0.25">
      <c r="B61" s="183" t="s">
        <v>10</v>
      </c>
      <c r="C61" s="184" t="s">
        <v>14</v>
      </c>
      <c r="D61" s="184"/>
      <c r="E61" s="184" t="s">
        <v>15</v>
      </c>
      <c r="F61" s="184"/>
      <c r="G61" s="191" t="s">
        <v>31</v>
      </c>
      <c r="H61" s="191"/>
      <c r="I61" s="191"/>
      <c r="J61" s="191"/>
    </row>
    <row r="62" spans="1:13" s="23" customFormat="1" ht="15" customHeight="1" x14ac:dyDescent="0.25">
      <c r="B62" s="183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100</v>
      </c>
      <c r="F65" s="76" t="s">
        <v>0</v>
      </c>
      <c r="G65" s="16">
        <f t="shared" si="0"/>
        <v>4680</v>
      </c>
      <c r="H65" s="16" t="s">
        <v>7</v>
      </c>
      <c r="I65" s="19">
        <f t="shared" si="1"/>
        <v>78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0</v>
      </c>
      <c r="F67" s="76" t="s">
        <v>0</v>
      </c>
      <c r="G67" s="16">
        <f t="shared" si="0"/>
        <v>0</v>
      </c>
      <c r="H67" s="16" t="s">
        <v>7</v>
      </c>
      <c r="I67" s="19">
        <f t="shared" ref="I67" si="2">G67/60</f>
        <v>0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10</v>
      </c>
      <c r="F69" s="16" t="s">
        <v>2</v>
      </c>
      <c r="G69" s="16">
        <f t="shared" si="0"/>
        <v>480</v>
      </c>
      <c r="H69" s="16" t="s">
        <v>7</v>
      </c>
      <c r="I69" s="19">
        <f t="shared" si="1"/>
        <v>8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88" t="s">
        <v>185</v>
      </c>
      <c r="C71" s="76">
        <v>0.08</v>
      </c>
      <c r="D71" s="76" t="s">
        <v>152</v>
      </c>
      <c r="E71" s="98">
        <f>((C6/C52*1000)*2+2)</f>
        <v>502</v>
      </c>
      <c r="F71" s="76" t="s">
        <v>2</v>
      </c>
      <c r="G71" s="76">
        <f>IF($D$52&gt;0,$D$52*2)+2</f>
        <v>2</v>
      </c>
      <c r="H71" s="98">
        <f>IF(D52&lt;=0,E71)</f>
        <v>502</v>
      </c>
      <c r="I71" s="19" t="b">
        <f>IF($D$16=$B$248,(G71+H71)*C71)</f>
        <v>0</v>
      </c>
      <c r="J71" s="157">
        <f>IF(C9=C247,SUM(I71:I73))</f>
        <v>12</v>
      </c>
    </row>
    <row r="72" spans="2:10" s="23" customFormat="1" ht="15" customHeight="1" x14ac:dyDescent="0.25">
      <c r="B72" s="189"/>
      <c r="C72" s="76">
        <v>0.08</v>
      </c>
      <c r="D72" s="76" t="s">
        <v>152</v>
      </c>
      <c r="E72" s="98">
        <f>IF(C11=B234,0,(((C6/C12)*1000)*2+2))</f>
        <v>135.33333333333334</v>
      </c>
      <c r="F72" s="76" t="s">
        <v>2</v>
      </c>
      <c r="G72" s="76" t="b">
        <f>IF($D$12&gt;0,$D$12*2+2)</f>
        <v>0</v>
      </c>
      <c r="H72" s="98">
        <f>IF(D12&lt;=0,E72)</f>
        <v>135.33333333333334</v>
      </c>
      <c r="I72" s="19">
        <f>IF($C$11=$B$234,0,(G72+H72)*C72)</f>
        <v>10.826666666666668</v>
      </c>
      <c r="J72" s="158"/>
    </row>
    <row r="73" spans="2:10" s="23" customFormat="1" ht="15" customHeight="1" x14ac:dyDescent="0.25">
      <c r="B73" s="190"/>
      <c r="C73" s="76">
        <v>0.12</v>
      </c>
      <c r="D73" s="76" t="s">
        <v>173</v>
      </c>
      <c r="E73" s="98">
        <f>C6*C73</f>
        <v>12</v>
      </c>
      <c r="F73" s="76" t="s">
        <v>17</v>
      </c>
      <c r="G73" s="19">
        <f>(E73-I71-I72)</f>
        <v>1.173333333333332</v>
      </c>
      <c r="H73" s="26"/>
      <c r="I73" s="97">
        <f>IF(G73&gt;0,G73,IF(G73&lt;0,0))</f>
        <v>1.173333333333332</v>
      </c>
      <c r="J73" s="159"/>
    </row>
    <row r="74" spans="2:10" s="23" customFormat="1" ht="15" customHeight="1" x14ac:dyDescent="0.25">
      <c r="B74" s="188" t="s">
        <v>182</v>
      </c>
      <c r="C74" s="76">
        <v>0.06</v>
      </c>
      <c r="D74" s="76" t="s">
        <v>152</v>
      </c>
      <c r="E74" s="98">
        <f>((C6/C52*1000)*2+2)</f>
        <v>502</v>
      </c>
      <c r="F74" s="76" t="s">
        <v>2</v>
      </c>
      <c r="G74" s="76">
        <f>IF($D$52&gt;0,$D$52*2)+2</f>
        <v>2</v>
      </c>
      <c r="H74" s="98">
        <f>IF(D52&lt;=0,E74)</f>
        <v>502</v>
      </c>
      <c r="I74" s="19" t="b">
        <f>IF($D$16=$B$248,(G74+H74)*C74)</f>
        <v>0</v>
      </c>
      <c r="J74" s="157" t="b">
        <f>IF(C9=C248,SUM(I74:I76))</f>
        <v>0</v>
      </c>
    </row>
    <row r="75" spans="2:10" s="23" customFormat="1" ht="15" customHeight="1" x14ac:dyDescent="0.25">
      <c r="B75" s="189"/>
      <c r="C75" s="76">
        <v>0.06</v>
      </c>
      <c r="D75" s="76" t="s">
        <v>152</v>
      </c>
      <c r="E75" s="98">
        <f>IF(C11=B234,0,(((C6/C12)*1000)*2+2))</f>
        <v>135.33333333333334</v>
      </c>
      <c r="F75" s="76" t="s">
        <v>2</v>
      </c>
      <c r="G75" s="76" t="b">
        <f>IF($D$12&gt;0,$D$12*2+2)</f>
        <v>0</v>
      </c>
      <c r="H75" s="98">
        <f>IF(D12&lt;=0,E75)</f>
        <v>135.33333333333334</v>
      </c>
      <c r="I75" s="19">
        <f>IF($C$11=$B$234,0,(G75+H75)*C75)</f>
        <v>8.120000000000001</v>
      </c>
      <c r="J75" s="158"/>
    </row>
    <row r="76" spans="2:10" s="23" customFormat="1" ht="15" customHeight="1" x14ac:dyDescent="0.25">
      <c r="B76" s="190"/>
      <c r="C76" s="18">
        <v>0.1</v>
      </c>
      <c r="D76" s="76" t="s">
        <v>173</v>
      </c>
      <c r="E76" s="98">
        <f>C6*C76</f>
        <v>10</v>
      </c>
      <c r="F76" s="76" t="s">
        <v>17</v>
      </c>
      <c r="G76" s="19">
        <f>(E76-I74-I75)</f>
        <v>1.879999999999999</v>
      </c>
      <c r="H76" s="26"/>
      <c r="I76" s="97">
        <f>IF(G76&gt;0,G76,IF(G76&lt;0,0))</f>
        <v>1.879999999999999</v>
      </c>
      <c r="J76" s="159"/>
    </row>
    <row r="77" spans="2:10" s="23" customFormat="1" ht="15" customHeight="1" x14ac:dyDescent="0.25">
      <c r="B77" s="188" t="s">
        <v>183</v>
      </c>
      <c r="C77" s="76">
        <v>6.5000000000000002E-2</v>
      </c>
      <c r="D77" s="76" t="s">
        <v>152</v>
      </c>
      <c r="E77" s="98">
        <f>((C6/C52*1000)*2+2)</f>
        <v>502</v>
      </c>
      <c r="F77" s="76" t="s">
        <v>2</v>
      </c>
      <c r="G77" s="76">
        <f>IF($D$52&gt;0,$D$52*2)+2</f>
        <v>2</v>
      </c>
      <c r="H77" s="98">
        <f>IF(D52&lt;=0,E77)</f>
        <v>502</v>
      </c>
      <c r="I77" s="19" t="b">
        <f>IF($D$16=$B$248,(G77+H77)*C77)</f>
        <v>0</v>
      </c>
      <c r="J77" s="157" t="b">
        <f>IF(C9=C249,SUM(I77:I79))</f>
        <v>0</v>
      </c>
    </row>
    <row r="78" spans="2:10" s="23" customFormat="1" ht="15" customHeight="1" x14ac:dyDescent="0.25">
      <c r="B78" s="189"/>
      <c r="C78" s="76">
        <v>6.5000000000000002E-2</v>
      </c>
      <c r="D78" s="76" t="s">
        <v>152</v>
      </c>
      <c r="E78" s="98">
        <f>IF(C11=B234,0,(((C6/C12)*1000)*2+2))</f>
        <v>135.33333333333334</v>
      </c>
      <c r="F78" s="76" t="s">
        <v>2</v>
      </c>
      <c r="G78" s="76" t="b">
        <f>IF($D$12&gt;0,$D$12*2+2)</f>
        <v>0</v>
      </c>
      <c r="H78" s="98">
        <f>IF(D12&lt;=0,E78)</f>
        <v>135.33333333333334</v>
      </c>
      <c r="I78" s="19">
        <f>IF($C$11=$B$234,0,(G78+H78)*C78)</f>
        <v>8.7966666666666669</v>
      </c>
      <c r="J78" s="158"/>
    </row>
    <row r="79" spans="2:10" s="23" customFormat="1" ht="15" customHeight="1" x14ac:dyDescent="0.25">
      <c r="B79" s="190"/>
      <c r="C79" s="76">
        <v>0.115</v>
      </c>
      <c r="D79" s="76" t="s">
        <v>173</v>
      </c>
      <c r="E79" s="98">
        <f>C6*C79</f>
        <v>11.5</v>
      </c>
      <c r="F79" s="76" t="s">
        <v>17</v>
      </c>
      <c r="G79" s="19">
        <f>(E79-I77-I78)</f>
        <v>2.7033333333333331</v>
      </c>
      <c r="H79" s="26"/>
      <c r="I79" s="97">
        <f>IF(G79&gt;0,G79,IF(G79&lt;0,0))</f>
        <v>2.7033333333333331</v>
      </c>
      <c r="J79" s="159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10</v>
      </c>
      <c r="F80" s="76" t="s">
        <v>2</v>
      </c>
      <c r="G80" s="81">
        <f t="shared" si="0"/>
        <v>840</v>
      </c>
      <c r="H80" s="16" t="s">
        <v>7</v>
      </c>
      <c r="I80" s="19">
        <f t="shared" si="1"/>
        <v>14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100</v>
      </c>
      <c r="F81" s="76" t="s">
        <v>0</v>
      </c>
      <c r="G81" s="19">
        <f t="shared" si="0"/>
        <v>2800</v>
      </c>
      <c r="H81" s="16" t="b">
        <f>IF(C5=B226,G81)</f>
        <v>0</v>
      </c>
      <c r="I81" s="19">
        <f>(G81+H81)/60</f>
        <v>46.666666666666664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250</v>
      </c>
      <c r="F82" s="19">
        <f t="shared" ref="F82:F101" si="4">IF($D$52&lt;1,E82)</f>
        <v>250</v>
      </c>
      <c r="G82" s="19">
        <f t="shared" ref="G82:G83" si="5">IF((C82*F82)&gt;0,C82*F82)</f>
        <v>45</v>
      </c>
      <c r="H82" s="19">
        <f t="shared" ref="H82:H101" si="6">IF(B292=TRUE,$D$52*C82)</f>
        <v>0</v>
      </c>
      <c r="I82" s="19" t="b">
        <f t="shared" ref="I82:I102" si="7">IF($D$16=$B$248,G82+H82)</f>
        <v>0</v>
      </c>
      <c r="J82" s="19">
        <f t="shared" ref="J82:J84" si="8">IF(B292=TRUE,$E$103)</f>
        <v>33.333333333333336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80" t="s">
        <v>157</v>
      </c>
      <c r="C102" s="181"/>
      <c r="D102" s="181"/>
      <c r="E102" s="181"/>
      <c r="F102" s="182"/>
      <c r="G102" s="19">
        <f>IF(D52&lt;=0,AVERAGE(G82:G101))</f>
        <v>45</v>
      </c>
      <c r="H102" s="19">
        <f>AVERAGE(H82:H101)</f>
        <v>0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33.333333333333336</v>
      </c>
      <c r="F103" s="98">
        <f>AVERAGE(J82:J101)</f>
        <v>33.333333333333336</v>
      </c>
      <c r="G103" s="98">
        <f>E103+F103</f>
        <v>66.666666666666671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80" t="s">
        <v>157</v>
      </c>
      <c r="C114" s="181"/>
      <c r="D114" s="181"/>
      <c r="E114" s="181"/>
      <c r="F114" s="182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68</v>
      </c>
      <c r="F116" s="16">
        <f>IF(D12&lt;1,E116)</f>
        <v>68</v>
      </c>
      <c r="G116" s="16">
        <f>F116*C116</f>
        <v>18.768000000000001</v>
      </c>
      <c r="H116" s="16">
        <f>IF(C11=B235,D12*C116)</f>
        <v>0</v>
      </c>
      <c r="I116" s="19">
        <f>G116+H116</f>
        <v>18.768000000000001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177.43466666666666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60" t="s">
        <v>133</v>
      </c>
      <c r="C122" s="161"/>
      <c r="D122" s="161"/>
      <c r="E122" s="161"/>
      <c r="F122" s="161"/>
      <c r="G122" s="161"/>
      <c r="H122" s="161"/>
      <c r="I122" s="161"/>
      <c r="J122" s="162"/>
    </row>
    <row r="123" spans="2:10" s="23" customFormat="1" ht="15" customHeight="1" x14ac:dyDescent="0.25">
      <c r="B123" s="168" t="s">
        <v>10</v>
      </c>
      <c r="C123" s="170" t="s">
        <v>14</v>
      </c>
      <c r="D123" s="171"/>
      <c r="E123" s="170" t="s">
        <v>15</v>
      </c>
      <c r="F123" s="171"/>
      <c r="G123" s="172" t="s">
        <v>31</v>
      </c>
      <c r="H123" s="173"/>
      <c r="I123" s="173"/>
      <c r="J123" s="174"/>
    </row>
    <row r="124" spans="2:10" s="23" customFormat="1" ht="15" customHeight="1" x14ac:dyDescent="0.25">
      <c r="B124" s="16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60" t="s">
        <v>38</v>
      </c>
      <c r="C133" s="161"/>
      <c r="D133" s="161"/>
      <c r="E133" s="161"/>
      <c r="F133" s="161"/>
      <c r="G133" s="161"/>
      <c r="H133" s="161"/>
      <c r="I133" s="161"/>
      <c r="J133" s="162"/>
    </row>
    <row r="134" spans="2:10" s="23" customFormat="1" ht="15" customHeight="1" x14ac:dyDescent="0.25">
      <c r="B134" s="168" t="s">
        <v>10</v>
      </c>
      <c r="C134" s="170" t="s">
        <v>14</v>
      </c>
      <c r="D134" s="171"/>
      <c r="E134" s="170" t="s">
        <v>15</v>
      </c>
      <c r="F134" s="171"/>
      <c r="G134" s="172" t="s">
        <v>31</v>
      </c>
      <c r="H134" s="173"/>
      <c r="I134" s="173"/>
      <c r="J134" s="174"/>
    </row>
    <row r="135" spans="2:10" s="23" customFormat="1" ht="15" customHeight="1" x14ac:dyDescent="0.25">
      <c r="B135" s="16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60" t="s">
        <v>35</v>
      </c>
      <c r="C152" s="161"/>
      <c r="D152" s="161"/>
      <c r="E152" s="161"/>
      <c r="F152" s="161"/>
      <c r="G152" s="161"/>
      <c r="H152" s="161"/>
      <c r="I152" s="161"/>
      <c r="J152" s="162"/>
    </row>
    <row r="153" spans="2:11" s="23" customFormat="1" ht="15" customHeight="1" x14ac:dyDescent="0.25">
      <c r="B153" s="168" t="s">
        <v>10</v>
      </c>
      <c r="C153" s="170" t="s">
        <v>14</v>
      </c>
      <c r="D153" s="171"/>
      <c r="E153" s="170" t="s">
        <v>15</v>
      </c>
      <c r="F153" s="171"/>
      <c r="G153" s="172" t="s">
        <v>31</v>
      </c>
      <c r="H153" s="173"/>
      <c r="I153" s="173"/>
      <c r="J153" s="174"/>
    </row>
    <row r="154" spans="2:11" s="23" customFormat="1" ht="15" customHeight="1" x14ac:dyDescent="0.25">
      <c r="B154" s="16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60" t="s">
        <v>39</v>
      </c>
      <c r="C165" s="161"/>
      <c r="D165" s="161"/>
      <c r="E165" s="161"/>
      <c r="F165" s="161"/>
      <c r="G165" s="161"/>
      <c r="H165" s="161"/>
      <c r="I165" s="161"/>
      <c r="J165" s="162"/>
    </row>
    <row r="166" spans="2:10" s="23" customFormat="1" ht="15" customHeight="1" x14ac:dyDescent="0.25">
      <c r="B166" s="168" t="s">
        <v>10</v>
      </c>
      <c r="C166" s="170" t="s">
        <v>14</v>
      </c>
      <c r="D166" s="171"/>
      <c r="E166" s="170" t="s">
        <v>15</v>
      </c>
      <c r="F166" s="171"/>
      <c r="G166" s="172" t="s">
        <v>31</v>
      </c>
      <c r="H166" s="173"/>
      <c r="I166" s="173"/>
      <c r="J166" s="174"/>
    </row>
    <row r="167" spans="2:10" s="23" customFormat="1" ht="15" customHeight="1" x14ac:dyDescent="0.25">
      <c r="B167" s="16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11.846079999999999</v>
      </c>
      <c r="F168" s="16" t="s">
        <v>2</v>
      </c>
      <c r="G168" s="19">
        <f>E168*60</f>
        <v>710.76479999999992</v>
      </c>
      <c r="H168" s="16" t="s">
        <v>7</v>
      </c>
      <c r="I168" s="19">
        <f>E168</f>
        <v>11.846079999999999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11.846079999999999</v>
      </c>
      <c r="F169" s="16" t="s">
        <v>2</v>
      </c>
      <c r="G169" s="19">
        <f>E169*60</f>
        <v>710.76479999999992</v>
      </c>
      <c r="H169" s="16" t="s">
        <v>7</v>
      </c>
      <c r="I169" s="19">
        <f>E169</f>
        <v>11.846079999999999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11.846079999999999</v>
      </c>
      <c r="F170" s="16" t="s">
        <v>2</v>
      </c>
      <c r="G170" s="19">
        <f>E170*60</f>
        <v>710.76479999999992</v>
      </c>
      <c r="H170" s="16" t="s">
        <v>7</v>
      </c>
      <c r="I170" s="19">
        <f>E170</f>
        <v>11.846079999999999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11.846079999999999</v>
      </c>
      <c r="F171" s="16" t="s">
        <v>2</v>
      </c>
      <c r="G171" s="19">
        <f>E171*60</f>
        <v>710.76479999999992</v>
      </c>
      <c r="H171" s="16" t="s">
        <v>7</v>
      </c>
      <c r="I171" s="19">
        <f>E171</f>
        <v>11.846079999999999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11.846079999999999</v>
      </c>
      <c r="F172" s="16" t="s">
        <v>2</v>
      </c>
      <c r="G172" s="19">
        <f>E172*60</f>
        <v>710.76479999999992</v>
      </c>
      <c r="H172" s="16" t="s">
        <v>7</v>
      </c>
      <c r="I172" s="19">
        <f>E172</f>
        <v>11.846079999999999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11.846079999999999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60" t="s">
        <v>148</v>
      </c>
      <c r="C175" s="161"/>
      <c r="D175" s="161"/>
      <c r="E175" s="161"/>
      <c r="F175" s="161"/>
      <c r="G175" s="161"/>
      <c r="H175" s="161"/>
      <c r="I175" s="161"/>
      <c r="J175" s="162"/>
    </row>
    <row r="176" spans="2:10" s="23" customFormat="1" ht="15" customHeight="1" x14ac:dyDescent="0.25">
      <c r="B176" s="168" t="s">
        <v>10</v>
      </c>
      <c r="C176" s="170" t="s">
        <v>14</v>
      </c>
      <c r="D176" s="171"/>
      <c r="E176" s="170" t="s">
        <v>15</v>
      </c>
      <c r="F176" s="171"/>
      <c r="G176" s="172" t="s">
        <v>31</v>
      </c>
      <c r="H176" s="173"/>
      <c r="I176" s="173"/>
      <c r="J176" s="174"/>
    </row>
    <row r="177" spans="2:10" s="23" customFormat="1" ht="15" customHeight="1" x14ac:dyDescent="0.25">
      <c r="B177" s="16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23.660093333333332</v>
      </c>
      <c r="F178" s="16" t="s">
        <v>2</v>
      </c>
      <c r="G178" s="19">
        <f>E178</f>
        <v>23.660093333333332</v>
      </c>
      <c r="H178" s="16" t="s">
        <v>92</v>
      </c>
      <c r="I178" s="19">
        <f>(G178*C178)/60</f>
        <v>3.943348888888889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10</v>
      </c>
      <c r="F179" s="16" t="s">
        <v>2</v>
      </c>
      <c r="G179" s="16">
        <f>C179*E179</f>
        <v>250</v>
      </c>
      <c r="H179" s="16" t="s">
        <v>7</v>
      </c>
      <c r="I179" s="19">
        <f>G179/60</f>
        <v>4.166666666666667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34</v>
      </c>
      <c r="F180" s="16" t="s">
        <v>2</v>
      </c>
      <c r="G180" s="16">
        <f>IF(I119&gt;0.1,(C180*E180)+25)</f>
        <v>127</v>
      </c>
      <c r="H180" s="16" t="s">
        <v>7</v>
      </c>
      <c r="I180" s="19">
        <f>G180/60</f>
        <v>2.1166666666666667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23.660093333333332</v>
      </c>
      <c r="F181" s="16" t="s">
        <v>2</v>
      </c>
      <c r="G181" s="19">
        <f>E181</f>
        <v>23.660093333333332</v>
      </c>
      <c r="H181" s="16" t="s">
        <v>92</v>
      </c>
      <c r="I181" s="19">
        <f>(G181*C181)/60</f>
        <v>5.9150233333333331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16.141705555555557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60" t="s">
        <v>29</v>
      </c>
      <c r="C184" s="161"/>
      <c r="D184" s="161"/>
      <c r="E184" s="161"/>
      <c r="F184" s="161"/>
      <c r="G184" s="161"/>
      <c r="H184" s="161"/>
      <c r="I184" s="161"/>
      <c r="J184" s="162"/>
    </row>
    <row r="185" spans="2:10" s="23" customFormat="1" ht="15" customHeight="1" x14ac:dyDescent="0.25">
      <c r="B185" s="168" t="s">
        <v>10</v>
      </c>
      <c r="C185" s="170" t="s">
        <v>14</v>
      </c>
      <c r="D185" s="171"/>
      <c r="E185" s="170" t="s">
        <v>15</v>
      </c>
      <c r="F185" s="171"/>
      <c r="G185" s="172" t="s">
        <v>31</v>
      </c>
      <c r="H185" s="173"/>
      <c r="I185" s="173"/>
      <c r="J185" s="174"/>
    </row>
    <row r="186" spans="2:10" s="23" customFormat="1" ht="15" customHeight="1" x14ac:dyDescent="0.25">
      <c r="B186" s="16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60" t="s">
        <v>23</v>
      </c>
      <c r="C195" s="161"/>
      <c r="D195" s="161"/>
      <c r="E195" s="161"/>
      <c r="F195" s="161"/>
      <c r="G195" s="161"/>
      <c r="H195" s="161"/>
      <c r="I195" s="161"/>
      <c r="J195" s="162"/>
    </row>
    <row r="196" spans="2:10" s="23" customFormat="1" ht="15" customHeight="1" x14ac:dyDescent="0.25">
      <c r="B196" s="168" t="s">
        <v>10</v>
      </c>
      <c r="C196" s="170" t="s">
        <v>14</v>
      </c>
      <c r="D196" s="171"/>
      <c r="E196" s="170" t="s">
        <v>15</v>
      </c>
      <c r="F196" s="171"/>
      <c r="G196" s="172" t="s">
        <v>31</v>
      </c>
      <c r="H196" s="173"/>
      <c r="I196" s="173"/>
      <c r="J196" s="174"/>
    </row>
    <row r="197" spans="2:10" s="23" customFormat="1" ht="15" customHeight="1" x14ac:dyDescent="0.25">
      <c r="B197" s="16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60" t="s">
        <v>94</v>
      </c>
      <c r="C206" s="161"/>
      <c r="D206" s="161"/>
      <c r="E206" s="161"/>
      <c r="F206" s="161"/>
      <c r="G206" s="161"/>
      <c r="H206" s="161"/>
      <c r="I206" s="161"/>
      <c r="J206" s="162"/>
    </row>
    <row r="207" spans="2:10" s="23" customFormat="1" ht="15" customHeight="1" x14ac:dyDescent="0.25">
      <c r="B207" s="168" t="s">
        <v>10</v>
      </c>
      <c r="C207" s="170" t="s">
        <v>14</v>
      </c>
      <c r="D207" s="171"/>
      <c r="E207" s="170" t="s">
        <v>15</v>
      </c>
      <c r="F207" s="171"/>
      <c r="G207" s="172" t="s">
        <v>31</v>
      </c>
      <c r="H207" s="173"/>
      <c r="I207" s="173"/>
      <c r="J207" s="174"/>
    </row>
    <row r="208" spans="2:10" s="23" customFormat="1" ht="15" customHeight="1" x14ac:dyDescent="0.25">
      <c r="B208" s="16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0</v>
      </c>
      <c r="C209" s="16">
        <f t="shared" ref="C209:C218" si="30">K20</f>
        <v>0</v>
      </c>
      <c r="D209" s="16" t="s">
        <v>152</v>
      </c>
      <c r="E209" s="16">
        <f t="shared" ref="E209:E218" si="31">L20</f>
        <v>0</v>
      </c>
      <c r="F209" s="16" t="s">
        <v>2</v>
      </c>
      <c r="G209" s="16">
        <f t="shared" ref="G209:G218" si="32">C209*E209</f>
        <v>0</v>
      </c>
      <c r="H209" s="16" t="s">
        <v>7</v>
      </c>
      <c r="I209" s="19">
        <f>G209</f>
        <v>0</v>
      </c>
      <c r="J209" s="16" t="s">
        <v>16</v>
      </c>
    </row>
    <row r="210" spans="2:10" s="23" customFormat="1" ht="15" customHeight="1" x14ac:dyDescent="0.25">
      <c r="B210" s="16">
        <f t="shared" si="29"/>
        <v>0</v>
      </c>
      <c r="C210" s="16">
        <f t="shared" si="30"/>
        <v>0</v>
      </c>
      <c r="D210" s="16" t="s">
        <v>152</v>
      </c>
      <c r="E210" s="16">
        <f t="shared" si="31"/>
        <v>0</v>
      </c>
      <c r="F210" s="16" t="s">
        <v>2</v>
      </c>
      <c r="G210" s="16">
        <f t="shared" si="32"/>
        <v>0</v>
      </c>
      <c r="H210" s="16" t="s">
        <v>7</v>
      </c>
      <c r="I210" s="19">
        <f t="shared" ref="I210:I214" si="33">G210</f>
        <v>0</v>
      </c>
      <c r="J210" s="16" t="s">
        <v>16</v>
      </c>
    </row>
    <row r="211" spans="2:10" s="23" customFormat="1" ht="15" customHeight="1" x14ac:dyDescent="0.25">
      <c r="B211" s="16">
        <f t="shared" si="29"/>
        <v>0</v>
      </c>
      <c r="C211" s="16">
        <f t="shared" si="30"/>
        <v>0</v>
      </c>
      <c r="D211" s="16" t="s">
        <v>152</v>
      </c>
      <c r="E211" s="16">
        <f t="shared" si="31"/>
        <v>0</v>
      </c>
      <c r="F211" s="16" t="s">
        <v>2</v>
      </c>
      <c r="G211" s="16">
        <f t="shared" si="32"/>
        <v>0</v>
      </c>
      <c r="H211" s="16" t="s">
        <v>7</v>
      </c>
      <c r="I211" s="19">
        <f t="shared" si="33"/>
        <v>0</v>
      </c>
      <c r="J211" s="16" t="s">
        <v>16</v>
      </c>
    </row>
    <row r="212" spans="2:10" s="23" customFormat="1" ht="15" customHeight="1" x14ac:dyDescent="0.25">
      <c r="B212" s="16">
        <f t="shared" si="29"/>
        <v>0</v>
      </c>
      <c r="C212" s="16">
        <f t="shared" si="30"/>
        <v>0</v>
      </c>
      <c r="D212" s="16" t="s">
        <v>152</v>
      </c>
      <c r="E212" s="16">
        <f t="shared" si="31"/>
        <v>0</v>
      </c>
      <c r="F212" s="16" t="s">
        <v>2</v>
      </c>
      <c r="G212" s="16">
        <f t="shared" si="32"/>
        <v>0</v>
      </c>
      <c r="H212" s="16" t="s">
        <v>7</v>
      </c>
      <c r="I212" s="19">
        <f t="shared" si="33"/>
        <v>0</v>
      </c>
      <c r="J212" s="16" t="s">
        <v>16</v>
      </c>
    </row>
    <row r="213" spans="2:10" s="23" customFormat="1" ht="15" customHeight="1" x14ac:dyDescent="0.25">
      <c r="B213" s="16">
        <f t="shared" si="29"/>
        <v>0</v>
      </c>
      <c r="C213" s="16">
        <f t="shared" si="30"/>
        <v>0</v>
      </c>
      <c r="D213" s="16" t="s">
        <v>152</v>
      </c>
      <c r="E213" s="16">
        <f t="shared" si="31"/>
        <v>0</v>
      </c>
      <c r="F213" s="16" t="s">
        <v>2</v>
      </c>
      <c r="G213" s="16">
        <f t="shared" si="32"/>
        <v>0</v>
      </c>
      <c r="H213" s="16" t="s">
        <v>7</v>
      </c>
      <c r="I213" s="19">
        <f t="shared" si="33"/>
        <v>0</v>
      </c>
      <c r="J213" s="16" t="s">
        <v>16</v>
      </c>
    </row>
    <row r="214" spans="2:10" s="23" customFormat="1" ht="15" customHeight="1" x14ac:dyDescent="0.25">
      <c r="B214" s="16">
        <f t="shared" si="29"/>
        <v>0</v>
      </c>
      <c r="C214" s="16">
        <f t="shared" si="30"/>
        <v>0</v>
      </c>
      <c r="D214" s="16" t="s">
        <v>152</v>
      </c>
      <c r="E214" s="16">
        <f t="shared" si="31"/>
        <v>0</v>
      </c>
      <c r="F214" s="16" t="s">
        <v>2</v>
      </c>
      <c r="G214" s="16">
        <f t="shared" si="32"/>
        <v>0</v>
      </c>
      <c r="H214" s="16" t="s">
        <v>7</v>
      </c>
      <c r="I214" s="19">
        <f t="shared" si="33"/>
        <v>0</v>
      </c>
      <c r="J214" s="16" t="s">
        <v>16</v>
      </c>
    </row>
    <row r="215" spans="2:10" s="23" customFormat="1" ht="15.75" customHeight="1" x14ac:dyDescent="0.25">
      <c r="B215" s="16">
        <f t="shared" si="29"/>
        <v>0</v>
      </c>
      <c r="C215" s="16">
        <f t="shared" si="30"/>
        <v>0</v>
      </c>
      <c r="D215" s="16" t="s">
        <v>152</v>
      </c>
      <c r="E215" s="16">
        <f t="shared" si="31"/>
        <v>0</v>
      </c>
      <c r="F215" s="16" t="s">
        <v>2</v>
      </c>
      <c r="G215" s="16">
        <f t="shared" si="32"/>
        <v>0</v>
      </c>
      <c r="H215" s="16" t="s">
        <v>7</v>
      </c>
      <c r="I215" s="19">
        <f t="shared" ref="I215:I218" si="34">G215</f>
        <v>0</v>
      </c>
      <c r="J215" s="16" t="s">
        <v>16</v>
      </c>
    </row>
    <row r="216" spans="2:10" s="23" customFormat="1" ht="15.75" customHeight="1" x14ac:dyDescent="0.25">
      <c r="B216" s="16">
        <f t="shared" si="29"/>
        <v>0</v>
      </c>
      <c r="C216" s="16">
        <f t="shared" si="30"/>
        <v>0</v>
      </c>
      <c r="D216" s="16" t="s">
        <v>152</v>
      </c>
      <c r="E216" s="16">
        <f t="shared" si="31"/>
        <v>0</v>
      </c>
      <c r="F216" s="16" t="s">
        <v>2</v>
      </c>
      <c r="G216" s="16">
        <f t="shared" si="32"/>
        <v>0</v>
      </c>
      <c r="H216" s="16" t="s">
        <v>7</v>
      </c>
      <c r="I216" s="19">
        <f t="shared" si="34"/>
        <v>0</v>
      </c>
      <c r="J216" s="16" t="s">
        <v>16</v>
      </c>
    </row>
    <row r="217" spans="2:10" s="23" customFormat="1" ht="15.75" customHeight="1" x14ac:dyDescent="0.25">
      <c r="B217" s="16">
        <f t="shared" si="29"/>
        <v>0</v>
      </c>
      <c r="C217" s="16">
        <f t="shared" si="30"/>
        <v>0</v>
      </c>
      <c r="D217" s="16" t="s">
        <v>152</v>
      </c>
      <c r="E217" s="16">
        <f t="shared" si="31"/>
        <v>0</v>
      </c>
      <c r="F217" s="16" t="s">
        <v>2</v>
      </c>
      <c r="G217" s="16">
        <f t="shared" si="32"/>
        <v>0</v>
      </c>
      <c r="H217" s="16" t="s">
        <v>7</v>
      </c>
      <c r="I217" s="19">
        <f t="shared" si="34"/>
        <v>0</v>
      </c>
      <c r="J217" s="16" t="s">
        <v>16</v>
      </c>
    </row>
    <row r="218" spans="2:10" s="23" customFormat="1" ht="15.75" customHeight="1" x14ac:dyDescent="0.25">
      <c r="B218" s="16">
        <f t="shared" si="29"/>
        <v>0</v>
      </c>
      <c r="C218" s="16">
        <f t="shared" si="30"/>
        <v>0</v>
      </c>
      <c r="D218" s="16" t="s">
        <v>152</v>
      </c>
      <c r="E218" s="16">
        <f t="shared" si="31"/>
        <v>0</v>
      </c>
      <c r="F218" s="16" t="s">
        <v>2</v>
      </c>
      <c r="G218" s="16">
        <f t="shared" si="32"/>
        <v>0</v>
      </c>
      <c r="H218" s="16" t="s">
        <v>7</v>
      </c>
      <c r="I218" s="19">
        <f t="shared" si="34"/>
        <v>0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63" t="s">
        <v>68</v>
      </c>
      <c r="G220" s="164"/>
      <c r="H220" s="165"/>
      <c r="I220" s="38">
        <f>($G$39+$G$40+$G$41)</f>
        <v>225.4224522222222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66" t="s">
        <v>18</v>
      </c>
      <c r="C224" s="167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1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6:B167"/>
    <mergeCell ref="C166:D166"/>
    <mergeCell ref="E166:F166"/>
    <mergeCell ref="G166:J166"/>
    <mergeCell ref="B175:J175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H39:I42"/>
    <mergeCell ref="J39:J42"/>
    <mergeCell ref="F27:H27"/>
    <mergeCell ref="J74:J76"/>
    <mergeCell ref="J77:J79"/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2019-05-14T12:40:29Z</dcterms:modified>
</cp:coreProperties>
</file>