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ata Analytics Projects\Late Fees_Posting_Progress (Excel)\LF Report Project\"/>
    </mc:Choice>
  </mc:AlternateContent>
  <xr:revisionPtr revIDLastSave="0" documentId="13_ncr:1_{AE833AE8-5041-4ABC-B439-BD4F595115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te Fees Board" sheetId="2" r:id="rId1"/>
    <sheet name="Dashboard" sheetId="3" r:id="rId2"/>
    <sheet name="Statistics" sheetId="8" r:id="rId3"/>
    <sheet name="Posting Intensity" sheetId="9" r:id="rId4"/>
    <sheet name="Posting Intesity Notes" sheetId="12" r:id="rId5"/>
  </sheets>
  <definedNames>
    <definedName name="_xlnm._FilterDatabase" localSheetId="1" hidden="1">Statistics!$A$1:$D$1</definedName>
  </definedNames>
  <calcPr calcId="191029"/>
  <pivotCaches>
    <pivotCache cacheId="16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9" l="1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2" i="9"/>
  <c r="N31" i="9"/>
  <c r="N32" i="9"/>
  <c r="B3" i="9" a="1"/>
  <c r="B3" i="9" s="1"/>
  <c r="B4" i="9" a="1"/>
  <c r="B4" i="9" s="1"/>
  <c r="B5" i="9" a="1"/>
  <c r="B5" i="9" s="1"/>
  <c r="B6" i="9" a="1"/>
  <c r="B6" i="9" s="1"/>
  <c r="B7" i="9" a="1"/>
  <c r="B7" i="9" s="1"/>
  <c r="B8" i="9" a="1"/>
  <c r="B8" i="9" s="1"/>
  <c r="B9" i="9" a="1"/>
  <c r="B9" i="9" s="1"/>
  <c r="B10" i="9" a="1"/>
  <c r="B10" i="9" s="1"/>
  <c r="B11" i="9" a="1"/>
  <c r="B11" i="9" s="1"/>
  <c r="B12" i="9" a="1"/>
  <c r="B12" i="9" s="1"/>
  <c r="B13" i="9" a="1"/>
  <c r="B13" i="9" s="1"/>
  <c r="B14" i="9" a="1"/>
  <c r="B14" i="9" s="1"/>
  <c r="B15" i="9" a="1"/>
  <c r="B15" i="9" s="1"/>
  <c r="B16" i="9" a="1"/>
  <c r="B16" i="9" s="1"/>
  <c r="B17" i="9" a="1"/>
  <c r="B17" i="9" s="1"/>
  <c r="B18" i="9" a="1"/>
  <c r="B18" i="9" s="1"/>
  <c r="B19" i="9" a="1"/>
  <c r="B19" i="9" s="1"/>
  <c r="B20" i="9" a="1"/>
  <c r="B20" i="9" s="1"/>
  <c r="B21" i="9" a="1"/>
  <c r="B21" i="9" s="1"/>
  <c r="B22" i="9" a="1"/>
  <c r="B22" i="9" s="1"/>
  <c r="B23" i="9" a="1"/>
  <c r="B23" i="9" s="1"/>
  <c r="B24" i="9" a="1"/>
  <c r="B24" i="9" s="1"/>
  <c r="B25" i="9" a="1"/>
  <c r="B25" i="9" s="1"/>
  <c r="B26" i="9" a="1"/>
  <c r="B26" i="9" s="1"/>
  <c r="B27" i="9" a="1"/>
  <c r="B27" i="9" s="1"/>
  <c r="B28" i="9" a="1"/>
  <c r="B28" i="9" s="1"/>
  <c r="B29" i="9" a="1"/>
  <c r="B29" i="9" s="1"/>
  <c r="A30" i="9" a="1"/>
  <c r="A30" i="9" s="1"/>
  <c r="A31" i="9" a="1"/>
  <c r="A31" i="9" s="1"/>
  <c r="B2" i="9" a="1"/>
  <c r="B2" i="9" s="1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B12" i="3" a="1"/>
  <c r="B12" i="3" s="1"/>
  <c r="C12" i="3" s="1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N2" i="8"/>
  <c r="M2" i="8"/>
  <c r="L2" i="8"/>
  <c r="K2" i="8"/>
  <c r="J2" i="8"/>
  <c r="D6" i="8"/>
  <c r="D19" i="8"/>
  <c r="D21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2" i="8"/>
  <c r="B29" i="8"/>
  <c r="D29" i="8" s="1"/>
  <c r="A29" i="8"/>
  <c r="B28" i="8"/>
  <c r="A28" i="8"/>
  <c r="B27" i="8"/>
  <c r="D27" i="8" s="1"/>
  <c r="A27" i="8"/>
  <c r="B26" i="8"/>
  <c r="A26" i="8"/>
  <c r="B25" i="8"/>
  <c r="D25" i="8" s="1"/>
  <c r="A25" i="8"/>
  <c r="B24" i="8"/>
  <c r="A24" i="8"/>
  <c r="B23" i="8"/>
  <c r="D23" i="8" s="1"/>
  <c r="A23" i="8"/>
  <c r="B22" i="8"/>
  <c r="A22" i="8"/>
  <c r="B21" i="8"/>
  <c r="A21" i="8"/>
  <c r="B20" i="8"/>
  <c r="A20" i="8"/>
  <c r="B19" i="8"/>
  <c r="A19" i="8"/>
  <c r="B18" i="8"/>
  <c r="A18" i="8"/>
  <c r="B17" i="8"/>
  <c r="D17" i="8" s="1"/>
  <c r="A17" i="8"/>
  <c r="B16" i="8"/>
  <c r="A16" i="8"/>
  <c r="B15" i="8"/>
  <c r="D15" i="8" s="1"/>
  <c r="A15" i="8"/>
  <c r="B14" i="8"/>
  <c r="D14" i="8" s="1"/>
  <c r="A14" i="8"/>
  <c r="B13" i="8"/>
  <c r="A13" i="8"/>
  <c r="B12" i="8"/>
  <c r="A12" i="8"/>
  <c r="B11" i="8"/>
  <c r="D11" i="8" s="1"/>
  <c r="A11" i="8"/>
  <c r="B10" i="8"/>
  <c r="D10" i="8" s="1"/>
  <c r="A10" i="8"/>
  <c r="B9" i="8"/>
  <c r="D9" i="8" s="1"/>
  <c r="A9" i="8"/>
  <c r="B8" i="8"/>
  <c r="D8" i="8" s="1"/>
  <c r="A8" i="8"/>
  <c r="B7" i="8"/>
  <c r="D7" i="8" s="1"/>
  <c r="A7" i="8"/>
  <c r="B6" i="8"/>
  <c r="A6" i="8"/>
  <c r="B5" i="8"/>
  <c r="A5" i="8"/>
  <c r="B4" i="8"/>
  <c r="A4" i="8"/>
  <c r="B3" i="8"/>
  <c r="D3" i="8" s="1"/>
  <c r="A3" i="8"/>
  <c r="B2" i="8"/>
  <c r="A2" i="8"/>
  <c r="E2" i="3"/>
  <c r="L2" i="9" l="1" a="1"/>
  <c r="L2" i="9" s="1"/>
  <c r="N24" i="9" s="1"/>
  <c r="D26" i="8"/>
  <c r="D18" i="8"/>
  <c r="C14" i="3"/>
  <c r="C13" i="3"/>
  <c r="D4" i="8"/>
  <c r="D12" i="8"/>
  <c r="D16" i="8"/>
  <c r="D20" i="8"/>
  <c r="D24" i="8"/>
  <c r="D28" i="8"/>
  <c r="D13" i="8"/>
  <c r="D5" i="8"/>
  <c r="D22" i="8"/>
  <c r="D2" i="8"/>
  <c r="O2" i="8"/>
  <c r="N3" i="9" l="1"/>
  <c r="N11" i="9"/>
  <c r="N19" i="9"/>
  <c r="N9" i="9"/>
  <c r="N4" i="9"/>
  <c r="N12" i="9"/>
  <c r="N20" i="9"/>
  <c r="N16" i="9"/>
  <c r="N5" i="9"/>
  <c r="N13" i="9"/>
  <c r="N21" i="9"/>
  <c r="N8" i="9"/>
  <c r="N6" i="9"/>
  <c r="N14" i="9"/>
  <c r="N22" i="9"/>
  <c r="N17" i="9"/>
  <c r="N2" i="9"/>
  <c r="N7" i="9"/>
  <c r="N15" i="9"/>
  <c r="N23" i="9"/>
  <c r="N10" i="9"/>
  <c r="N18" i="9"/>
  <c r="D12" i="3" a="1"/>
  <c r="D12" i="3" l="1"/>
  <c r="E12" i="3" s="1"/>
  <c r="E13" i="3"/>
  <c r="E21" i="3"/>
  <c r="E14" i="3"/>
  <c r="E22" i="3"/>
  <c r="E15" i="3"/>
  <c r="E23" i="3"/>
  <c r="E16" i="3"/>
  <c r="E17" i="3"/>
  <c r="E18" i="3"/>
  <c r="E19" i="3"/>
  <c r="E2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<sst xmlns="http://schemas.openxmlformats.org/spreadsheetml/2006/main" count="335" uniqueCount="124">
  <si>
    <t>Name</t>
  </si>
  <si>
    <t>Status</t>
  </si>
  <si>
    <t>Deadline</t>
  </si>
  <si>
    <t>Questions</t>
  </si>
  <si>
    <t>Working on it</t>
  </si>
  <si>
    <t>client</t>
  </si>
  <si>
    <t/>
  </si>
  <si>
    <t>Done</t>
  </si>
  <si>
    <t>auto post</t>
  </si>
  <si>
    <t>please send some properties for approvals and CC Regional Managers</t>
  </si>
  <si>
    <t>assistant approves late fees #!</t>
  </si>
  <si>
    <t>Auto post on the 11th, no need for approval</t>
  </si>
  <si>
    <t>Autopost</t>
  </si>
  <si>
    <t>Sent for approval</t>
  </si>
  <si>
    <t>16 -  (if 5th date of the month is the weekend then post on 7th)</t>
  </si>
  <si>
    <t>Send to sruly@riverwoodmgt.net for approval</t>
  </si>
  <si>
    <t>The actual deadline is the 6th, but we send for approval on the 8th.</t>
  </si>
  <si>
    <t>ON HOLD</t>
  </si>
  <si>
    <t>on hold</t>
  </si>
  <si>
    <t>6-11th</t>
  </si>
  <si>
    <t>Steve Harrington</t>
  </si>
  <si>
    <t>Followed up</t>
  </si>
  <si>
    <t>Representative</t>
  </si>
  <si>
    <t>Client/Auto-post</t>
  </si>
  <si>
    <t>8, 11</t>
  </si>
  <si>
    <t>Posting Finished</t>
  </si>
  <si>
    <t>Notes</t>
  </si>
  <si>
    <t>Client Name</t>
  </si>
  <si>
    <t>Deadline Deviation</t>
  </si>
  <si>
    <t>No approval needed.</t>
  </si>
  <si>
    <t>11, 16</t>
  </si>
  <si>
    <t>6, 11</t>
  </si>
  <si>
    <t>12, 13, 14</t>
  </si>
  <si>
    <t>12, 15</t>
  </si>
  <si>
    <t>6, 12</t>
  </si>
  <si>
    <t>Reason</t>
  </si>
  <si>
    <t>LATE FEES POSTING PROGRESS</t>
  </si>
  <si>
    <t>Posting Completed</t>
  </si>
  <si>
    <t>Files</t>
  </si>
  <si>
    <t>6</t>
  </si>
  <si>
    <t>6, 11, 13</t>
  </si>
  <si>
    <t>5, 6, 7, 11, 15, 21, LDOM</t>
  </si>
  <si>
    <t>16</t>
  </si>
  <si>
    <t>11</t>
  </si>
  <si>
    <t>10</t>
  </si>
  <si>
    <t>8</t>
  </si>
  <si>
    <t>4, 5, 6, 11</t>
  </si>
  <si>
    <t>17</t>
  </si>
  <si>
    <t>7, 11</t>
  </si>
  <si>
    <t>We post fees twice a month. On the 7th it's auto-post. Charges are posted by the system. On the 11th we post manually for 4 properties.</t>
  </si>
  <si>
    <t>18</t>
  </si>
  <si>
    <t>On hold</t>
  </si>
  <si>
    <t>Deadline missed</t>
  </si>
  <si>
    <t>Posted After Deadline</t>
  </si>
  <si>
    <t>LDOM</t>
  </si>
  <si>
    <t>Using COUNTIF to count values in column I</t>
  </si>
  <si>
    <t xml:space="preserve">Remaining Clients </t>
  </si>
  <si>
    <t xml:space="preserve"> Deadline Deviation</t>
  </si>
  <si>
    <t>Clients Distribution</t>
  </si>
  <si>
    <t>Days of the Month</t>
  </si>
  <si>
    <t>Clients Deadlines</t>
  </si>
  <si>
    <t>Postings</t>
  </si>
  <si>
    <t>Using TRANSPOSE + HSTACK to stack columns into one vertical column.</t>
  </si>
  <si>
    <t>Using TEXTSPLIT to split cells into separate columns.</t>
  </si>
  <si>
    <t>Details</t>
  </si>
  <si>
    <t xml:space="preserve"> Deadlines Combined</t>
  </si>
  <si>
    <t>Deadlines Combined</t>
  </si>
  <si>
    <t>Days of the month. Posting starts on the 4th and usually stops around the 20th. We have a posting for the client on the last day of the month (LDOM), and it always changes. That is why the range starts on the 4th and ends on LDOM.</t>
  </si>
  <si>
    <t>GT</t>
  </si>
  <si>
    <t>BYC</t>
  </si>
  <si>
    <t>Stoneage</t>
  </si>
  <si>
    <t>Waymmit</t>
  </si>
  <si>
    <t>Eros</t>
  </si>
  <si>
    <t>Gerrard</t>
  </si>
  <si>
    <t>ErosJC</t>
  </si>
  <si>
    <t>London</t>
  </si>
  <si>
    <t>Catchton</t>
  </si>
  <si>
    <t>Y3</t>
  </si>
  <si>
    <t>WS</t>
  </si>
  <si>
    <t>Brianwood</t>
  </si>
  <si>
    <t>Novel</t>
  </si>
  <si>
    <t>Redsquare</t>
  </si>
  <si>
    <t>Summer</t>
  </si>
  <si>
    <t>Blackrock</t>
  </si>
  <si>
    <t>Legend</t>
  </si>
  <si>
    <t>UGHR</t>
  </si>
  <si>
    <t>Five Ways</t>
  </si>
  <si>
    <t>HO</t>
  </si>
  <si>
    <t>Milwood</t>
  </si>
  <si>
    <t>BVC</t>
  </si>
  <si>
    <t>Eagleeye</t>
  </si>
  <si>
    <t>808 South</t>
  </si>
  <si>
    <t>Sharrington</t>
  </si>
  <si>
    <t>Wimberley</t>
  </si>
  <si>
    <t>OLD</t>
  </si>
  <si>
    <t>Yellow York</t>
  </si>
  <si>
    <t>Send to mail@gt-realty.com for approval. cc John James</t>
  </si>
  <si>
    <t>cc Rasmus Stones</t>
  </si>
  <si>
    <t>on the 5th of the month please email Erica at mail@waymmit.com the lit of tenants for approval</t>
  </si>
  <si>
    <t>Jane Cold estie@eros.com</t>
  </si>
  <si>
    <t>Send to catchton3351@gmail.com</t>
  </si>
  <si>
    <t>Send a spreadsheet to Fordy and Sanny with each property on a separate tab</t>
  </si>
  <si>
    <t>fordy.wsproperties@gmail.com / sanny.wsproperties@gmail.com</t>
  </si>
  <si>
    <t>Please cc Emmy Jones on all emails.</t>
  </si>
  <si>
    <t>Send to rd@rdsqaremgt.com and vid@rdsqaremgt.com for approval.</t>
  </si>
  <si>
    <t>Please auto post late fees on the 6th of each month for sm-act. The cutoff date is the 5th.</t>
  </si>
  <si>
    <t>cc Alice Green</t>
  </si>
  <si>
    <t>Send to olive@fivewaysdev.com</t>
  </si>
  <si>
    <t>As of April we will begin charging late fees for Five Ways.</t>
  </si>
  <si>
    <t>o0293815 no lf for 11-12/2023/o0077404 no lf 11/2023</t>
  </si>
  <si>
    <t>For HO, we should give the managers two days before first follow-up.</t>
  </si>
  <si>
    <t>Send to  am@milwoodmgt.com steve@milwoodmgt.com</t>
  </si>
  <si>
    <t>808south@era.com</t>
  </si>
  <si>
    <t>Larry Fink</t>
  </si>
  <si>
    <t>Saul Goodman</t>
  </si>
  <si>
    <t>Harry Kane</t>
  </si>
  <si>
    <t>Andrew Lincoln</t>
  </si>
  <si>
    <t>Sarah Wayne</t>
  </si>
  <si>
    <t>Brad Falchuk</t>
  </si>
  <si>
    <t>Emilia Mernes</t>
  </si>
  <si>
    <t>Will Turner</t>
  </si>
  <si>
    <t>Mary Adams</t>
  </si>
  <si>
    <t>Sasha Banks</t>
  </si>
  <si>
    <t>David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</si>
</sst>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 x14ac:knownFonts="1">
    <font>
      <sz val="11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sz val="11"/>
      <name val="Arial"/>
      <family val="1"/>
    </font>
    <font>
      <b/>
      <sz val="11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1"/>
    </font>
    <font>
      <b/>
      <sz val="14"/>
      <color rgb="FFF3C879"/>
      <name val="Arial"/>
      <family val="2"/>
    </font>
    <font>
      <b/>
      <sz val="9"/>
      <color rgb="FFF3C879"/>
      <name val="Arial"/>
      <family val="2"/>
    </font>
    <font>
      <b/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4ECCC6"/>
      </patternFill>
    </fill>
    <fill>
      <patternFill patternType="solid">
        <fgColor rgb="FF00C875"/>
      </patternFill>
    </fill>
    <fill>
      <patternFill patternType="solid">
        <fgColor rgb="FF175A63"/>
      </patternFill>
    </fill>
    <fill>
      <patternFill patternType="solid">
        <fgColor rgb="FF5559DF"/>
      </patternFill>
    </fill>
    <fill>
      <patternFill patternType="solid">
        <fgColor rgb="FFA9BEE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71B26"/>
        <bgColor indexed="64"/>
      </patternFill>
    </fill>
  </fills>
  <borders count="9">
    <border>
      <left/>
      <right/>
      <top/>
      <bottom/>
      <diagonal/>
    </border>
    <border>
      <left style="thick">
        <color rgb="FF4ECCC6"/>
      </left>
      <right style="thick">
        <color rgb="FF4ECCC6"/>
      </right>
      <top style="thick">
        <color rgb="FF4ECCC6"/>
      </top>
      <bottom style="thick">
        <color rgb="FF4ECCC6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  <diagonal/>
    </border>
    <border>
      <left style="thick">
        <color rgb="FF5559DF"/>
      </left>
      <right style="thick">
        <color rgb="FF5559DF"/>
      </right>
      <top style="thick">
        <color rgb="FF5559DF"/>
      </top>
      <bottom style="thick">
        <color rgb="FF5559DF"/>
      </bottom>
      <diagonal/>
    </border>
    <border>
      <left style="thick">
        <color rgb="FFA9BEE8"/>
      </left>
      <right style="thick">
        <color rgb="FFA9BEE8"/>
      </right>
      <top style="thick">
        <color rgb="FFA9BEE8"/>
      </top>
      <bottom style="thick">
        <color rgb="FFA9BEE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9" borderId="6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pivotButton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9" fillId="10" borderId="0" xfId="0" applyFont="1" applyFill="1" applyAlignment="1">
      <alignment vertical="center"/>
    </xf>
    <xf numFmtId="0" fontId="9" fillId="10" borderId="0" xfId="0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0" fillId="10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7" xfId="0" applyBorder="1"/>
    <xf numFmtId="0" fontId="11" fillId="0" borderId="0" xfId="0" applyFont="1"/>
    <xf numFmtId="0" fontId="11" fillId="9" borderId="8" xfId="0" applyFont="1" applyFill="1" applyBorder="1" applyAlignment="1">
      <alignment horizontal="center" vertical="center"/>
    </xf>
    <xf numFmtId="0" fontId="11" fillId="9" borderId="0" xfId="0" applyFont="1" applyFill="1"/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9" fontId="4" fillId="0" borderId="0" xfId="1" applyFont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0" fillId="0" borderId="0" xfId="0" applyFill="1"/>
    <xf numFmtId="0" fontId="8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96">
    <dxf>
      <alignment horizontal="center"/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center"/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center"/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center"/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fill>
        <patternFill>
          <bgColor rgb="FF95EDE7"/>
        </patternFill>
      </fill>
    </dxf>
    <dxf>
      <fill>
        <patternFill>
          <bgColor theme="0" tint="-0.14996795556505021"/>
        </patternFill>
      </fill>
    </dxf>
    <dxf>
      <fill>
        <patternFill>
          <bgColor rgb="FF9999FF"/>
        </patternFill>
      </fill>
    </dxf>
    <dxf>
      <fill>
        <patternFill>
          <bgColor rgb="FFFF99CC"/>
        </patternFill>
      </fill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alignment horizontal="center"/>
    </dxf>
  </dxfs>
  <tableStyles count="0" defaultTableStyle="TableStyleMedium9" defaultPivotStyle="PivotStyleLight16"/>
  <colors>
    <mruColors>
      <color rgb="FFFF99CC"/>
      <color rgb="FF9999FF"/>
      <color rgb="FF95EDE7"/>
      <color rgb="FF0798F2"/>
      <color rgb="FF171B26"/>
      <color rgb="FFF3C879"/>
      <color rgb="FF1C3659"/>
      <color rgb="FFDFCEAB"/>
      <color rgb="FFD9C49C"/>
      <color rgb="FF84A4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[Late_Fees_Posting_Progress.xlsx]Statistics!PivotTable1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chemeClr val="tx1">
                    <a:lumMod val="95000"/>
                    <a:lumOff val="5000"/>
                  </a:schemeClr>
                </a:solidFill>
              </a:rPr>
              <a:t>Clients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rgbClr val="0798F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8258222212840356"/>
          <c:y val="0.18640784576694275"/>
          <c:w val="0.6148523314861577"/>
          <c:h val="0.7310078569619067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Statistics!$H$2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Statistics!$G$3:$G$14</c:f>
              <c:strCache>
                <c:ptCount val="12"/>
                <c:pt idx="0">
                  <c:v>Andrew Lincoln</c:v>
                </c:pt>
                <c:pt idx="1">
                  <c:v>Brad Falchuk</c:v>
                </c:pt>
                <c:pt idx="2">
                  <c:v>David Miller</c:v>
                </c:pt>
                <c:pt idx="3">
                  <c:v>Emilia Mernes</c:v>
                </c:pt>
                <c:pt idx="4">
                  <c:v>Harry Kane</c:v>
                </c:pt>
                <c:pt idx="5">
                  <c:v>Larry Fink</c:v>
                </c:pt>
                <c:pt idx="6">
                  <c:v>Mary Adams</c:v>
                </c:pt>
                <c:pt idx="7">
                  <c:v>Sarah Wayne</c:v>
                </c:pt>
                <c:pt idx="8">
                  <c:v>Sasha Banks</c:v>
                </c:pt>
                <c:pt idx="9">
                  <c:v>Saul Goodman</c:v>
                </c:pt>
                <c:pt idx="10">
                  <c:v>Steve Harrington</c:v>
                </c:pt>
                <c:pt idx="11">
                  <c:v>Will Turner</c:v>
                </c:pt>
              </c:strCache>
            </c:strRef>
          </c:cat>
          <c:val>
            <c:numRef>
              <c:f>Statistics!$H$3:$H$14</c:f>
              <c:numCache>
                <c:formatCode>General</c:formatCode>
                <c:ptCount val="12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F0-44BC-814F-4F6ADD6ADA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0"/>
        <c:axId val="499354680"/>
        <c:axId val="499356840"/>
      </c:barChart>
      <c:catAx>
        <c:axId val="4993546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499356840"/>
        <c:crosses val="autoZero"/>
        <c:auto val="1"/>
        <c:lblAlgn val="l"/>
        <c:lblOffset val="100"/>
        <c:noMultiLvlLbl val="0"/>
      </c:catAx>
      <c:valAx>
        <c:axId val="499356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9354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chemeClr val="tx1"/>
                </a:solidFill>
              </a:rPr>
              <a:t>Posting Intensity Trough</a:t>
            </a:r>
            <a:r>
              <a:rPr lang="en-US" sz="1200" b="1" baseline="0">
                <a:solidFill>
                  <a:schemeClr val="tx1"/>
                </a:solidFill>
              </a:rPr>
              <a:t> the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'Posting Intensity'!$M$2:$M$24</c15:sqref>
                  </c15:fullRef>
                </c:ext>
              </c:extLst>
              <c:f>'Posting Intensity'!$M$2:$M$24</c:f>
              <c:strCache>
                <c:ptCount val="2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LDOM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'Posting Intensity'!$N$2:$N$32</c15:sqref>
                  </c15:fullRef>
                </c:ext>
              </c:extLst>
              <c:f>'Posting Intensity'!$N$2:$N$24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14</c:v>
                </c:pt>
                <c:pt idx="3">
                  <c:v>2</c:v>
                </c:pt>
                <c:pt idx="4">
                  <c:v>4</c:v>
                </c:pt>
                <c:pt idx="5">
                  <c:v>0</c:v>
                </c:pt>
                <c:pt idx="6">
                  <c:v>1</c:v>
                </c:pt>
                <c:pt idx="7">
                  <c:v>9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EB-490F-8991-2D211A6C4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1933992"/>
        <c:axId val="651934352"/>
      </c:lineChart>
      <c:catAx>
        <c:axId val="651933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4500000" spcFirstLastPara="1" vertOverflow="ellipsis" wrap="square" anchor="b" anchorCtr="0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51934352"/>
        <c:crosses val="autoZero"/>
        <c:auto val="1"/>
        <c:lblAlgn val="ctr"/>
        <c:lblOffset val="100"/>
        <c:tickMarkSkip val="1"/>
        <c:noMultiLvlLbl val="0"/>
      </c:catAx>
      <c:valAx>
        <c:axId val="6519343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51933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46382</xdr:colOff>
      <xdr:row>9</xdr:row>
      <xdr:rowOff>168058</xdr:rowOff>
    </xdr:from>
    <xdr:to>
      <xdr:col>10</xdr:col>
      <xdr:colOff>583096</xdr:colOff>
      <xdr:row>23</xdr:row>
      <xdr:rowOff>72887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8229F2-1543-247C-7082-A841BF590C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</xdr:col>
      <xdr:colOff>881269</xdr:colOff>
      <xdr:row>3</xdr:row>
      <xdr:rowOff>46384</xdr:rowOff>
    </xdr:from>
    <xdr:to>
      <xdr:col>8</xdr:col>
      <xdr:colOff>712966</xdr:colOff>
      <xdr:row>9</xdr:row>
      <xdr:rowOff>59635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AD273309-8D28-F3CD-FEE7-3D9463414F7D}"/>
            </a:ext>
          </a:extLst>
        </xdr:cNvPr>
        <xdr:cNvGrpSpPr>
          <a:grpSpLocks/>
        </xdr:cNvGrpSpPr>
      </xdr:nvGrpSpPr>
      <xdr:grpSpPr>
        <a:xfrm>
          <a:off x="2160104" y="1013793"/>
          <a:ext cx="8101053" cy="1046920"/>
          <a:chOff x="0" y="1007166"/>
          <a:chExt cx="8101053" cy="1046920"/>
        </a:xfrm>
      </xdr:grpSpPr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65026FC7-A9E4-E6AD-EF31-2E1F8A50AA19}"/>
              </a:ext>
            </a:extLst>
          </xdr:cNvPr>
          <xdr:cNvSpPr/>
        </xdr:nvSpPr>
        <xdr:spPr>
          <a:xfrm>
            <a:off x="21986" y="1007166"/>
            <a:ext cx="7975701" cy="1046920"/>
          </a:xfrm>
          <a:prstGeom prst="roundRect">
            <a:avLst>
              <a:gd name="adj" fmla="val 16667"/>
            </a:avLst>
          </a:prstGeom>
          <a:solidFill>
            <a:srgbClr val="171B26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60188B4D-2B95-4FE2-B843-EDFFBE56C718}"/>
              </a:ext>
            </a:extLst>
          </xdr:cNvPr>
          <xdr:cNvSpPr/>
        </xdr:nvSpPr>
        <xdr:spPr>
          <a:xfrm>
            <a:off x="6546573" y="1007166"/>
            <a:ext cx="1554480" cy="4572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rgbClr val="F3C879"/>
                </a:solidFill>
              </a:rPr>
              <a:t>Missed Deadlines</a:t>
            </a:r>
          </a:p>
        </xdr:txBody>
      </xdr:sp>
      <xdr:grpSp>
        <xdr:nvGrpSpPr>
          <xdr:cNvPr id="70" name="Group 69">
            <a:extLst>
              <a:ext uri="{FF2B5EF4-FFF2-40B4-BE49-F238E27FC236}">
                <a16:creationId xmlns:a16="http://schemas.microsoft.com/office/drawing/2014/main" id="{FA798DE3-18F3-7BAD-3D6E-7B6CC03CF7BE}"/>
              </a:ext>
            </a:extLst>
          </xdr:cNvPr>
          <xdr:cNvGrpSpPr/>
        </xdr:nvGrpSpPr>
        <xdr:grpSpPr>
          <a:xfrm>
            <a:off x="315942" y="1484243"/>
            <a:ext cx="7285907" cy="483707"/>
            <a:chOff x="474970" y="1285459"/>
            <a:chExt cx="6951432" cy="483706"/>
          </a:xfrm>
        </xdr:grpSpPr>
        <xdr:sp macro="" textlink="Statistics!$J$2">
          <xdr:nvSpPr>
            <xdr:cNvPr id="52" name="Oval 51">
              <a:extLst>
                <a:ext uri="{FF2B5EF4-FFF2-40B4-BE49-F238E27FC236}">
                  <a16:creationId xmlns:a16="http://schemas.microsoft.com/office/drawing/2014/main" id="{5E56CCD7-F4D0-4C9D-9C4E-2FAFCB49BF81}"/>
                </a:ext>
              </a:extLst>
            </xdr:cNvPr>
            <xdr:cNvSpPr/>
          </xdr:nvSpPr>
          <xdr:spPr>
            <a:xfrm>
              <a:off x="474970" y="1285459"/>
              <a:ext cx="462384" cy="483706"/>
            </a:xfrm>
            <a:prstGeom prst="ellipse">
              <a:avLst/>
            </a:prstGeom>
            <a:solidFill>
              <a:srgbClr val="171B26"/>
            </a:solidFill>
            <a:ln>
              <a:solidFill>
                <a:srgbClr val="0798F2"/>
              </a:solidFill>
              <a:prstDash val="dash"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fld id="{D3E0C033-1697-4E61-879B-FA10AE082595}" type="TxLink">
                <a:rPr lang="en-US" sz="1100" b="1" i="0" u="none" strike="noStrike">
                  <a:solidFill>
                    <a:srgbClr val="0798F2"/>
                  </a:solidFill>
                  <a:latin typeface="Arial"/>
                  <a:ea typeface="+mn-ea"/>
                  <a:cs typeface="Arial"/>
                </a:rPr>
                <a:pPr marL="0" indent="0" algn="ctr"/>
                <a:t>25</a:t>
              </a:fld>
              <a:endParaRPr lang="en-US" sz="1100" b="1" i="0" u="none" strike="noStrike">
                <a:solidFill>
                  <a:srgbClr val="0798F2"/>
                </a:solidFill>
                <a:latin typeface="Arial"/>
                <a:ea typeface="+mn-ea"/>
                <a:cs typeface="Arial"/>
              </a:endParaRPr>
            </a:p>
          </xdr:txBody>
        </xdr:sp>
        <xdr:sp macro="" textlink="Statistics!$K$2">
          <xdr:nvSpPr>
            <xdr:cNvPr id="53" name="Oval 52">
              <a:extLst>
                <a:ext uri="{FF2B5EF4-FFF2-40B4-BE49-F238E27FC236}">
                  <a16:creationId xmlns:a16="http://schemas.microsoft.com/office/drawing/2014/main" id="{6FF74EF4-1425-4D09-8E76-F6B74FC6BA33}"/>
                </a:ext>
              </a:extLst>
            </xdr:cNvPr>
            <xdr:cNvSpPr/>
          </xdr:nvSpPr>
          <xdr:spPr>
            <a:xfrm>
              <a:off x="1772780" y="1285459"/>
              <a:ext cx="462384" cy="483706"/>
            </a:xfrm>
            <a:prstGeom prst="ellipse">
              <a:avLst/>
            </a:prstGeom>
            <a:solidFill>
              <a:srgbClr val="171B26"/>
            </a:solidFill>
            <a:ln>
              <a:solidFill>
                <a:srgbClr val="0798F2"/>
              </a:solidFill>
              <a:prstDash val="dash"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fld id="{C8E62F36-F5BB-492E-82E6-ED8CC027153B}" type="TxLink">
                <a:rPr lang="en-US" sz="1100" b="1" i="0" u="none" strike="noStrike">
                  <a:solidFill>
                    <a:srgbClr val="0798F2"/>
                  </a:solidFill>
                  <a:latin typeface="Arial"/>
                  <a:ea typeface="+mn-ea"/>
                  <a:cs typeface="Arial"/>
                </a:rPr>
                <a:pPr marL="0" indent="0" algn="ctr"/>
                <a:t>1</a:t>
              </a:fld>
              <a:endParaRPr lang="en-US" sz="1100" b="1" i="0" u="none" strike="noStrike">
                <a:solidFill>
                  <a:srgbClr val="0798F2"/>
                </a:solidFill>
                <a:latin typeface="Arial"/>
                <a:ea typeface="+mn-ea"/>
                <a:cs typeface="Arial"/>
              </a:endParaRPr>
            </a:p>
          </xdr:txBody>
        </xdr:sp>
        <xdr:sp macro="" textlink="Statistics!$L$2">
          <xdr:nvSpPr>
            <xdr:cNvPr id="54" name="Oval 53">
              <a:extLst>
                <a:ext uri="{FF2B5EF4-FFF2-40B4-BE49-F238E27FC236}">
                  <a16:creationId xmlns:a16="http://schemas.microsoft.com/office/drawing/2014/main" id="{F430E448-81AE-45C4-8286-294F681355CF}"/>
                </a:ext>
              </a:extLst>
            </xdr:cNvPr>
            <xdr:cNvSpPr/>
          </xdr:nvSpPr>
          <xdr:spPr>
            <a:xfrm>
              <a:off x="3070590" y="1285459"/>
              <a:ext cx="462384" cy="483706"/>
            </a:xfrm>
            <a:prstGeom prst="ellipse">
              <a:avLst/>
            </a:prstGeom>
            <a:solidFill>
              <a:srgbClr val="171B26"/>
            </a:solidFill>
            <a:ln>
              <a:solidFill>
                <a:srgbClr val="0798F2"/>
              </a:solidFill>
              <a:prstDash val="dash"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fld id="{784FB8C9-F44E-4465-8B75-4FF565CF00AF}" type="TxLink">
                <a:rPr lang="en-US" sz="1100" b="1" i="0" u="none" strike="noStrike">
                  <a:solidFill>
                    <a:srgbClr val="0798F2"/>
                  </a:solidFill>
                  <a:latin typeface="Arial"/>
                  <a:ea typeface="+mn-ea"/>
                  <a:cs typeface="Arial"/>
                </a:rPr>
                <a:pPr marL="0" indent="0" algn="ctr"/>
                <a:t>1</a:t>
              </a:fld>
              <a:endParaRPr lang="en-US" sz="1100" b="1" i="0" u="none" strike="noStrike">
                <a:solidFill>
                  <a:srgbClr val="0798F2"/>
                </a:solidFill>
                <a:latin typeface="Arial"/>
                <a:ea typeface="+mn-ea"/>
                <a:cs typeface="Arial"/>
              </a:endParaRPr>
            </a:p>
          </xdr:txBody>
        </xdr:sp>
        <xdr:sp macro="" textlink="Statistics!$M$2">
          <xdr:nvSpPr>
            <xdr:cNvPr id="55" name="Oval 54">
              <a:extLst>
                <a:ext uri="{FF2B5EF4-FFF2-40B4-BE49-F238E27FC236}">
                  <a16:creationId xmlns:a16="http://schemas.microsoft.com/office/drawing/2014/main" id="{E8C424B2-1558-4AF2-B523-C018F09ACF30}"/>
                </a:ext>
              </a:extLst>
            </xdr:cNvPr>
            <xdr:cNvSpPr/>
          </xdr:nvSpPr>
          <xdr:spPr>
            <a:xfrm>
              <a:off x="4368400" y="1285459"/>
              <a:ext cx="462384" cy="483706"/>
            </a:xfrm>
            <a:prstGeom prst="ellipse">
              <a:avLst/>
            </a:prstGeom>
            <a:solidFill>
              <a:srgbClr val="171B26"/>
            </a:solidFill>
            <a:ln>
              <a:solidFill>
                <a:srgbClr val="0798F2"/>
              </a:solidFill>
              <a:prstDash val="dash"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fld id="{0369CB2B-BC0A-4CA1-8753-54ED2D5FAD32}" type="TxLink">
                <a:rPr lang="en-US" sz="1100" b="1" i="0" u="none" strike="noStrike">
                  <a:solidFill>
                    <a:srgbClr val="0798F2"/>
                  </a:solidFill>
                  <a:latin typeface="Arial"/>
                  <a:ea typeface="+mn-ea"/>
                  <a:cs typeface="Arial"/>
                </a:rPr>
                <a:pPr marL="0" indent="0" algn="ctr"/>
                <a:t>1</a:t>
              </a:fld>
              <a:endParaRPr lang="en-US" sz="1100" b="1" i="0" u="none" strike="noStrike">
                <a:solidFill>
                  <a:srgbClr val="0798F2"/>
                </a:solidFill>
                <a:latin typeface="Arial"/>
                <a:ea typeface="+mn-ea"/>
                <a:cs typeface="Arial"/>
              </a:endParaRPr>
            </a:p>
          </xdr:txBody>
        </xdr:sp>
        <xdr:sp macro="" textlink="Statistics!$N$2">
          <xdr:nvSpPr>
            <xdr:cNvPr id="56" name="Oval 55">
              <a:extLst>
                <a:ext uri="{FF2B5EF4-FFF2-40B4-BE49-F238E27FC236}">
                  <a16:creationId xmlns:a16="http://schemas.microsoft.com/office/drawing/2014/main" id="{0A38E190-A284-4820-BD96-6998D94D2807}"/>
                </a:ext>
              </a:extLst>
            </xdr:cNvPr>
            <xdr:cNvSpPr/>
          </xdr:nvSpPr>
          <xdr:spPr>
            <a:xfrm>
              <a:off x="5666210" y="1285459"/>
              <a:ext cx="462384" cy="483706"/>
            </a:xfrm>
            <a:prstGeom prst="ellipse">
              <a:avLst/>
            </a:prstGeom>
            <a:solidFill>
              <a:srgbClr val="171B26"/>
            </a:solidFill>
            <a:ln>
              <a:solidFill>
                <a:srgbClr val="0798F2"/>
              </a:solidFill>
              <a:prstDash val="dash"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fld id="{9452F290-3312-47C8-876B-75B01C649370}" type="TxLink">
                <a:rPr lang="en-US" sz="1100" b="1" i="0" u="none" strike="noStrike">
                  <a:solidFill>
                    <a:srgbClr val="0798F2"/>
                  </a:solidFill>
                  <a:latin typeface="Arial"/>
                  <a:ea typeface="+mn-ea"/>
                  <a:cs typeface="Arial"/>
                </a:rPr>
                <a:pPr marL="0" indent="0" algn="ctr"/>
                <a:t>0</a:t>
              </a:fld>
              <a:endParaRPr lang="en-US" sz="1100" b="1" i="0" u="none" strike="noStrike">
                <a:solidFill>
                  <a:srgbClr val="0798F2"/>
                </a:solidFill>
                <a:latin typeface="Arial"/>
                <a:ea typeface="+mn-ea"/>
                <a:cs typeface="Arial"/>
              </a:endParaRPr>
            </a:p>
          </xdr:txBody>
        </xdr:sp>
        <xdr:sp macro="" textlink="Statistics!O2">
          <xdr:nvSpPr>
            <xdr:cNvPr id="57" name="Oval 56">
              <a:extLst>
                <a:ext uri="{FF2B5EF4-FFF2-40B4-BE49-F238E27FC236}">
                  <a16:creationId xmlns:a16="http://schemas.microsoft.com/office/drawing/2014/main" id="{E4A9C451-8AB5-4CBC-B26D-8DA43DE045F2}"/>
                </a:ext>
              </a:extLst>
            </xdr:cNvPr>
            <xdr:cNvSpPr/>
          </xdr:nvSpPr>
          <xdr:spPr>
            <a:xfrm>
              <a:off x="6964018" y="1285459"/>
              <a:ext cx="462384" cy="483706"/>
            </a:xfrm>
            <a:prstGeom prst="ellipse">
              <a:avLst/>
            </a:prstGeom>
            <a:solidFill>
              <a:srgbClr val="171B26"/>
            </a:solidFill>
            <a:ln>
              <a:solidFill>
                <a:srgbClr val="0798F2"/>
              </a:solidFill>
              <a:prstDash val="dash"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fld id="{88A939A3-2656-421D-B4DC-707DE19E886C}" type="TxLink">
                <a:rPr lang="en-US" sz="1100" b="1" i="0" u="none" strike="noStrike">
                  <a:solidFill>
                    <a:srgbClr val="0798F2"/>
                  </a:solidFill>
                  <a:latin typeface="Arial"/>
                  <a:ea typeface="+mn-ea"/>
                  <a:cs typeface="Arial"/>
                </a:rPr>
                <a:pPr marL="0" indent="0" algn="ctr"/>
                <a:t>11</a:t>
              </a:fld>
              <a:endParaRPr lang="en-US" sz="1100" b="1" i="0" u="none" strike="noStrike">
                <a:solidFill>
                  <a:srgbClr val="0798F2"/>
                </a:solidFill>
                <a:latin typeface="Arial"/>
                <a:ea typeface="+mn-ea"/>
                <a:cs typeface="Arial"/>
              </a:endParaRPr>
            </a:p>
          </xdr:txBody>
        </xdr:sp>
      </xdr:grpSp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id="{366D640F-B263-4D95-9F71-AE4DC5FD28A8}"/>
              </a:ext>
            </a:extLst>
          </xdr:cNvPr>
          <xdr:cNvSpPr/>
        </xdr:nvSpPr>
        <xdr:spPr>
          <a:xfrm>
            <a:off x="5241658" y="1007166"/>
            <a:ext cx="1371600" cy="447123"/>
          </a:xfrm>
          <a:prstGeom prst="rect">
            <a:avLst/>
          </a:prstGeom>
          <a:solidFill>
            <a:srgbClr val="171B26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rgbClr val="F3C879"/>
                </a:solidFill>
              </a:rPr>
              <a:t>   Followed</a:t>
            </a:r>
            <a:r>
              <a:rPr lang="en-US" sz="1100" b="1" baseline="0">
                <a:solidFill>
                  <a:srgbClr val="F3C879"/>
                </a:solidFill>
              </a:rPr>
              <a:t> up</a:t>
            </a:r>
            <a:endParaRPr lang="en-US" sz="1100" b="1">
              <a:solidFill>
                <a:srgbClr val="F3C879"/>
              </a:solidFill>
            </a:endParaRPr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628F332E-5E1C-46DA-8711-A91F602D23FB}"/>
              </a:ext>
            </a:extLst>
          </xdr:cNvPr>
          <xdr:cNvSpPr/>
        </xdr:nvSpPr>
        <xdr:spPr>
          <a:xfrm>
            <a:off x="3936740" y="1007166"/>
            <a:ext cx="1371600" cy="447123"/>
          </a:xfrm>
          <a:prstGeom prst="rect">
            <a:avLst/>
          </a:prstGeom>
          <a:solidFill>
            <a:srgbClr val="171B26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rgbClr val="F3C879"/>
                </a:solidFill>
              </a:rPr>
              <a:t>Working on it</a:t>
            </a:r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41418495-58C8-416A-9F92-D829B3E0C5D1}"/>
              </a:ext>
            </a:extLst>
          </xdr:cNvPr>
          <xdr:cNvSpPr/>
        </xdr:nvSpPr>
        <xdr:spPr>
          <a:xfrm>
            <a:off x="2631822" y="1007166"/>
            <a:ext cx="1280160" cy="447123"/>
          </a:xfrm>
          <a:prstGeom prst="rect">
            <a:avLst/>
          </a:prstGeom>
          <a:solidFill>
            <a:srgbClr val="171B26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rgbClr val="F3C879"/>
                </a:solidFill>
              </a:rPr>
              <a:t>On Hold</a:t>
            </a:r>
          </a:p>
        </xdr:txBody>
      </xdr:sp>
      <xdr:sp macro="" textlink="">
        <xdr:nvSpPr>
          <xdr:cNvPr id="74" name="Rectangle 73">
            <a:extLst>
              <a:ext uri="{FF2B5EF4-FFF2-40B4-BE49-F238E27FC236}">
                <a16:creationId xmlns:a16="http://schemas.microsoft.com/office/drawing/2014/main" id="{93858F02-05E8-4719-A3F3-32027CA5E640}"/>
              </a:ext>
            </a:extLst>
          </xdr:cNvPr>
          <xdr:cNvSpPr/>
        </xdr:nvSpPr>
        <xdr:spPr>
          <a:xfrm>
            <a:off x="1000539" y="1007166"/>
            <a:ext cx="1551661" cy="447123"/>
          </a:xfrm>
          <a:prstGeom prst="rect">
            <a:avLst/>
          </a:prstGeom>
          <a:solidFill>
            <a:srgbClr val="171B26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 b="1">
                <a:solidFill>
                  <a:srgbClr val="F3C879"/>
                </a:solidFill>
              </a:rPr>
              <a:t>          Sent For Approval</a:t>
            </a:r>
          </a:p>
        </xdr:txBody>
      </xdr:sp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DA8B5CEE-4BED-4811-B0EF-BB0D042E31F6}"/>
              </a:ext>
            </a:extLst>
          </xdr:cNvPr>
          <xdr:cNvSpPr/>
        </xdr:nvSpPr>
        <xdr:spPr>
          <a:xfrm>
            <a:off x="0" y="1037121"/>
            <a:ext cx="1000539" cy="4114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 b="1">
                <a:solidFill>
                  <a:srgbClr val="F3C879"/>
                </a:solidFill>
              </a:rPr>
              <a:t>     Completed</a:t>
            </a:r>
          </a:p>
        </xdr:txBody>
      </xdr:sp>
    </xdr:grpSp>
    <xdr:clientData/>
  </xdr:twoCellAnchor>
  <xdr:twoCellAnchor>
    <xdr:from>
      <xdr:col>5</xdr:col>
      <xdr:colOff>225287</xdr:colOff>
      <xdr:row>10</xdr:row>
      <xdr:rowOff>66262</xdr:rowOff>
    </xdr:from>
    <xdr:to>
      <xdr:col>5</xdr:col>
      <xdr:colOff>3392557</xdr:colOff>
      <xdr:row>21</xdr:row>
      <xdr:rowOff>26506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7C1CAE-DC83-443B-86D0-4E209AEEB9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921027</xdr:colOff>
      <xdr:row>6</xdr:row>
      <xdr:rowOff>6626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447C29-89AA-4A11-AE7B-1435600187B0}"/>
            </a:ext>
          </a:extLst>
        </xdr:cNvPr>
        <xdr:cNvSpPr txBox="1"/>
      </xdr:nvSpPr>
      <xdr:spPr>
        <a:xfrm>
          <a:off x="3542307" y="19344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lad" refreshedDate="45324.40119016204" createdVersion="8" refreshedVersion="8" minRefreshableVersion="3" recordCount="28" xr:uid="{C2F171A0-C0A3-48A9-A441-7A79B7012E9E}">
  <cacheSource type="worksheet">
    <worksheetSource ref="A1:B29" sheet="Late Fees Board"/>
  </cacheSource>
  <cacheFields count="2">
    <cacheField name="Name" numFmtId="0">
      <sharedItems/>
    </cacheField>
    <cacheField name="Representative" numFmtId="0">
      <sharedItems count="13">
        <s v="Larry Fink"/>
        <s v="Andrew Lincoln"/>
        <s v="Harry Kane"/>
        <s v="Saul Goodman"/>
        <s v="Sarah Wayne"/>
        <s v="Brad Falchuk"/>
        <s v="Emilia Mernes"/>
        <s v="Will Turner"/>
        <s v="Steve Harrington"/>
        <s v="Mary Adams"/>
        <s v="Sasha Banks"/>
        <s v="David Miller"/>
        <s v="Alycia Wood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s v="GT"/>
    <x v="0"/>
  </r>
  <r>
    <s v="BYC"/>
    <x v="1"/>
  </r>
  <r>
    <s v="Stoneage"/>
    <x v="2"/>
  </r>
  <r>
    <s v="Waymmit"/>
    <x v="1"/>
  </r>
  <r>
    <s v="Eros"/>
    <x v="3"/>
  </r>
  <r>
    <s v="Gerrard"/>
    <x v="3"/>
  </r>
  <r>
    <s v="ErosJC"/>
    <x v="3"/>
  </r>
  <r>
    <s v="London"/>
    <x v="1"/>
  </r>
  <r>
    <s v="Catchton"/>
    <x v="1"/>
  </r>
  <r>
    <s v="Y3"/>
    <x v="4"/>
  </r>
  <r>
    <s v="WS"/>
    <x v="4"/>
  </r>
  <r>
    <s v="Brianwood"/>
    <x v="4"/>
  </r>
  <r>
    <s v="Novel"/>
    <x v="5"/>
  </r>
  <r>
    <s v="Redsquare"/>
    <x v="5"/>
  </r>
  <r>
    <s v="Summer"/>
    <x v="6"/>
  </r>
  <r>
    <s v="Blackrock"/>
    <x v="6"/>
  </r>
  <r>
    <s v="Legend"/>
    <x v="6"/>
  </r>
  <r>
    <s v="UGHR"/>
    <x v="6"/>
  </r>
  <r>
    <s v="Five Ways"/>
    <x v="7"/>
  </r>
  <r>
    <s v="HO"/>
    <x v="7"/>
  </r>
  <r>
    <s v="Milwood"/>
    <x v="7"/>
  </r>
  <r>
    <s v="BVC"/>
    <x v="7"/>
  </r>
  <r>
    <s v="Eagleeye"/>
    <x v="8"/>
  </r>
  <r>
    <s v="808 South"/>
    <x v="9"/>
  </r>
  <r>
    <s v="Sharrington"/>
    <x v="9"/>
  </r>
  <r>
    <s v="OLD"/>
    <x v="10"/>
  </r>
  <r>
    <s v="Wimberley"/>
    <x v="10"/>
  </r>
  <r>
    <s v="Yellow York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DD2B13-EA39-4C41-9CD4-C12C9E41BB15}" name="PivotTable1" cacheId="16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8" indent="0" outline="1" outlineData="1" multipleFieldFilters="0" chartFormat="21" rowHeaderCaption="Representative">
  <location ref="G2:H14" firstHeaderRow="1" firstDataRow="1" firstDataCol="1"/>
  <pivotFields count="2">
    <pivotField dataField="1" showAll="0"/>
    <pivotField axis="axisRow" showAll="0">
      <items count="14">
        <item m="1" x="12"/>
        <item x="1"/>
        <item x="5"/>
        <item x="11"/>
        <item x="6"/>
        <item x="2"/>
        <item x="0"/>
        <item x="9"/>
        <item x="4"/>
        <item x="10"/>
        <item x="3"/>
        <item x="8"/>
        <item x="7"/>
        <item t="default"/>
      </items>
    </pivotField>
  </pivotFields>
  <rowFields count="1">
    <field x="1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Items count="1">
    <i/>
  </colItems>
  <dataFields count="1">
    <dataField name="Client Name" fld="0" subtotal="count" baseField="0" baseItem="0"/>
  </dataFields>
  <formats count="5">
    <format dxfId="95">
      <pivotArea dataOnly="0" outline="0" axis="axisValues" fieldPosition="0"/>
    </format>
    <format dxfId="94">
      <pivotArea outline="0" collapsedLevelsAreSubtotals="1" fieldPosition="0"/>
    </format>
    <format dxfId="93">
      <pivotArea type="all" dataOnly="0" outline="0" fieldPosition="0"/>
    </format>
    <format dxfId="92">
      <pivotArea outline="0" collapsedLevelsAreSubtotals="1" fieldPosition="0"/>
    </format>
    <format dxfId="91">
      <pivotArea dataOnly="0" labelOnly="1" outline="0" axis="axisValues" fieldPosition="0"/>
    </format>
  </formats>
  <chartFormats count="1"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0A54-8D8A-471C-B731-6109251500EF}">
  <dimension ref="A1:I30"/>
  <sheetViews>
    <sheetView tabSelected="1" workbookViewId="0">
      <selection activeCell="H22" sqref="H22"/>
    </sheetView>
  </sheetViews>
  <sheetFormatPr defaultRowHeight="13.8" x14ac:dyDescent="0.25"/>
  <cols>
    <col min="1" max="1" width="10.59765625" bestFit="1" customWidth="1"/>
    <col min="2" max="2" width="15.5" bestFit="1" customWidth="1"/>
    <col min="3" max="3" width="14.69921875" bestFit="1" customWidth="1"/>
    <col min="4" max="4" width="14.796875" bestFit="1" customWidth="1"/>
    <col min="5" max="5" width="27.296875" bestFit="1" customWidth="1"/>
    <col min="6" max="6" width="23.19921875" customWidth="1"/>
    <col min="7" max="7" width="32.3984375" customWidth="1"/>
    <col min="8" max="8" width="32.59765625" customWidth="1"/>
  </cols>
  <sheetData>
    <row r="1" spans="1:9" ht="14.4" thickBot="1" x14ac:dyDescent="0.3">
      <c r="A1" s="9" t="s">
        <v>0</v>
      </c>
      <c r="B1" s="8" t="s">
        <v>22</v>
      </c>
      <c r="C1" s="8" t="s">
        <v>1</v>
      </c>
      <c r="D1" s="8" t="s">
        <v>23</v>
      </c>
      <c r="E1" s="8" t="s">
        <v>2</v>
      </c>
      <c r="F1" s="8" t="s">
        <v>37</v>
      </c>
      <c r="G1" s="8" t="s">
        <v>26</v>
      </c>
      <c r="H1" s="8" t="s">
        <v>3</v>
      </c>
      <c r="I1" s="8" t="s">
        <v>38</v>
      </c>
    </row>
    <row r="2" spans="1:9" ht="15" thickTop="1" thickBot="1" x14ac:dyDescent="0.3">
      <c r="A2" s="1" t="s">
        <v>68</v>
      </c>
      <c r="B2" s="2" t="s">
        <v>113</v>
      </c>
      <c r="C2" s="13" t="s">
        <v>7</v>
      </c>
      <c r="D2" s="12" t="s">
        <v>5</v>
      </c>
      <c r="E2" s="2" t="s">
        <v>30</v>
      </c>
      <c r="F2" s="10">
        <v>45313</v>
      </c>
      <c r="G2" s="2" t="s">
        <v>96</v>
      </c>
      <c r="H2" s="2" t="s">
        <v>6</v>
      </c>
      <c r="I2" s="2" t="s">
        <v>6</v>
      </c>
    </row>
    <row r="3" spans="1:9" ht="15" thickTop="1" thickBot="1" x14ac:dyDescent="0.3">
      <c r="A3" s="1" t="s">
        <v>69</v>
      </c>
      <c r="B3" s="2" t="s">
        <v>116</v>
      </c>
      <c r="C3" s="13" t="s">
        <v>7</v>
      </c>
      <c r="D3" s="12" t="s">
        <v>5</v>
      </c>
      <c r="E3" s="2" t="s">
        <v>39</v>
      </c>
      <c r="F3" s="10">
        <v>45299</v>
      </c>
      <c r="G3" s="2" t="s">
        <v>97</v>
      </c>
      <c r="H3" s="2" t="s">
        <v>6</v>
      </c>
      <c r="I3" s="2" t="s">
        <v>6</v>
      </c>
    </row>
    <row r="4" spans="1:9" ht="15" thickTop="1" thickBot="1" x14ac:dyDescent="0.3">
      <c r="A4" s="1" t="s">
        <v>70</v>
      </c>
      <c r="B4" s="2" t="s">
        <v>115</v>
      </c>
      <c r="C4" s="13" t="s">
        <v>7</v>
      </c>
      <c r="D4" s="14" t="s">
        <v>8</v>
      </c>
      <c r="E4" s="2" t="s">
        <v>40</v>
      </c>
      <c r="F4" s="10">
        <v>45302</v>
      </c>
      <c r="G4" s="2" t="s">
        <v>6</v>
      </c>
      <c r="H4" s="2" t="s">
        <v>6</v>
      </c>
      <c r="I4" s="2" t="s">
        <v>6</v>
      </c>
    </row>
    <row r="5" spans="1:9" ht="15" thickTop="1" thickBot="1" x14ac:dyDescent="0.3">
      <c r="A5" s="1" t="s">
        <v>71</v>
      </c>
      <c r="B5" s="2" t="s">
        <v>116</v>
      </c>
      <c r="C5" s="13" t="s">
        <v>7</v>
      </c>
      <c r="D5" s="14" t="s">
        <v>8</v>
      </c>
      <c r="E5" s="2" t="s">
        <v>39</v>
      </c>
      <c r="F5" s="10">
        <v>45297</v>
      </c>
      <c r="G5" s="2" t="s">
        <v>98</v>
      </c>
      <c r="H5" s="2" t="s">
        <v>6</v>
      </c>
      <c r="I5" s="2" t="s">
        <v>6</v>
      </c>
    </row>
    <row r="6" spans="1:9" ht="15" thickTop="1" thickBot="1" x14ac:dyDescent="0.3">
      <c r="A6" s="1" t="s">
        <v>72</v>
      </c>
      <c r="B6" s="2" t="s">
        <v>114</v>
      </c>
      <c r="C6" s="12" t="s">
        <v>4</v>
      </c>
      <c r="D6" s="12" t="s">
        <v>5</v>
      </c>
      <c r="E6" s="2" t="s">
        <v>41</v>
      </c>
      <c r="F6" s="10" t="s">
        <v>6</v>
      </c>
      <c r="G6" s="2" t="s">
        <v>6</v>
      </c>
      <c r="H6" s="2" t="s">
        <v>6</v>
      </c>
      <c r="I6" s="2" t="s">
        <v>6</v>
      </c>
    </row>
    <row r="7" spans="1:9" ht="15" thickTop="1" thickBot="1" x14ac:dyDescent="0.3">
      <c r="A7" s="1" t="s">
        <v>73</v>
      </c>
      <c r="B7" s="2" t="s">
        <v>114</v>
      </c>
      <c r="C7" s="13" t="s">
        <v>7</v>
      </c>
      <c r="D7" s="12" t="s">
        <v>5</v>
      </c>
      <c r="E7" s="2" t="s">
        <v>39</v>
      </c>
      <c r="F7" s="10">
        <v>45300</v>
      </c>
      <c r="G7" s="2" t="s">
        <v>6</v>
      </c>
      <c r="H7" s="2" t="s">
        <v>6</v>
      </c>
      <c r="I7" s="2" t="s">
        <v>6</v>
      </c>
    </row>
    <row r="8" spans="1:9" ht="15" thickTop="1" thickBot="1" x14ac:dyDescent="0.3">
      <c r="A8" s="1" t="s">
        <v>74</v>
      </c>
      <c r="B8" s="2" t="s">
        <v>114</v>
      </c>
      <c r="C8" s="13" t="s">
        <v>7</v>
      </c>
      <c r="D8" s="12" t="s">
        <v>5</v>
      </c>
      <c r="E8" s="2" t="s">
        <v>42</v>
      </c>
      <c r="F8" s="10">
        <v>45309</v>
      </c>
      <c r="G8" s="2" t="s">
        <v>99</v>
      </c>
      <c r="H8" s="2" t="s">
        <v>10</v>
      </c>
      <c r="I8" s="2" t="s">
        <v>6</v>
      </c>
    </row>
    <row r="9" spans="1:9" ht="15" thickTop="1" thickBot="1" x14ac:dyDescent="0.3">
      <c r="A9" s="1" t="s">
        <v>75</v>
      </c>
      <c r="B9" s="2" t="s">
        <v>116</v>
      </c>
      <c r="C9" s="13" t="s">
        <v>7</v>
      </c>
      <c r="D9" s="14" t="s">
        <v>8</v>
      </c>
      <c r="E9" s="2" t="s">
        <v>43</v>
      </c>
      <c r="F9" s="10">
        <v>45302</v>
      </c>
      <c r="G9" s="2" t="s">
        <v>11</v>
      </c>
      <c r="H9" s="2" t="s">
        <v>12</v>
      </c>
      <c r="I9" s="2" t="s">
        <v>6</v>
      </c>
    </row>
    <row r="10" spans="1:9" ht="15" thickTop="1" thickBot="1" x14ac:dyDescent="0.3">
      <c r="A10" s="1" t="s">
        <v>76</v>
      </c>
      <c r="B10" s="2" t="s">
        <v>116</v>
      </c>
      <c r="C10" s="13" t="s">
        <v>7</v>
      </c>
      <c r="D10" s="12" t="s">
        <v>5</v>
      </c>
      <c r="E10" s="2" t="s">
        <v>44</v>
      </c>
      <c r="F10" s="10">
        <v>45301</v>
      </c>
      <c r="G10" s="2" t="s">
        <v>100</v>
      </c>
      <c r="H10" s="2" t="s">
        <v>6</v>
      </c>
      <c r="I10" s="2" t="s">
        <v>6</v>
      </c>
    </row>
    <row r="11" spans="1:9" ht="15" thickTop="1" thickBot="1" x14ac:dyDescent="0.3">
      <c r="A11" s="1" t="s">
        <v>77</v>
      </c>
      <c r="B11" s="2" t="s">
        <v>117</v>
      </c>
      <c r="C11" s="13" t="s">
        <v>7</v>
      </c>
      <c r="D11" s="14" t="s">
        <v>8</v>
      </c>
      <c r="E11" s="2" t="s">
        <v>31</v>
      </c>
      <c r="F11" s="10">
        <v>45302</v>
      </c>
      <c r="G11" s="2" t="s">
        <v>6</v>
      </c>
      <c r="H11" s="2" t="s">
        <v>14</v>
      </c>
      <c r="I11" s="2" t="s">
        <v>6</v>
      </c>
    </row>
    <row r="12" spans="1:9" ht="15" thickTop="1" thickBot="1" x14ac:dyDescent="0.3">
      <c r="A12" s="1" t="s">
        <v>78</v>
      </c>
      <c r="B12" s="2" t="s">
        <v>117</v>
      </c>
      <c r="C12" s="13" t="s">
        <v>7</v>
      </c>
      <c r="D12" s="12" t="s">
        <v>5</v>
      </c>
      <c r="E12" s="2" t="s">
        <v>43</v>
      </c>
      <c r="F12" s="10">
        <v>45306</v>
      </c>
      <c r="G12" s="2" t="s">
        <v>101</v>
      </c>
      <c r="H12" s="2" t="s">
        <v>102</v>
      </c>
      <c r="I12" s="2" t="s">
        <v>6</v>
      </c>
    </row>
    <row r="13" spans="1:9" ht="15" thickTop="1" thickBot="1" x14ac:dyDescent="0.3">
      <c r="A13" s="1" t="s">
        <v>79</v>
      </c>
      <c r="B13" s="2" t="s">
        <v>117</v>
      </c>
      <c r="C13" s="13" t="s">
        <v>7</v>
      </c>
      <c r="D13" s="12" t="s">
        <v>5</v>
      </c>
      <c r="E13" s="2" t="s">
        <v>45</v>
      </c>
      <c r="F13" s="10">
        <v>45310</v>
      </c>
      <c r="G13" s="2" t="s">
        <v>15</v>
      </c>
      <c r="H13" s="2" t="s">
        <v>16</v>
      </c>
      <c r="I13" s="2" t="s">
        <v>6</v>
      </c>
    </row>
    <row r="14" spans="1:9" ht="15" thickTop="1" thickBot="1" x14ac:dyDescent="0.3">
      <c r="A14" s="1" t="s">
        <v>80</v>
      </c>
      <c r="B14" s="2" t="s">
        <v>118</v>
      </c>
      <c r="C14" s="13" t="s">
        <v>7</v>
      </c>
      <c r="D14" s="12" t="s">
        <v>5</v>
      </c>
      <c r="E14" s="2" t="s">
        <v>46</v>
      </c>
      <c r="F14" s="10" t="s">
        <v>6</v>
      </c>
      <c r="G14" s="2" t="s">
        <v>103</v>
      </c>
      <c r="H14" s="2" t="s">
        <v>6</v>
      </c>
      <c r="I14" s="2" t="s">
        <v>6</v>
      </c>
    </row>
    <row r="15" spans="1:9" ht="15" thickTop="1" thickBot="1" x14ac:dyDescent="0.3">
      <c r="A15" s="1" t="s">
        <v>81</v>
      </c>
      <c r="B15" s="2" t="s">
        <v>118</v>
      </c>
      <c r="C15" s="13" t="s">
        <v>7</v>
      </c>
      <c r="D15" s="12" t="s">
        <v>5</v>
      </c>
      <c r="E15" s="2" t="s">
        <v>47</v>
      </c>
      <c r="F15" s="10" t="s">
        <v>6</v>
      </c>
      <c r="G15" s="2" t="s">
        <v>104</v>
      </c>
      <c r="H15" s="2" t="s">
        <v>6</v>
      </c>
      <c r="I15" s="2" t="s">
        <v>6</v>
      </c>
    </row>
    <row r="16" spans="1:9" ht="15" thickTop="1" thickBot="1" x14ac:dyDescent="0.3">
      <c r="A16" s="1" t="s">
        <v>82</v>
      </c>
      <c r="B16" s="2" t="s">
        <v>119</v>
      </c>
      <c r="C16" s="13" t="s">
        <v>7</v>
      </c>
      <c r="D16" s="14" t="s">
        <v>8</v>
      </c>
      <c r="E16" s="2" t="s">
        <v>39</v>
      </c>
      <c r="F16" s="10">
        <v>45297</v>
      </c>
      <c r="G16" s="2" t="s">
        <v>105</v>
      </c>
      <c r="H16" s="2" t="s">
        <v>6</v>
      </c>
      <c r="I16" s="2" t="s">
        <v>6</v>
      </c>
    </row>
    <row r="17" spans="1:9" ht="15" thickTop="1" thickBot="1" x14ac:dyDescent="0.3">
      <c r="A17" s="1" t="s">
        <v>83</v>
      </c>
      <c r="B17" s="2" t="s">
        <v>119</v>
      </c>
      <c r="C17" s="13" t="s">
        <v>7</v>
      </c>
      <c r="D17" s="14" t="s">
        <v>8</v>
      </c>
      <c r="E17" s="2" t="s">
        <v>48</v>
      </c>
      <c r="F17" s="10">
        <v>45302</v>
      </c>
      <c r="G17" s="2" t="s">
        <v>49</v>
      </c>
      <c r="H17" s="2" t="s">
        <v>9</v>
      </c>
      <c r="I17" s="2" t="s">
        <v>6</v>
      </c>
    </row>
    <row r="18" spans="1:9" ht="15" thickTop="1" thickBot="1" x14ac:dyDescent="0.3">
      <c r="A18" s="1" t="s">
        <v>84</v>
      </c>
      <c r="B18" s="2" t="s">
        <v>119</v>
      </c>
      <c r="C18" s="13" t="s">
        <v>7</v>
      </c>
      <c r="D18" s="12" t="s">
        <v>5</v>
      </c>
      <c r="E18" s="2" t="s">
        <v>32</v>
      </c>
      <c r="F18" s="10">
        <v>45306</v>
      </c>
      <c r="G18" s="2" t="s">
        <v>6</v>
      </c>
      <c r="H18" s="2" t="s">
        <v>6</v>
      </c>
      <c r="I18" s="2" t="s">
        <v>6</v>
      </c>
    </row>
    <row r="19" spans="1:9" ht="15" thickTop="1" thickBot="1" x14ac:dyDescent="0.3">
      <c r="A19" s="1" t="s">
        <v>85</v>
      </c>
      <c r="B19" s="2" t="s">
        <v>119</v>
      </c>
      <c r="C19" s="15" t="s">
        <v>17</v>
      </c>
      <c r="D19" s="12" t="s">
        <v>5</v>
      </c>
      <c r="E19" s="2" t="s">
        <v>45</v>
      </c>
      <c r="F19" s="10" t="s">
        <v>6</v>
      </c>
      <c r="G19" s="2" t="s">
        <v>106</v>
      </c>
      <c r="H19" s="2" t="s">
        <v>18</v>
      </c>
      <c r="I19" s="2" t="s">
        <v>6</v>
      </c>
    </row>
    <row r="20" spans="1:9" ht="15" thickTop="1" thickBot="1" x14ac:dyDescent="0.3">
      <c r="A20" s="1" t="s">
        <v>86</v>
      </c>
      <c r="B20" s="2" t="s">
        <v>120</v>
      </c>
      <c r="C20" s="13" t="s">
        <v>7</v>
      </c>
      <c r="D20" s="12" t="s">
        <v>5</v>
      </c>
      <c r="E20" s="2" t="s">
        <v>45</v>
      </c>
      <c r="F20" s="10">
        <v>45299</v>
      </c>
      <c r="G20" s="2" t="s">
        <v>107</v>
      </c>
      <c r="H20" s="2" t="s">
        <v>108</v>
      </c>
      <c r="I20" s="2" t="s">
        <v>6</v>
      </c>
    </row>
    <row r="21" spans="1:9" ht="15" thickTop="1" thickBot="1" x14ac:dyDescent="0.3">
      <c r="A21" s="1" t="s">
        <v>87</v>
      </c>
      <c r="B21" s="2" t="s">
        <v>120</v>
      </c>
      <c r="C21" s="11" t="s">
        <v>13</v>
      </c>
      <c r="D21" s="12" t="s">
        <v>5</v>
      </c>
      <c r="E21" s="2" t="s">
        <v>33</v>
      </c>
      <c r="F21" s="10" t="s">
        <v>6</v>
      </c>
      <c r="G21" s="2" t="s">
        <v>109</v>
      </c>
      <c r="H21" s="2" t="s">
        <v>110</v>
      </c>
      <c r="I21" s="2" t="s">
        <v>6</v>
      </c>
    </row>
    <row r="22" spans="1:9" ht="15" thickTop="1" thickBot="1" x14ac:dyDescent="0.3">
      <c r="A22" s="1" t="s">
        <v>88</v>
      </c>
      <c r="B22" s="2" t="s">
        <v>120</v>
      </c>
      <c r="C22" s="13" t="s">
        <v>7</v>
      </c>
      <c r="D22" s="12" t="s">
        <v>5</v>
      </c>
      <c r="E22" s="2" t="s">
        <v>39</v>
      </c>
      <c r="F22" s="10">
        <v>45300</v>
      </c>
      <c r="G22" s="2" t="s">
        <v>111</v>
      </c>
      <c r="H22" s="2" t="s">
        <v>19</v>
      </c>
      <c r="I22" s="2" t="s">
        <v>6</v>
      </c>
    </row>
    <row r="23" spans="1:9" ht="15" thickTop="1" thickBot="1" x14ac:dyDescent="0.3">
      <c r="A23" s="1" t="s">
        <v>89</v>
      </c>
      <c r="B23" s="2" t="s">
        <v>120</v>
      </c>
      <c r="C23" s="13" t="s">
        <v>7</v>
      </c>
      <c r="D23" s="14" t="s">
        <v>8</v>
      </c>
      <c r="E23" s="2" t="s">
        <v>50</v>
      </c>
      <c r="F23" s="10">
        <v>45309</v>
      </c>
      <c r="G23" s="2" t="s">
        <v>29</v>
      </c>
      <c r="H23" s="2" t="s">
        <v>6</v>
      </c>
      <c r="I23" s="2" t="s">
        <v>6</v>
      </c>
    </row>
    <row r="24" spans="1:9" ht="15" thickTop="1" thickBot="1" x14ac:dyDescent="0.3">
      <c r="A24" s="1" t="s">
        <v>90</v>
      </c>
      <c r="B24" s="2" t="s">
        <v>20</v>
      </c>
      <c r="C24" s="13" t="s">
        <v>7</v>
      </c>
      <c r="D24" s="12" t="s">
        <v>5</v>
      </c>
      <c r="E24" s="2" t="s">
        <v>39</v>
      </c>
      <c r="F24" s="10">
        <v>45302</v>
      </c>
      <c r="G24" s="2" t="s">
        <v>6</v>
      </c>
      <c r="H24" s="2" t="s">
        <v>6</v>
      </c>
      <c r="I24" s="2" t="s">
        <v>6</v>
      </c>
    </row>
    <row r="25" spans="1:9" ht="15" thickTop="1" thickBot="1" x14ac:dyDescent="0.3">
      <c r="A25" s="1" t="s">
        <v>91</v>
      </c>
      <c r="B25" s="2" t="s">
        <v>121</v>
      </c>
      <c r="C25" s="13" t="s">
        <v>7</v>
      </c>
      <c r="D25" s="12" t="s">
        <v>5</v>
      </c>
      <c r="E25" s="2" t="s">
        <v>39</v>
      </c>
      <c r="F25" s="10">
        <v>45299</v>
      </c>
      <c r="G25" s="34" t="s">
        <v>112</v>
      </c>
      <c r="H25" s="2" t="s">
        <v>6</v>
      </c>
      <c r="I25" s="2" t="s">
        <v>6</v>
      </c>
    </row>
    <row r="26" spans="1:9" ht="15" thickTop="1" thickBot="1" x14ac:dyDescent="0.3">
      <c r="A26" s="1" t="s">
        <v>92</v>
      </c>
      <c r="B26" s="2" t="s">
        <v>121</v>
      </c>
      <c r="C26" s="13" t="s">
        <v>7</v>
      </c>
      <c r="D26" s="14" t="s">
        <v>8</v>
      </c>
      <c r="E26" s="2" t="s">
        <v>24</v>
      </c>
      <c r="F26" s="10">
        <v>45302</v>
      </c>
      <c r="G26" s="2" t="s">
        <v>6</v>
      </c>
      <c r="H26" s="2" t="s">
        <v>6</v>
      </c>
      <c r="I26" s="2" t="s">
        <v>6</v>
      </c>
    </row>
    <row r="27" spans="1:9" ht="15" thickTop="1" thickBot="1" x14ac:dyDescent="0.3">
      <c r="A27" s="1" t="s">
        <v>94</v>
      </c>
      <c r="B27" s="2" t="s">
        <v>122</v>
      </c>
      <c r="C27" s="13" t="s">
        <v>7</v>
      </c>
      <c r="D27" s="12" t="s">
        <v>5</v>
      </c>
      <c r="E27" s="2" t="s">
        <v>39</v>
      </c>
      <c r="F27" s="10">
        <v>45301</v>
      </c>
      <c r="G27" s="2" t="s">
        <v>6</v>
      </c>
      <c r="H27" s="2" t="s">
        <v>6</v>
      </c>
      <c r="I27" s="2" t="s">
        <v>6</v>
      </c>
    </row>
    <row r="28" spans="1:9" ht="15" thickTop="1" thickBot="1" x14ac:dyDescent="0.3">
      <c r="A28" s="1" t="s">
        <v>93</v>
      </c>
      <c r="B28" s="2" t="s">
        <v>122</v>
      </c>
      <c r="C28" s="13" t="s">
        <v>7</v>
      </c>
      <c r="D28" s="14" t="s">
        <v>8</v>
      </c>
      <c r="E28" s="2" t="s">
        <v>39</v>
      </c>
      <c r="F28" s="10">
        <v>45297</v>
      </c>
      <c r="G28" s="2" t="s">
        <v>6</v>
      </c>
      <c r="H28" s="2" t="s">
        <v>6</v>
      </c>
      <c r="I28" s="2" t="s">
        <v>6</v>
      </c>
    </row>
    <row r="29" spans="1:9" ht="15" thickTop="1" thickBot="1" x14ac:dyDescent="0.3">
      <c r="A29" s="1" t="s">
        <v>95</v>
      </c>
      <c r="B29" s="2" t="s">
        <v>123</v>
      </c>
      <c r="C29" s="13" t="s">
        <v>7</v>
      </c>
      <c r="D29" s="12" t="s">
        <v>5</v>
      </c>
      <c r="E29" s="2" t="s">
        <v>34</v>
      </c>
      <c r="F29" s="10" t="s">
        <v>6</v>
      </c>
      <c r="G29" s="2" t="s">
        <v>6</v>
      </c>
      <c r="H29" s="2" t="s">
        <v>6</v>
      </c>
      <c r="I29" s="2" t="s">
        <v>6</v>
      </c>
    </row>
    <row r="30" spans="1:9" ht="14.4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2361-4B66-4F5A-8091-8B8CA8552C20}">
  <dimension ref="A1:L40"/>
  <sheetViews>
    <sheetView showGridLines="0" topLeftCell="A4" zoomScale="115" zoomScaleNormal="115" workbookViewId="0">
      <selection activeCell="I27" sqref="I27"/>
    </sheetView>
  </sheetViews>
  <sheetFormatPr defaultRowHeight="13.8" x14ac:dyDescent="0.25"/>
  <cols>
    <col min="1" max="1" width="2.796875" customWidth="1"/>
    <col min="2" max="2" width="14" style="3" customWidth="1"/>
    <col min="3" max="3" width="16.8984375" customWidth="1"/>
    <col min="4" max="4" width="16.69921875" customWidth="1"/>
    <col min="5" max="5" width="14.796875" customWidth="1"/>
    <col min="6" max="6" width="45.296875" customWidth="1"/>
    <col min="7" max="7" width="3.59765625" customWidth="1"/>
    <col min="8" max="8" width="11.296875" customWidth="1"/>
    <col min="9" max="9" width="15.8984375" customWidth="1"/>
    <col min="10" max="10" width="16.296875" bestFit="1" customWidth="1"/>
    <col min="11" max="11" width="11" customWidth="1"/>
    <col min="12" max="12" width="17.69921875" customWidth="1"/>
  </cols>
  <sheetData>
    <row r="1" spans="1:12" ht="30" customHeight="1" x14ac:dyDescent="0.3">
      <c r="A1" s="18"/>
      <c r="B1" s="19"/>
      <c r="C1" s="18"/>
      <c r="D1" s="18"/>
      <c r="E1" s="31" t="s">
        <v>36</v>
      </c>
      <c r="F1" s="31"/>
      <c r="G1" s="18"/>
      <c r="H1" s="18"/>
      <c r="I1" s="18"/>
      <c r="J1" s="18"/>
      <c r="K1" s="18"/>
      <c r="L1" s="18"/>
    </row>
    <row r="2" spans="1:12" s="2" customFormat="1" ht="18" customHeight="1" x14ac:dyDescent="0.25">
      <c r="A2" s="20"/>
      <c r="B2" s="20"/>
      <c r="C2" s="20"/>
      <c r="D2" s="20"/>
      <c r="E2" s="30">
        <f>COUNTIF('Late Fees Board'!C2:C29, "Done")/COUNTA('Late Fees Board'!A2:A29)</f>
        <v>0.8928571428571429</v>
      </c>
      <c r="F2" s="30"/>
      <c r="G2" s="20"/>
      <c r="H2" s="20"/>
      <c r="I2" s="20"/>
      <c r="J2" s="20"/>
      <c r="K2" s="18"/>
      <c r="L2" s="18"/>
    </row>
    <row r="3" spans="1:12" ht="27.6" customHeight="1" x14ac:dyDescent="0.25">
      <c r="A3" s="16"/>
      <c r="B3" s="17"/>
      <c r="C3" s="16"/>
      <c r="D3" s="16"/>
      <c r="E3" s="16"/>
      <c r="F3" s="16"/>
      <c r="G3" s="16"/>
      <c r="H3" s="16"/>
      <c r="I3" s="16"/>
      <c r="J3" s="16"/>
      <c r="K3" s="18"/>
      <c r="L3" s="18"/>
    </row>
    <row r="11" spans="1:12" x14ac:dyDescent="0.25">
      <c r="B11" s="21" t="s">
        <v>56</v>
      </c>
      <c r="C11" s="21" t="s">
        <v>35</v>
      </c>
      <c r="D11" s="21" t="s">
        <v>53</v>
      </c>
      <c r="E11" s="21" t="s">
        <v>57</v>
      </c>
    </row>
    <row r="12" spans="1:12" x14ac:dyDescent="0.25">
      <c r="B12" s="22" t="str" cm="1">
        <f t="array" ref="B12:B14">_xlfn._xlws.FILTER('Late Fees Board'!$A$2:$A$29, 'Late Fees Board'!$C$2:$C$29 &lt;&gt; "Done")</f>
        <v>Eros</v>
      </c>
      <c r="C12" s="23" t="str">
        <f>IF(B12="","",IF(_xlfn.XLOOKUP(B12, 'Late Fees Board'!$A$2:$A$29, 'Late Fees Board'!$C$2:$C$29) = "", "", _xlfn.XLOOKUP(B12, 'Late Fees Board'!$A$2:$A$29, 'Late Fees Board'!$C$2:$C$29) ))</f>
        <v>Working on it</v>
      </c>
      <c r="D12" s="22" t="str" cm="1">
        <f t="array" ref="D12:D23">_xlfn._xlws.FILTER(Statistics!$A$2:$A$29,ISNUMBER(Statistics!$D$2:$D$29))</f>
        <v>GT</v>
      </c>
      <c r="E12" s="23">
        <f>IF(D12="","",_xlfn.XLOOKUP(D12,Statistics!$A$2:$A$29,Statistics!$D$2:$D$29))</f>
        <v>6</v>
      </c>
    </row>
    <row r="13" spans="1:12" x14ac:dyDescent="0.25">
      <c r="B13" s="22" t="str">
        <v>UGHR</v>
      </c>
      <c r="C13" s="23" t="str">
        <f>IF(B13="","",IF(_xlfn.XLOOKUP(B13, 'Late Fees Board'!$A$2:$A$29, 'Late Fees Board'!$C$2:$C$29) = "", "", _xlfn.XLOOKUP(B13, 'Late Fees Board'!$A$2:$A$29, 'Late Fees Board'!$C$2:$C$29) ))</f>
        <v>ON HOLD</v>
      </c>
      <c r="D13" s="22" t="str">
        <v>BYC</v>
      </c>
      <c r="E13" s="23">
        <f>IF(D13="","",_xlfn.XLOOKUP(D13,Statistics!$A$2:$A$29,Statistics!$D$2:$D$29))</f>
        <v>2</v>
      </c>
    </row>
    <row r="14" spans="1:12" x14ac:dyDescent="0.25">
      <c r="B14" s="22" t="str">
        <v>HO</v>
      </c>
      <c r="C14" s="23" t="str">
        <f>IF(B14="","",IF(_xlfn.XLOOKUP(B14, 'Late Fees Board'!$A$2:$A$29, 'Late Fees Board'!$C$2:$C$29) = "", "", _xlfn.XLOOKUP(B14, 'Late Fees Board'!$A$2:$A$29, 'Late Fees Board'!$C$2:$C$29) ))</f>
        <v>Sent for approval</v>
      </c>
      <c r="D14" s="22" t="str">
        <v>Stoneage</v>
      </c>
      <c r="E14" s="23">
        <f>IF(D14="","",_xlfn.XLOOKUP(D14,Statistics!$A$2:$A$29,Statistics!$D$2:$D$29))</f>
        <v>-2</v>
      </c>
    </row>
    <row r="15" spans="1:12" x14ac:dyDescent="0.25">
      <c r="B15" s="22"/>
      <c r="C15" s="23" t="str">
        <f>IF(B15="","",IF(_xlfn.XLOOKUP(B15, 'Late Fees Board'!$A$2:$A$29, 'Late Fees Board'!$C$2:$C$29) = "", "", _xlfn.XLOOKUP(B15, 'Late Fees Board'!$A$2:$A$29, 'Late Fees Board'!$C$2:$C$29) ))</f>
        <v/>
      </c>
      <c r="D15" s="22" t="str">
        <v>Gerrard</v>
      </c>
      <c r="E15" s="23">
        <f>IF(D15="","",_xlfn.XLOOKUP(D15,Statistics!$A$2:$A$29,Statistics!$D$2:$D$29))</f>
        <v>3</v>
      </c>
    </row>
    <row r="16" spans="1:12" x14ac:dyDescent="0.25">
      <c r="B16" s="22"/>
      <c r="C16" s="23" t="str">
        <f>IF(B16="","",IF(_xlfn.XLOOKUP(B16, 'Late Fees Board'!$A$2:$A$29, 'Late Fees Board'!$C$2:$C$29) = "", "", _xlfn.XLOOKUP(B16, 'Late Fees Board'!$A$2:$A$29, 'Late Fees Board'!$C$2:$C$29) ))</f>
        <v/>
      </c>
      <c r="D16" s="22" t="str">
        <v>ErosJC</v>
      </c>
      <c r="E16" s="23">
        <f>IF(D16="","",_xlfn.XLOOKUP(D16,Statistics!$A$2:$A$29,Statistics!$D$2:$D$29))</f>
        <v>2</v>
      </c>
    </row>
    <row r="17" spans="2:5" x14ac:dyDescent="0.25">
      <c r="B17" s="22"/>
      <c r="C17" s="23" t="str">
        <f>IF(B17="","",IF(_xlfn.XLOOKUP(B17, 'Late Fees Board'!$A$2:$A$29, 'Late Fees Board'!$C$2:$C$29) = "", "", _xlfn.XLOOKUP(B17, 'Late Fees Board'!$A$2:$A$29, 'Late Fees Board'!$C$2:$C$29) ))</f>
        <v/>
      </c>
      <c r="D17" s="22" t="str">
        <v>WS</v>
      </c>
      <c r="E17" s="23">
        <f>IF(D17="","",_xlfn.XLOOKUP(D17,Statistics!$A$2:$A$29,Statistics!$D$2:$D$29))</f>
        <v>4</v>
      </c>
    </row>
    <row r="18" spans="2:5" x14ac:dyDescent="0.25">
      <c r="B18" s="22"/>
      <c r="C18" s="23" t="str">
        <f>IF(B18="","",IF(_xlfn.XLOOKUP(B18, 'Late Fees Board'!$A$2:$A$29, 'Late Fees Board'!$C$2:$C$29) = "", "", _xlfn.XLOOKUP(B18, 'Late Fees Board'!$A$2:$A$29, 'Late Fees Board'!$C$2:$C$29) ))</f>
        <v/>
      </c>
      <c r="D18" s="22" t="str">
        <v>Brianwood</v>
      </c>
      <c r="E18" s="23">
        <f>IF(D18="","",_xlfn.XLOOKUP(D18,Statistics!$A$2:$A$29,Statistics!$D$2:$D$29))</f>
        <v>11</v>
      </c>
    </row>
    <row r="19" spans="2:5" x14ac:dyDescent="0.25">
      <c r="B19" s="22"/>
      <c r="C19" s="23" t="str">
        <f>IF(B19="","",IF(_xlfn.XLOOKUP(B19, 'Late Fees Board'!$A$2:$A$29, 'Late Fees Board'!$C$2:$C$29) = "", "", _xlfn.XLOOKUP(B19, 'Late Fees Board'!$A$2:$A$29, 'Late Fees Board'!$C$2:$C$29) ))</f>
        <v/>
      </c>
      <c r="D19" s="22" t="str">
        <v>Legend</v>
      </c>
      <c r="E19" s="23">
        <f>IF(D19="","",_xlfn.XLOOKUP(D19,Statistics!$A$2:$A$29,Statistics!$D$2:$D$29))</f>
        <v>1</v>
      </c>
    </row>
    <row r="20" spans="2:5" x14ac:dyDescent="0.25">
      <c r="B20" s="22"/>
      <c r="C20" s="23" t="str">
        <f>IF(B20="","",IF(_xlfn.XLOOKUP(B20, 'Late Fees Board'!$A$2:$A$29, 'Late Fees Board'!$C$2:$C$29) = "", "", _xlfn.XLOOKUP(B20, 'Late Fees Board'!$A$2:$A$29, 'Late Fees Board'!$C$2:$C$29) ))</f>
        <v/>
      </c>
      <c r="D20" s="22" t="str">
        <v>Milwood</v>
      </c>
      <c r="E20" s="23">
        <f>IF(D20="","",_xlfn.XLOOKUP(D20,Statistics!$A$2:$A$29,Statistics!$D$2:$D$29))</f>
        <v>3</v>
      </c>
    </row>
    <row r="21" spans="2:5" x14ac:dyDescent="0.25">
      <c r="B21" s="22"/>
      <c r="C21" s="23" t="str">
        <f>IF(B21="","",IF(_xlfn.XLOOKUP(B21, 'Late Fees Board'!$A$2:$A$29, 'Late Fees Board'!$C$2:$C$29) = "", "", _xlfn.XLOOKUP(B21, 'Late Fees Board'!$A$2:$A$29, 'Late Fees Board'!$C$2:$C$29) ))</f>
        <v/>
      </c>
      <c r="D21" s="22" t="str">
        <v>Eagleeye</v>
      </c>
      <c r="E21" s="23">
        <f>IF(D21="","",_xlfn.XLOOKUP(D21,Statistics!$A$2:$A$29,Statistics!$D$2:$D$29))</f>
        <v>5</v>
      </c>
    </row>
    <row r="22" spans="2:5" x14ac:dyDescent="0.25">
      <c r="B22" s="22"/>
      <c r="C22" s="23" t="str">
        <f>IF(B22="","",IF(_xlfn.XLOOKUP(B22, 'Late Fees Board'!$A$2:$A$29, 'Late Fees Board'!$C$2:$C$29) = "", "", _xlfn.XLOOKUP(B22, 'Late Fees Board'!$A$2:$A$29, 'Late Fees Board'!$C$2:$C$29) ))</f>
        <v/>
      </c>
      <c r="D22" s="22" t="str">
        <v>808 South</v>
      </c>
      <c r="E22" s="23">
        <f>IF(D22="","",_xlfn.XLOOKUP(D22,Statistics!$A$2:$A$29,Statistics!$D$2:$D$29))</f>
        <v>2</v>
      </c>
    </row>
    <row r="23" spans="2:5" x14ac:dyDescent="0.25">
      <c r="B23" s="24"/>
      <c r="C23" s="23" t="str">
        <f>IF(B23="","",IF(_xlfn.XLOOKUP(B23, 'Late Fees Board'!$A$2:$A$29, 'Late Fees Board'!$C$2:$C$29) = "", "", _xlfn.XLOOKUP(B23, 'Late Fees Board'!$A$2:$A$29, 'Late Fees Board'!$C$2:$C$29) ))</f>
        <v/>
      </c>
      <c r="D23" s="22" t="str">
        <v>OLD</v>
      </c>
      <c r="E23" s="23">
        <f>IF(D23="","",_xlfn.XLOOKUP(D23,Statistics!$A$2:$A$29,Statistics!$D$2:$D$29))</f>
        <v>4</v>
      </c>
    </row>
    <row r="24" spans="2:5" x14ac:dyDescent="0.25">
      <c r="B24" s="24"/>
      <c r="C24" s="23" t="str">
        <f>IF(B24="","",IF(_xlfn.XLOOKUP(B24, 'Late Fees Board'!$A$2:$A$29, 'Late Fees Board'!$C$2:$C$29) = "", "", _xlfn.XLOOKUP(B24, 'Late Fees Board'!$A$2:$A$29, 'Late Fees Board'!$C$2:$C$29) ))</f>
        <v/>
      </c>
      <c r="D24" s="22"/>
      <c r="E24" s="23" t="str">
        <f>IF(D24="","",_xlfn.XLOOKUP(D24,Statistics!$A$2:$A$29,Statistics!$D$2:$D$29))</f>
        <v/>
      </c>
    </row>
    <row r="25" spans="2:5" x14ac:dyDescent="0.25">
      <c r="B25" s="24"/>
      <c r="C25" s="23" t="str">
        <f>IF(B25="","",IF(_xlfn.XLOOKUP(B25, 'Late Fees Board'!$A$2:$A$29, 'Late Fees Board'!$C$2:$C$29) = "", "", _xlfn.XLOOKUP(B25, 'Late Fees Board'!$A$2:$A$29, 'Late Fees Board'!$C$2:$C$29) ))</f>
        <v/>
      </c>
      <c r="D25" s="22"/>
      <c r="E25" s="23" t="str">
        <f>IF(D25="","",_xlfn.XLOOKUP(D25,Statistics!$A$2:$A$29,Statistics!$D$2:$D$29))</f>
        <v/>
      </c>
    </row>
    <row r="26" spans="2:5" x14ac:dyDescent="0.25">
      <c r="B26" s="24"/>
      <c r="C26" s="23" t="str">
        <f>IF(B26="","",IF(_xlfn.XLOOKUP(B26, 'Late Fees Board'!$A$2:$A$29, 'Late Fees Board'!$C$2:$C$29) = "", "", _xlfn.XLOOKUP(B26, 'Late Fees Board'!$A$2:$A$29, 'Late Fees Board'!$C$2:$C$29) ))</f>
        <v/>
      </c>
      <c r="D26" s="22"/>
      <c r="E26" s="23" t="str">
        <f>IF(D26="","",_xlfn.XLOOKUP(D26,Statistics!$A$2:$A$29,Statistics!$D$2:$D$29))</f>
        <v/>
      </c>
    </row>
    <row r="27" spans="2:5" x14ac:dyDescent="0.25">
      <c r="B27" s="24"/>
      <c r="C27" s="23" t="str">
        <f>IF(B27="","",IF(_xlfn.XLOOKUP(B27, 'Late Fees Board'!$A$2:$A$29, 'Late Fees Board'!$C$2:$C$29) = "", "", _xlfn.XLOOKUP(B27, 'Late Fees Board'!$A$2:$A$29, 'Late Fees Board'!$C$2:$C$29) ))</f>
        <v/>
      </c>
      <c r="D27" s="22"/>
      <c r="E27" s="23" t="str">
        <f>IF(D27="","",_xlfn.XLOOKUP(D27,Statistics!$A$2:$A$29,Statistics!$D$2:$D$29))</f>
        <v/>
      </c>
    </row>
    <row r="28" spans="2:5" x14ac:dyDescent="0.25">
      <c r="B28" s="24"/>
      <c r="C28" s="23" t="str">
        <f>IF(B28="","",IF(_xlfn.XLOOKUP(B28, 'Late Fees Board'!$A$2:$A$29, 'Late Fees Board'!$C$2:$C$29) = "", "", _xlfn.XLOOKUP(B28, 'Late Fees Board'!$A$2:$A$29, 'Late Fees Board'!$C$2:$C$29) ))</f>
        <v/>
      </c>
      <c r="D28" s="22"/>
      <c r="E28" s="23" t="str">
        <f>IF(D28="","",_xlfn.XLOOKUP(D28,Statistics!$A$2:$A$29,Statistics!$D$2:$D$29))</f>
        <v/>
      </c>
    </row>
    <row r="29" spans="2:5" x14ac:dyDescent="0.25">
      <c r="B29" s="24"/>
      <c r="C29" s="23" t="str">
        <f>IF(B29="","",IF(_xlfn.XLOOKUP(B29, 'Late Fees Board'!$A$2:$A$29, 'Late Fees Board'!$C$2:$C$29) = "", "", _xlfn.XLOOKUP(B29, 'Late Fees Board'!$A$2:$A$29, 'Late Fees Board'!$C$2:$C$29) ))</f>
        <v/>
      </c>
      <c r="D29" s="22"/>
      <c r="E29" s="23" t="str">
        <f>IF(D29="","",_xlfn.XLOOKUP(D29,Statistics!$A$2:$A$29,Statistics!$D$2:$D$29))</f>
        <v/>
      </c>
    </row>
    <row r="30" spans="2:5" x14ac:dyDescent="0.25">
      <c r="B30" s="24"/>
      <c r="C30" s="23" t="str">
        <f>IF(B30="","",IF(_xlfn.XLOOKUP(B30, 'Late Fees Board'!$A$2:$A$29, 'Late Fees Board'!$C$2:$C$29) = "", "", _xlfn.XLOOKUP(B30, 'Late Fees Board'!$A$2:$A$29, 'Late Fees Board'!$C$2:$C$29) ))</f>
        <v/>
      </c>
      <c r="D30" s="22"/>
      <c r="E30" s="23" t="str">
        <f>IF(D30="","",_xlfn.XLOOKUP(D30,Statistics!$A$2:$A$29,Statistics!$D$2:$D$29))</f>
        <v/>
      </c>
    </row>
    <row r="31" spans="2:5" x14ac:dyDescent="0.25">
      <c r="B31" s="24"/>
      <c r="C31" s="23" t="str">
        <f>IF(B31="","",IF(_xlfn.XLOOKUP(B31, 'Late Fees Board'!$A$2:$A$29, 'Late Fees Board'!$C$2:$C$29) = "", "", _xlfn.XLOOKUP(B31, 'Late Fees Board'!$A$2:$A$29, 'Late Fees Board'!$C$2:$C$29) ))</f>
        <v/>
      </c>
      <c r="D31" s="22"/>
      <c r="E31" s="23" t="str">
        <f>IF(D31="","",_xlfn.XLOOKUP(D31,Statistics!$A$2:$A$29,Statistics!$D$2:$D$29))</f>
        <v/>
      </c>
    </row>
    <row r="32" spans="2:5" x14ac:dyDescent="0.25">
      <c r="B32" s="24"/>
      <c r="C32" s="23" t="str">
        <f>IF(B32="","",IF(_xlfn.XLOOKUP(B32, 'Late Fees Board'!$A$2:$A$29, 'Late Fees Board'!$C$2:$C$29) = "", "", _xlfn.XLOOKUP(B32, 'Late Fees Board'!$A$2:$A$29, 'Late Fees Board'!$C$2:$C$29) ))</f>
        <v/>
      </c>
      <c r="D32" s="22"/>
      <c r="E32" s="23" t="str">
        <f>IF(D32="","",_xlfn.XLOOKUP(D32,Statistics!$A$2:$A$29,Statistics!$D$2:$D$29))</f>
        <v/>
      </c>
    </row>
    <row r="33" spans="2:5" x14ac:dyDescent="0.25">
      <c r="B33" s="24"/>
      <c r="C33" s="23" t="str">
        <f>IF(B33="","",IF(_xlfn.XLOOKUP(B33, 'Late Fees Board'!$A$2:$A$29, 'Late Fees Board'!$C$2:$C$29) = "", "", _xlfn.XLOOKUP(B33, 'Late Fees Board'!$A$2:$A$29, 'Late Fees Board'!$C$2:$C$29) ))</f>
        <v/>
      </c>
      <c r="D33" s="22"/>
      <c r="E33" s="23" t="str">
        <f>IF(D33="","",_xlfn.XLOOKUP(D33,Statistics!$A$2:$A$29,Statistics!$D$2:$D$29))</f>
        <v/>
      </c>
    </row>
    <row r="34" spans="2:5" x14ac:dyDescent="0.25">
      <c r="B34" s="24"/>
      <c r="C34" s="23" t="str">
        <f>IF(B34="","",IF(_xlfn.XLOOKUP(B34, 'Late Fees Board'!$A$2:$A$29, 'Late Fees Board'!$C$2:$C$29) = "", "", _xlfn.XLOOKUP(B34, 'Late Fees Board'!$A$2:$A$29, 'Late Fees Board'!$C$2:$C$29) ))</f>
        <v/>
      </c>
      <c r="D34" s="22"/>
      <c r="E34" s="23" t="str">
        <f>IF(D34="","",_xlfn.XLOOKUP(D34,Statistics!$A$2:$A$29,Statistics!$D$2:$D$29))</f>
        <v/>
      </c>
    </row>
    <row r="35" spans="2:5" x14ac:dyDescent="0.25">
      <c r="B35" s="24"/>
      <c r="C35" s="23" t="str">
        <f>IF(B35="","",IF(_xlfn.XLOOKUP(B35, 'Late Fees Board'!$A$2:$A$29, 'Late Fees Board'!$C$2:$C$29) = "", "", _xlfn.XLOOKUP(B35, 'Late Fees Board'!$A$2:$A$29, 'Late Fees Board'!$C$2:$C$29) ))</f>
        <v/>
      </c>
      <c r="D35" s="22"/>
      <c r="E35" s="23" t="str">
        <f>IF(D35="","",_xlfn.XLOOKUP(D35,Statistics!$A$2:$A$29,Statistics!$D$2:$D$29))</f>
        <v/>
      </c>
    </row>
    <row r="36" spans="2:5" x14ac:dyDescent="0.25">
      <c r="B36" s="24"/>
      <c r="C36" s="23" t="str">
        <f>IF(B36="","",IF(_xlfn.XLOOKUP(B36, 'Late Fees Board'!$A$2:$A$29, 'Late Fees Board'!$C$2:$C$29) = "", "", _xlfn.XLOOKUP(B36, 'Late Fees Board'!$A$2:$A$29, 'Late Fees Board'!$C$2:$C$29) ))</f>
        <v/>
      </c>
      <c r="D36" s="22"/>
      <c r="E36" s="23" t="str">
        <f>IF(D36="","",_xlfn.XLOOKUP(D36,Statistics!$A$2:$A$29,Statistics!$D$2:$D$29))</f>
        <v/>
      </c>
    </row>
    <row r="37" spans="2:5" x14ac:dyDescent="0.25">
      <c r="B37" s="24"/>
      <c r="C37" s="23" t="str">
        <f>IF(B37="","",IF(_xlfn.XLOOKUP(B37, 'Late Fees Board'!$A$2:$A$29, 'Late Fees Board'!$C$2:$C$29) = "", "", _xlfn.XLOOKUP(B37, 'Late Fees Board'!$A$2:$A$29, 'Late Fees Board'!$C$2:$C$29) ))</f>
        <v/>
      </c>
      <c r="D37" s="22"/>
      <c r="E37" s="23" t="str">
        <f>IF(D37="","",_xlfn.XLOOKUP(D37,Statistics!$A$2:$A$29,Statistics!$D$2:$D$29))</f>
        <v/>
      </c>
    </row>
    <row r="38" spans="2:5" x14ac:dyDescent="0.25">
      <c r="B38" s="24"/>
      <c r="C38" s="23" t="str">
        <f>IF(B38="","",IF(_xlfn.XLOOKUP(B38, 'Late Fees Board'!$A$2:$A$29, 'Late Fees Board'!$C$2:$C$29) = "", "", _xlfn.XLOOKUP(B38, 'Late Fees Board'!$A$2:$A$29, 'Late Fees Board'!$C$2:$C$29) ))</f>
        <v/>
      </c>
      <c r="D38" s="22"/>
      <c r="E38" s="23" t="str">
        <f>IF(D38="","",_xlfn.XLOOKUP(D38,Statistics!$A$2:$A$29,Statistics!$D$2:$D$29))</f>
        <v/>
      </c>
    </row>
    <row r="39" spans="2:5" x14ac:dyDescent="0.25">
      <c r="B39" s="24"/>
      <c r="C39" s="23" t="str">
        <f>IF(B39="","",IF(_xlfn.XLOOKUP(B39, 'Late Fees Board'!$A$2:$A$29, 'Late Fees Board'!$C$2:$C$29) = "", "", _xlfn.XLOOKUP(B39, 'Late Fees Board'!$A$2:$A$29, 'Late Fees Board'!$C$2:$C$29) ))</f>
        <v/>
      </c>
      <c r="D39" s="22"/>
      <c r="E39" s="23" t="str">
        <f>IF(D39="","",_xlfn.XLOOKUP(D39,Statistics!$A$2:$A$29,Statistics!$D$2:$D$29))</f>
        <v/>
      </c>
    </row>
    <row r="40" spans="2:5" x14ac:dyDescent="0.25">
      <c r="B40" s="24"/>
      <c r="C40" s="23" t="str">
        <f>IF(B40="","",IF(_xlfn.XLOOKUP(B40, 'Late Fees Board'!$A$2:$A$29, 'Late Fees Board'!$C$2:$C$29) = "", "", _xlfn.XLOOKUP(B40, 'Late Fees Board'!$A$2:$A$29, 'Late Fees Board'!$C$2:$C$29) ))</f>
        <v/>
      </c>
      <c r="D40" s="22"/>
      <c r="E40" s="23" t="str">
        <f>IF(D40="","",_xlfn.XLOOKUP(D40,Statistics!$A$2:$A$29,Statistics!$D$2:$D$29))</f>
        <v/>
      </c>
    </row>
  </sheetData>
  <mergeCells count="2">
    <mergeCell ref="E2:F2"/>
    <mergeCell ref="E1:F1"/>
  </mergeCells>
  <conditionalFormatting sqref="C12:C40">
    <cfRule type="cellIs" dxfId="90" priority="1" operator="equal">
      <formula>"Followed up"</formula>
    </cfRule>
    <cfRule type="cellIs" dxfId="89" priority="2" operator="equal">
      <formula>"Sent for approval"</formula>
    </cfRule>
    <cfRule type="cellIs" dxfId="88" priority="3" operator="equal">
      <formula>"ON HOLD"</formula>
    </cfRule>
    <cfRule type="cellIs" dxfId="87" priority="4" operator="equal">
      <formula>"Working on it"</formula>
    </cfRule>
  </conditionalFormatting>
  <conditionalFormatting sqref="E2">
    <cfRule type="dataBar" priority="5">
      <dataBar>
        <cfvo type="num" val="0"/>
        <cfvo type="num" val="1"/>
        <color rgb="FF0798F2"/>
      </dataBar>
      <extLst>
        <ext xmlns:x14="http://schemas.microsoft.com/office/spreadsheetml/2009/9/main" uri="{B025F937-C7B1-47D3-B67F-A62EFF666E3E}">
          <x14:id>{AADFCBE7-EC58-4AA7-ADBF-7679852D8456}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ADFCBE7-EC58-4AA7-ADBF-7679852D845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8B98-C52F-403B-9F7D-4E08DE3B1C76}">
  <dimension ref="A1:O29"/>
  <sheetViews>
    <sheetView workbookViewId="0">
      <selection activeCell="G21" sqref="G21"/>
    </sheetView>
  </sheetViews>
  <sheetFormatPr defaultRowHeight="13.8" x14ac:dyDescent="0.25"/>
  <cols>
    <col min="1" max="1" width="9.3984375" bestFit="1" customWidth="1"/>
    <col min="2" max="3" width="12.59765625" bestFit="1" customWidth="1"/>
    <col min="4" max="4" width="14.296875" bestFit="1" customWidth="1"/>
    <col min="7" max="7" width="18.3984375" bestFit="1" customWidth="1"/>
    <col min="8" max="8" width="14" bestFit="1" customWidth="1"/>
    <col min="11" max="11" width="14.69921875" bestFit="1" customWidth="1"/>
    <col min="13" max="13" width="11.3984375" bestFit="1" customWidth="1"/>
    <col min="14" max="14" width="10.59765625" bestFit="1" customWidth="1"/>
    <col min="15" max="15" width="14.19921875" bestFit="1" customWidth="1"/>
  </cols>
  <sheetData>
    <row r="1" spans="1:15" x14ac:dyDescent="0.25">
      <c r="A1" s="4" t="s">
        <v>27</v>
      </c>
      <c r="B1" s="4" t="s">
        <v>2</v>
      </c>
      <c r="C1" s="5" t="s">
        <v>25</v>
      </c>
      <c r="D1" s="5" t="s">
        <v>28</v>
      </c>
      <c r="G1" s="32" t="s">
        <v>58</v>
      </c>
      <c r="H1" s="32"/>
      <c r="J1" s="5" t="s">
        <v>7</v>
      </c>
      <c r="K1" s="5" t="s">
        <v>13</v>
      </c>
      <c r="L1" s="5" t="s">
        <v>51</v>
      </c>
      <c r="M1" s="5" t="s">
        <v>4</v>
      </c>
      <c r="N1" s="5" t="s">
        <v>21</v>
      </c>
      <c r="O1" s="5" t="s">
        <v>52</v>
      </c>
    </row>
    <row r="2" spans="1:15" x14ac:dyDescent="0.25">
      <c r="A2" s="6" t="str">
        <f>'Late Fees Board'!A2</f>
        <v>GT</v>
      </c>
      <c r="B2" s="6" t="str">
        <f>IF(RIGHT('Late Fees Board'!E2, 4) = "LDOM", "Full Month Posting", IF(LEN('Late Fees Board'!E2)=1,'Late Fees Board'!E2,IF(LEN('Late Fees Board'!E2)=2,RIGHT('Late Fees Board'!E2,2),IF(LEN('Late Fees Board'!E2)&gt;2,RIGHT('Late Fees Board'!E2,2),""))))</f>
        <v>16</v>
      </c>
      <c r="C2" s="6" t="str">
        <f>TEXT('Late Fees Board'!F2, "d")</f>
        <v>22</v>
      </c>
      <c r="D2" s="6">
        <f>IF('Late Fees Board'!C2 ="Done", IF(B2="Full Month Posting","No Deviation",IF('Late Fees Board'!F2="","Double check",IF(C2-B2=0,"No Deviation", C2-B2))), "Not posted yet")</f>
        <v>6</v>
      </c>
      <c r="G2" s="7" t="s">
        <v>22</v>
      </c>
      <c r="H2" s="3" t="s">
        <v>27</v>
      </c>
      <c r="J2" s="3">
        <f>COUNTIF('Late Fees Board'!C2:C29, "Done")</f>
        <v>25</v>
      </c>
      <c r="K2" s="3">
        <f>COUNTIF('Late Fees Board'!$C$2:$C$29, "Sent for approval")</f>
        <v>1</v>
      </c>
      <c r="L2" s="3">
        <f>COUNTIF('Late Fees Board'!$C$2:$C$29, "On hold")</f>
        <v>1</v>
      </c>
      <c r="M2" s="3">
        <f>COUNTIF('Late Fees Board'!$C$2:$C$29, "Working on it")</f>
        <v>1</v>
      </c>
      <c r="N2" s="3">
        <f>COUNTIF('Late Fees Board'!$C$2:$C$29, "Followed up")</f>
        <v>0</v>
      </c>
      <c r="O2" s="3">
        <f>COUNTIFS(Statistics!D2:D29,"&gt;0")</f>
        <v>11</v>
      </c>
    </row>
    <row r="3" spans="1:15" x14ac:dyDescent="0.25">
      <c r="A3" s="6" t="str">
        <f>'Late Fees Board'!A3</f>
        <v>BYC</v>
      </c>
      <c r="B3" s="6" t="str">
        <f>IF(RIGHT('Late Fees Board'!E3, 4) = "LDOM", "Full Month Posting", IF(LEN('Late Fees Board'!E3)=1,'Late Fees Board'!E3,IF(LEN('Late Fees Board'!E3)=2,RIGHT('Late Fees Board'!E3,2),IF(LEN('Late Fees Board'!E3)&gt;2,RIGHT('Late Fees Board'!E3,2),""))))</f>
        <v>6</v>
      </c>
      <c r="C3" s="6" t="str">
        <f>TEXT('Late Fees Board'!F3, "d")</f>
        <v>8</v>
      </c>
      <c r="D3" s="6">
        <f>IF('Late Fees Board'!C3 ="Done", IF(B3="Full Month Posting","No Deviation",IF('Late Fees Board'!F3="","Double check",IF(C3-B3=0,"No Deviation", C3-B3))), "Not posted yet")</f>
        <v>2</v>
      </c>
      <c r="G3" s="3" t="s">
        <v>116</v>
      </c>
      <c r="H3" s="35">
        <v>4</v>
      </c>
    </row>
    <row r="4" spans="1:15" x14ac:dyDescent="0.25">
      <c r="A4" s="6" t="str">
        <f>'Late Fees Board'!A4</f>
        <v>Stoneage</v>
      </c>
      <c r="B4" s="6" t="str">
        <f>IF(RIGHT('Late Fees Board'!E4, 4) = "LDOM", "Full Month Posting", IF(LEN('Late Fees Board'!E4)=1,'Late Fees Board'!E4,IF(LEN('Late Fees Board'!E4)=2,RIGHT('Late Fees Board'!E4,2),IF(LEN('Late Fees Board'!E4)&gt;2,RIGHT('Late Fees Board'!E4,2),""))))</f>
        <v>13</v>
      </c>
      <c r="C4" s="6" t="str">
        <f>TEXT('Late Fees Board'!F4, "d")</f>
        <v>11</v>
      </c>
      <c r="D4" s="6">
        <f>IF('Late Fees Board'!C4 ="Done", IF(B4="Full Month Posting","No Deviation",IF('Late Fees Board'!F4="","Double check",IF(C4-B4=0,"No Deviation", C4-B4))), "Not posted yet")</f>
        <v>-2</v>
      </c>
      <c r="G4" s="3" t="s">
        <v>118</v>
      </c>
      <c r="H4" s="35">
        <v>2</v>
      </c>
    </row>
    <row r="5" spans="1:15" x14ac:dyDescent="0.25">
      <c r="A5" s="6" t="str">
        <f>'Late Fees Board'!A5</f>
        <v>Waymmit</v>
      </c>
      <c r="B5" s="6" t="str">
        <f>IF(RIGHT('Late Fees Board'!E5, 4) = "LDOM", "Full Month Posting", IF(LEN('Late Fees Board'!E5)=1,'Late Fees Board'!E5,IF(LEN('Late Fees Board'!E5)=2,RIGHT('Late Fees Board'!E5,2),IF(LEN('Late Fees Board'!E5)&gt;2,RIGHT('Late Fees Board'!E5,2),""))))</f>
        <v>6</v>
      </c>
      <c r="C5" s="6" t="str">
        <f>TEXT('Late Fees Board'!F5, "d")</f>
        <v>6</v>
      </c>
      <c r="D5" s="6" t="str">
        <f>IF('Late Fees Board'!C5 ="Done", IF(B5="Full Month Posting","No Deviation",IF('Late Fees Board'!F5="","Double check",IF(C5-B5=0,"No Deviation", C5-B5))), "Not posted yet")</f>
        <v>No Deviation</v>
      </c>
      <c r="G5" s="3" t="s">
        <v>123</v>
      </c>
      <c r="H5" s="35">
        <v>1</v>
      </c>
    </row>
    <row r="6" spans="1:15" x14ac:dyDescent="0.25">
      <c r="A6" s="6" t="str">
        <f>'Late Fees Board'!A6</f>
        <v>Eros</v>
      </c>
      <c r="B6" s="6" t="str">
        <f>IF(RIGHT('Late Fees Board'!E6, 4) = "LDOM", "Full Month Posting", IF(LEN('Late Fees Board'!E6)=1,'Late Fees Board'!E6,IF(LEN('Late Fees Board'!E6)=2,RIGHT('Late Fees Board'!E6,2),IF(LEN('Late Fees Board'!E6)&gt;2,RIGHT('Late Fees Board'!E6,2),""))))</f>
        <v>Full Month Posting</v>
      </c>
      <c r="C6" s="6" t="str">
        <f>TEXT('Late Fees Board'!F6, "d")</f>
        <v/>
      </c>
      <c r="D6" s="6" t="str">
        <f>IF('Late Fees Board'!C6 ="Done", IF(B6="Full Month Posting","No Deviation",IF('Late Fees Board'!F6="","Double check",IF(C6-B6=0,"No Deviation", C6-B6))), "Not posted yet")</f>
        <v>Not posted yet</v>
      </c>
      <c r="G6" s="3" t="s">
        <v>119</v>
      </c>
      <c r="H6" s="35">
        <v>4</v>
      </c>
    </row>
    <row r="7" spans="1:15" x14ac:dyDescent="0.25">
      <c r="A7" s="6" t="str">
        <f>'Late Fees Board'!A7</f>
        <v>Gerrard</v>
      </c>
      <c r="B7" s="6" t="str">
        <f>IF(RIGHT('Late Fees Board'!E7, 4) = "LDOM", "Full Month Posting", IF(LEN('Late Fees Board'!E7)=1,'Late Fees Board'!E7,IF(LEN('Late Fees Board'!E7)=2,RIGHT('Late Fees Board'!E7,2),IF(LEN('Late Fees Board'!E7)&gt;2,RIGHT('Late Fees Board'!E7,2),""))))</f>
        <v>6</v>
      </c>
      <c r="C7" s="6" t="str">
        <f>TEXT('Late Fees Board'!F7, "d")</f>
        <v>9</v>
      </c>
      <c r="D7" s="6">
        <f>IF('Late Fees Board'!C7 ="Done", IF(B7="Full Month Posting","No Deviation",IF('Late Fees Board'!F7="","Double check",IF(C7-B7=0,"No Deviation", C7-B7))), "Not posted yet")</f>
        <v>3</v>
      </c>
      <c r="G7" s="3" t="s">
        <v>115</v>
      </c>
      <c r="H7" s="35">
        <v>1</v>
      </c>
    </row>
    <row r="8" spans="1:15" x14ac:dyDescent="0.25">
      <c r="A8" s="6" t="str">
        <f>'Late Fees Board'!A8</f>
        <v>ErosJC</v>
      </c>
      <c r="B8" s="6" t="str">
        <f>IF(RIGHT('Late Fees Board'!E8, 4) = "LDOM", "Full Month Posting", IF(LEN('Late Fees Board'!E8)=1,'Late Fees Board'!E8,IF(LEN('Late Fees Board'!E8)=2,RIGHT('Late Fees Board'!E8,2),IF(LEN('Late Fees Board'!E8)&gt;2,RIGHT('Late Fees Board'!E8,2),""))))</f>
        <v>16</v>
      </c>
      <c r="C8" s="6" t="str">
        <f>TEXT('Late Fees Board'!F8, "d")</f>
        <v>18</v>
      </c>
      <c r="D8" s="6">
        <f>IF('Late Fees Board'!C8 ="Done", IF(B8="Full Month Posting","No Deviation",IF('Late Fees Board'!F8="","Double check",IF(C8-B8=0,"No Deviation", C8-B8))), "Not posted yet")</f>
        <v>2</v>
      </c>
      <c r="G8" s="3" t="s">
        <v>113</v>
      </c>
      <c r="H8" s="35">
        <v>1</v>
      </c>
    </row>
    <row r="9" spans="1:15" x14ac:dyDescent="0.25">
      <c r="A9" s="6" t="str">
        <f>'Late Fees Board'!A9</f>
        <v>London</v>
      </c>
      <c r="B9" s="6" t="str">
        <f>IF(RIGHT('Late Fees Board'!E9, 4) = "LDOM", "Full Month Posting", IF(LEN('Late Fees Board'!E9)=1,'Late Fees Board'!E9,IF(LEN('Late Fees Board'!E9)=2,RIGHT('Late Fees Board'!E9,2),IF(LEN('Late Fees Board'!E9)&gt;2,RIGHT('Late Fees Board'!E9,2),""))))</f>
        <v>11</v>
      </c>
      <c r="C9" s="6" t="str">
        <f>TEXT('Late Fees Board'!F9, "d")</f>
        <v>11</v>
      </c>
      <c r="D9" s="6" t="str">
        <f>IF('Late Fees Board'!C9 ="Done", IF(B9="Full Month Posting","No Deviation",IF('Late Fees Board'!F9="","Double check",IF(C9-B9=0,"No Deviation", C9-B9))), "Not posted yet")</f>
        <v>No Deviation</v>
      </c>
      <c r="G9" s="3" t="s">
        <v>121</v>
      </c>
      <c r="H9" s="35">
        <v>2</v>
      </c>
    </row>
    <row r="10" spans="1:15" x14ac:dyDescent="0.25">
      <c r="A10" s="6" t="str">
        <f>'Late Fees Board'!A10</f>
        <v>Catchton</v>
      </c>
      <c r="B10" s="6" t="str">
        <f>IF(RIGHT('Late Fees Board'!E10, 4) = "LDOM", "Full Month Posting", IF(LEN('Late Fees Board'!E10)=1,'Late Fees Board'!E10,IF(LEN('Late Fees Board'!E10)=2,RIGHT('Late Fees Board'!E10,2),IF(LEN('Late Fees Board'!E10)&gt;2,RIGHT('Late Fees Board'!E10,2),""))))</f>
        <v>10</v>
      </c>
      <c r="C10" s="6" t="str">
        <f>TEXT('Late Fees Board'!F10, "d")</f>
        <v>10</v>
      </c>
      <c r="D10" s="6" t="str">
        <f>IF('Late Fees Board'!C10 ="Done", IF(B10="Full Month Posting","No Deviation",IF('Late Fees Board'!F10="","Double check",IF(C10-B10=0,"No Deviation", C10-B10))), "Not posted yet")</f>
        <v>No Deviation</v>
      </c>
      <c r="G10" s="3" t="s">
        <v>117</v>
      </c>
      <c r="H10" s="35">
        <v>3</v>
      </c>
    </row>
    <row r="11" spans="1:15" x14ac:dyDescent="0.25">
      <c r="A11" s="6" t="str">
        <f>'Late Fees Board'!A11</f>
        <v>Y3</v>
      </c>
      <c r="B11" s="6" t="str">
        <f>IF(RIGHT('Late Fees Board'!E11, 4) = "LDOM", "Full Month Posting", IF(LEN('Late Fees Board'!E11)=1,'Late Fees Board'!E11,IF(LEN('Late Fees Board'!E11)=2,RIGHT('Late Fees Board'!E11,2),IF(LEN('Late Fees Board'!E11)&gt;2,RIGHT('Late Fees Board'!E11,2),""))))</f>
        <v>11</v>
      </c>
      <c r="C11" s="6" t="str">
        <f>TEXT('Late Fees Board'!F11, "d")</f>
        <v>11</v>
      </c>
      <c r="D11" s="6" t="str">
        <f>IF('Late Fees Board'!C11 ="Done", IF(B11="Full Month Posting","No Deviation",IF('Late Fees Board'!F11="","Double check",IF(C11-B11=0,"No Deviation", C11-B11))), "Not posted yet")</f>
        <v>No Deviation</v>
      </c>
      <c r="G11" s="3" t="s">
        <v>122</v>
      </c>
      <c r="H11" s="35">
        <v>2</v>
      </c>
    </row>
    <row r="12" spans="1:15" x14ac:dyDescent="0.25">
      <c r="A12" s="6" t="str">
        <f>'Late Fees Board'!A12</f>
        <v>WS</v>
      </c>
      <c r="B12" s="6" t="str">
        <f>IF(RIGHT('Late Fees Board'!E12, 4) = "LDOM", "Full Month Posting", IF(LEN('Late Fees Board'!E12)=1,'Late Fees Board'!E12,IF(LEN('Late Fees Board'!E12)=2,RIGHT('Late Fees Board'!E12,2),IF(LEN('Late Fees Board'!E12)&gt;2,RIGHT('Late Fees Board'!E12,2),""))))</f>
        <v>11</v>
      </c>
      <c r="C12" s="6" t="str">
        <f>TEXT('Late Fees Board'!F12, "d")</f>
        <v>15</v>
      </c>
      <c r="D12" s="6">
        <f>IF('Late Fees Board'!C12 ="Done", IF(B12="Full Month Posting","No Deviation",IF('Late Fees Board'!F12="","Double check",IF(C12-B12=0,"No Deviation", C12-B12))), "Not posted yet")</f>
        <v>4</v>
      </c>
      <c r="G12" s="3" t="s">
        <v>114</v>
      </c>
      <c r="H12" s="35">
        <v>3</v>
      </c>
    </row>
    <row r="13" spans="1:15" x14ac:dyDescent="0.25">
      <c r="A13" s="6" t="str">
        <f>'Late Fees Board'!A13</f>
        <v>Brianwood</v>
      </c>
      <c r="B13" s="6" t="str">
        <f>IF(RIGHT('Late Fees Board'!E13, 4) = "LDOM", "Full Month Posting", IF(LEN('Late Fees Board'!E13)=1,'Late Fees Board'!E13,IF(LEN('Late Fees Board'!E13)=2,RIGHT('Late Fees Board'!E13,2),IF(LEN('Late Fees Board'!E13)&gt;2,RIGHT('Late Fees Board'!E13,2),""))))</f>
        <v>8</v>
      </c>
      <c r="C13" s="6" t="str">
        <f>TEXT('Late Fees Board'!F13, "d")</f>
        <v>19</v>
      </c>
      <c r="D13" s="6">
        <f>IF('Late Fees Board'!C13 ="Done", IF(B13="Full Month Posting","No Deviation",IF('Late Fees Board'!F13="","Double check",IF(C13-B13=0,"No Deviation", C13-B13))), "Not posted yet")</f>
        <v>11</v>
      </c>
      <c r="G13" s="3" t="s">
        <v>20</v>
      </c>
      <c r="H13" s="35">
        <v>1</v>
      </c>
    </row>
    <row r="14" spans="1:15" x14ac:dyDescent="0.25">
      <c r="A14" s="6" t="str">
        <f>'Late Fees Board'!A14</f>
        <v>Novel</v>
      </c>
      <c r="B14" s="6" t="str">
        <f>IF(RIGHT('Late Fees Board'!E14, 4) = "LDOM", "Full Month Posting", IF(LEN('Late Fees Board'!E14)=1,'Late Fees Board'!E14,IF(LEN('Late Fees Board'!E14)=2,RIGHT('Late Fees Board'!E14,2),IF(LEN('Late Fees Board'!E14)&gt;2,RIGHT('Late Fees Board'!E14,2),""))))</f>
        <v>11</v>
      </c>
      <c r="C14" s="6" t="str">
        <f>TEXT('Late Fees Board'!F14, "d")</f>
        <v/>
      </c>
      <c r="D14" s="6" t="str">
        <f>IF('Late Fees Board'!C14 ="Done", IF(B14="Full Month Posting","No Deviation",IF('Late Fees Board'!F14="","Double check",IF(C14-B14=0,"No Deviation", C14-B14))), "Not posted yet")</f>
        <v>Double check</v>
      </c>
      <c r="G14" s="3" t="s">
        <v>120</v>
      </c>
      <c r="H14" s="35">
        <v>4</v>
      </c>
    </row>
    <row r="15" spans="1:15" x14ac:dyDescent="0.25">
      <c r="A15" s="6" t="str">
        <f>'Late Fees Board'!A15</f>
        <v>Redsquare</v>
      </c>
      <c r="B15" s="6" t="str">
        <f>IF(RIGHT('Late Fees Board'!E15, 4) = "LDOM", "Full Month Posting", IF(LEN('Late Fees Board'!E15)=1,'Late Fees Board'!E15,IF(LEN('Late Fees Board'!E15)=2,RIGHT('Late Fees Board'!E15,2),IF(LEN('Late Fees Board'!E15)&gt;2,RIGHT('Late Fees Board'!E15,2),""))))</f>
        <v>17</v>
      </c>
      <c r="C15" s="6" t="str">
        <f>TEXT('Late Fees Board'!F15, "d")</f>
        <v/>
      </c>
      <c r="D15" s="6" t="str">
        <f>IF('Late Fees Board'!C15 ="Done", IF(B15="Full Month Posting","No Deviation",IF('Late Fees Board'!F15="","Double check",IF(C15-B15=0,"No Deviation", C15-B15))), "Not posted yet")</f>
        <v>Double check</v>
      </c>
    </row>
    <row r="16" spans="1:15" x14ac:dyDescent="0.25">
      <c r="A16" s="6" t="str">
        <f>'Late Fees Board'!A16</f>
        <v>Summer</v>
      </c>
      <c r="B16" s="6" t="str">
        <f>IF(RIGHT('Late Fees Board'!E16, 4) = "LDOM", "Full Month Posting", IF(LEN('Late Fees Board'!E16)=1,'Late Fees Board'!E16,IF(LEN('Late Fees Board'!E16)=2,RIGHT('Late Fees Board'!E16,2),IF(LEN('Late Fees Board'!E16)&gt;2,RIGHT('Late Fees Board'!E16,2),""))))</f>
        <v>6</v>
      </c>
      <c r="C16" s="6" t="str">
        <f>TEXT('Late Fees Board'!F16, "d")</f>
        <v>6</v>
      </c>
      <c r="D16" s="6" t="str">
        <f>IF('Late Fees Board'!C16 ="Done", IF(B16="Full Month Posting","No Deviation",IF('Late Fees Board'!F16="","Double check",IF(C16-B16=0,"No Deviation", C16-B16))), "Not posted yet")</f>
        <v>No Deviation</v>
      </c>
    </row>
    <row r="17" spans="1:4" x14ac:dyDescent="0.25">
      <c r="A17" s="6" t="str">
        <f>'Late Fees Board'!A17</f>
        <v>Blackrock</v>
      </c>
      <c r="B17" s="6" t="str">
        <f>IF(RIGHT('Late Fees Board'!E17, 4) = "LDOM", "Full Month Posting", IF(LEN('Late Fees Board'!E17)=1,'Late Fees Board'!E17,IF(LEN('Late Fees Board'!E17)=2,RIGHT('Late Fees Board'!E17,2),IF(LEN('Late Fees Board'!E17)&gt;2,RIGHT('Late Fees Board'!E17,2),""))))</f>
        <v>11</v>
      </c>
      <c r="C17" s="6" t="str">
        <f>TEXT('Late Fees Board'!F17, "d")</f>
        <v>11</v>
      </c>
      <c r="D17" s="6" t="str">
        <f>IF('Late Fees Board'!C17 ="Done", IF(B17="Full Month Posting","No Deviation",IF('Late Fees Board'!F17="","Double check",IF(C17-B17=0,"No Deviation", C17-B17))), "Not posted yet")</f>
        <v>No Deviation</v>
      </c>
    </row>
    <row r="18" spans="1:4" x14ac:dyDescent="0.25">
      <c r="A18" s="6" t="str">
        <f>'Late Fees Board'!A18</f>
        <v>Legend</v>
      </c>
      <c r="B18" s="6" t="str">
        <f>IF(RIGHT('Late Fees Board'!E18, 4) = "LDOM", "Full Month Posting", IF(LEN('Late Fees Board'!E18)=1,'Late Fees Board'!E18,IF(LEN('Late Fees Board'!E18)=2,RIGHT('Late Fees Board'!E18,2),IF(LEN('Late Fees Board'!E18)&gt;2,RIGHT('Late Fees Board'!E18,2),""))))</f>
        <v>14</v>
      </c>
      <c r="C18" s="6" t="str">
        <f>TEXT('Late Fees Board'!F18, "d")</f>
        <v>15</v>
      </c>
      <c r="D18" s="6">
        <f>IF('Late Fees Board'!C18 ="Done", IF(B18="Full Month Posting","No Deviation",IF('Late Fees Board'!F18="","Double check",IF(C18-B18=0,"No Deviation", C18-B18))), "Not posted yet")</f>
        <v>1</v>
      </c>
    </row>
    <row r="19" spans="1:4" x14ac:dyDescent="0.25">
      <c r="A19" s="6" t="str">
        <f>'Late Fees Board'!A19</f>
        <v>UGHR</v>
      </c>
      <c r="B19" s="6" t="str">
        <f>IF(RIGHT('Late Fees Board'!E19, 4) = "LDOM", "Full Month Posting", IF(LEN('Late Fees Board'!E19)=1,'Late Fees Board'!E19,IF(LEN('Late Fees Board'!E19)=2,RIGHT('Late Fees Board'!E19,2),IF(LEN('Late Fees Board'!E19)&gt;2,RIGHT('Late Fees Board'!E19,2),""))))</f>
        <v>8</v>
      </c>
      <c r="C19" s="6" t="str">
        <f>TEXT('Late Fees Board'!F19, "d")</f>
        <v/>
      </c>
      <c r="D19" s="6" t="str">
        <f>IF('Late Fees Board'!C19 ="Done", IF(B19="Full Month Posting","No Deviation",IF('Late Fees Board'!F19="","Double check",IF(C19-B19=0,"No Deviation", C19-B19))), "Not posted yet")</f>
        <v>Not posted yet</v>
      </c>
    </row>
    <row r="20" spans="1:4" x14ac:dyDescent="0.25">
      <c r="A20" s="6" t="str">
        <f>'Late Fees Board'!A20</f>
        <v>Five Ways</v>
      </c>
      <c r="B20" s="6" t="str">
        <f>IF(RIGHT('Late Fees Board'!E20, 4) = "LDOM", "Full Month Posting", IF(LEN('Late Fees Board'!E20)=1,'Late Fees Board'!E20,IF(LEN('Late Fees Board'!E20)=2,RIGHT('Late Fees Board'!E20,2),IF(LEN('Late Fees Board'!E20)&gt;2,RIGHT('Late Fees Board'!E20,2),""))))</f>
        <v>8</v>
      </c>
      <c r="C20" s="6" t="str">
        <f>TEXT('Late Fees Board'!F20, "d")</f>
        <v>8</v>
      </c>
      <c r="D20" s="6" t="str">
        <f>IF('Late Fees Board'!C20 ="Done", IF(B20="Full Month Posting","No Deviation",IF('Late Fees Board'!F20="","Double check",IF(C20-B20=0,"No Deviation", C20-B20))), "Not posted yet")</f>
        <v>No Deviation</v>
      </c>
    </row>
    <row r="21" spans="1:4" x14ac:dyDescent="0.25">
      <c r="A21" s="6" t="str">
        <f>'Late Fees Board'!A21</f>
        <v>HO</v>
      </c>
      <c r="B21" s="6" t="str">
        <f>IF(RIGHT('Late Fees Board'!E21, 4) = "LDOM", "Full Month Posting", IF(LEN('Late Fees Board'!E21)=1,'Late Fees Board'!E21,IF(LEN('Late Fees Board'!E21)=2,RIGHT('Late Fees Board'!E21,2),IF(LEN('Late Fees Board'!E21)&gt;2,RIGHT('Late Fees Board'!E21,2),""))))</f>
        <v>15</v>
      </c>
      <c r="C21" s="6" t="str">
        <f>TEXT('Late Fees Board'!F21, "d")</f>
        <v/>
      </c>
      <c r="D21" s="6" t="str">
        <f>IF('Late Fees Board'!C21 ="Done", IF(B21="Full Month Posting","No Deviation",IF('Late Fees Board'!F21="","Double check",IF(C21-B21=0,"No Deviation", C21-B21))), "Not posted yet")</f>
        <v>Not posted yet</v>
      </c>
    </row>
    <row r="22" spans="1:4" x14ac:dyDescent="0.25">
      <c r="A22" s="6" t="str">
        <f>'Late Fees Board'!A22</f>
        <v>Milwood</v>
      </c>
      <c r="B22" s="6" t="str">
        <f>IF(RIGHT('Late Fees Board'!E22, 4) = "LDOM", "Full Month Posting", IF(LEN('Late Fees Board'!E22)=1,'Late Fees Board'!E22,IF(LEN('Late Fees Board'!E22)=2,RIGHT('Late Fees Board'!E22,2),IF(LEN('Late Fees Board'!E22)&gt;2,RIGHT('Late Fees Board'!E22,2),""))))</f>
        <v>6</v>
      </c>
      <c r="C22" s="6" t="str">
        <f>TEXT('Late Fees Board'!F22, "d")</f>
        <v>9</v>
      </c>
      <c r="D22" s="6">
        <f>IF('Late Fees Board'!C22 ="Done", IF(B22="Full Month Posting","No Deviation",IF('Late Fees Board'!F22="","Double check",IF(C22-B22=0,"No Deviation", C22-B22))), "Not posted yet")</f>
        <v>3</v>
      </c>
    </row>
    <row r="23" spans="1:4" x14ac:dyDescent="0.25">
      <c r="A23" s="6" t="str">
        <f>'Late Fees Board'!A23</f>
        <v>BVC</v>
      </c>
      <c r="B23" s="6" t="str">
        <f>IF(RIGHT('Late Fees Board'!E23, 4) = "LDOM", "Full Month Posting", IF(LEN('Late Fees Board'!E23)=1,'Late Fees Board'!E23,IF(LEN('Late Fees Board'!E23)=2,RIGHT('Late Fees Board'!E23,2),IF(LEN('Late Fees Board'!E23)&gt;2,RIGHT('Late Fees Board'!E23,2),""))))</f>
        <v>18</v>
      </c>
      <c r="C23" s="6" t="str">
        <f>TEXT('Late Fees Board'!F23, "d")</f>
        <v>18</v>
      </c>
      <c r="D23" s="6" t="str">
        <f>IF('Late Fees Board'!C23 ="Done", IF(B23="Full Month Posting","No Deviation",IF('Late Fees Board'!F23="","Double check",IF(C23-B23=0,"No Deviation", C23-B23))), "Not posted yet")</f>
        <v>No Deviation</v>
      </c>
    </row>
    <row r="24" spans="1:4" x14ac:dyDescent="0.25">
      <c r="A24" s="6" t="str">
        <f>'Late Fees Board'!A24</f>
        <v>Eagleeye</v>
      </c>
      <c r="B24" s="6" t="str">
        <f>IF(RIGHT('Late Fees Board'!E24, 4) = "LDOM", "Full Month Posting", IF(LEN('Late Fees Board'!E24)=1,'Late Fees Board'!E24,IF(LEN('Late Fees Board'!E24)=2,RIGHT('Late Fees Board'!E24,2),IF(LEN('Late Fees Board'!E24)&gt;2,RIGHT('Late Fees Board'!E24,2),""))))</f>
        <v>6</v>
      </c>
      <c r="C24" s="6" t="str">
        <f>TEXT('Late Fees Board'!F24, "d")</f>
        <v>11</v>
      </c>
      <c r="D24" s="6">
        <f>IF('Late Fees Board'!C24 ="Done", IF(B24="Full Month Posting","No Deviation",IF('Late Fees Board'!F24="","Double check",IF(C24-B24=0,"No Deviation", C24-B24))), "Not posted yet")</f>
        <v>5</v>
      </c>
    </row>
    <row r="25" spans="1:4" x14ac:dyDescent="0.25">
      <c r="A25" s="6" t="str">
        <f>'Late Fees Board'!A25</f>
        <v>808 South</v>
      </c>
      <c r="B25" s="6" t="str">
        <f>IF(RIGHT('Late Fees Board'!E25, 4) = "LDOM", "Full Month Posting", IF(LEN('Late Fees Board'!E25)=1,'Late Fees Board'!E25,IF(LEN('Late Fees Board'!E25)=2,RIGHT('Late Fees Board'!E25,2),IF(LEN('Late Fees Board'!E25)&gt;2,RIGHT('Late Fees Board'!E25,2),""))))</f>
        <v>6</v>
      </c>
      <c r="C25" s="6" t="str">
        <f>TEXT('Late Fees Board'!F25, "d")</f>
        <v>8</v>
      </c>
      <c r="D25" s="6">
        <f>IF('Late Fees Board'!C25 ="Done", IF(B25="Full Month Posting","No Deviation",IF('Late Fees Board'!F25="","Double check",IF(C25-B25=0,"No Deviation", C25-B25))), "Not posted yet")</f>
        <v>2</v>
      </c>
    </row>
    <row r="26" spans="1:4" x14ac:dyDescent="0.25">
      <c r="A26" s="6" t="str">
        <f>'Late Fees Board'!A26</f>
        <v>Sharrington</v>
      </c>
      <c r="B26" s="6" t="str">
        <f>IF(RIGHT('Late Fees Board'!E26, 4) = "LDOM", "Full Month Posting", IF(LEN('Late Fees Board'!E26)=1,'Late Fees Board'!E26,IF(LEN('Late Fees Board'!E26)=2,RIGHT('Late Fees Board'!E26,2),IF(LEN('Late Fees Board'!E26)&gt;2,RIGHT('Late Fees Board'!E26,2),""))))</f>
        <v>11</v>
      </c>
      <c r="C26" s="6" t="str">
        <f>TEXT('Late Fees Board'!F26, "d")</f>
        <v>11</v>
      </c>
      <c r="D26" s="6" t="str">
        <f>IF('Late Fees Board'!C26 ="Done", IF(B26="Full Month Posting","No Deviation",IF('Late Fees Board'!F26="","Double check",IF(C26-B26=0,"No Deviation", C26-B26))), "Not posted yet")</f>
        <v>No Deviation</v>
      </c>
    </row>
    <row r="27" spans="1:4" x14ac:dyDescent="0.25">
      <c r="A27" s="6" t="str">
        <f>'Late Fees Board'!A27</f>
        <v>OLD</v>
      </c>
      <c r="B27" s="6" t="str">
        <f>IF(RIGHT('Late Fees Board'!E27, 4) = "LDOM", "Full Month Posting", IF(LEN('Late Fees Board'!E27)=1,'Late Fees Board'!E27,IF(LEN('Late Fees Board'!E27)=2,RIGHT('Late Fees Board'!E27,2),IF(LEN('Late Fees Board'!E27)&gt;2,RIGHT('Late Fees Board'!E27,2),""))))</f>
        <v>6</v>
      </c>
      <c r="C27" s="6" t="str">
        <f>TEXT('Late Fees Board'!F27, "d")</f>
        <v>10</v>
      </c>
      <c r="D27" s="6">
        <f>IF('Late Fees Board'!C27 ="Done", IF(B27="Full Month Posting","No Deviation",IF('Late Fees Board'!F27="","Double check",IF(C27-B27=0,"No Deviation", C27-B27))), "Not posted yet")</f>
        <v>4</v>
      </c>
    </row>
    <row r="28" spans="1:4" x14ac:dyDescent="0.25">
      <c r="A28" s="6" t="str">
        <f>'Late Fees Board'!A28</f>
        <v>Wimberley</v>
      </c>
      <c r="B28" s="6" t="str">
        <f>IF(RIGHT('Late Fees Board'!E28, 4) = "LDOM", "Full Month Posting", IF(LEN('Late Fees Board'!E28)=1,'Late Fees Board'!E28,IF(LEN('Late Fees Board'!E28)=2,RIGHT('Late Fees Board'!E28,2),IF(LEN('Late Fees Board'!E28)&gt;2,RIGHT('Late Fees Board'!E28,2),""))))</f>
        <v>6</v>
      </c>
      <c r="C28" s="6" t="str">
        <f>TEXT('Late Fees Board'!F28, "d")</f>
        <v>6</v>
      </c>
      <c r="D28" s="6" t="str">
        <f>IF('Late Fees Board'!C28 ="Done", IF(B28="Full Month Posting","No Deviation",IF('Late Fees Board'!F28="","Double check",IF(C28-B28=0,"No Deviation", C28-B28))), "Not posted yet")</f>
        <v>No Deviation</v>
      </c>
    </row>
    <row r="29" spans="1:4" x14ac:dyDescent="0.25">
      <c r="A29" s="6" t="str">
        <f>'Late Fees Board'!A29</f>
        <v>Yellow York</v>
      </c>
      <c r="B29" s="6" t="str">
        <f>IF(RIGHT('Late Fees Board'!E29, 4) = "LDOM", "Full Month Posting", IF(LEN('Late Fees Board'!E29)=1,'Late Fees Board'!E29,IF(LEN('Late Fees Board'!E29)=2,RIGHT('Late Fees Board'!E29,2),IF(LEN('Late Fees Board'!E29)&gt;2,RIGHT('Late Fees Board'!E29,2),""))))</f>
        <v>12</v>
      </c>
      <c r="C29" s="6" t="str">
        <f>TEXT('Late Fees Board'!F29, "d")</f>
        <v/>
      </c>
      <c r="D29" s="6" t="str">
        <f>IF('Late Fees Board'!C29 ="Done", IF(B29="Full Month Posting","No Deviation",IF('Late Fees Board'!F29="","Double check",IF(C29-B29=0,"No Deviation", C29-B29))), "Not posted yet")</f>
        <v>Double check</v>
      </c>
    </row>
  </sheetData>
  <mergeCells count="1">
    <mergeCell ref="G1:H1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8E17-5048-49BC-85E8-94A51FF14E9A}">
  <dimension ref="A1:N50"/>
  <sheetViews>
    <sheetView topLeftCell="B1" workbookViewId="0">
      <selection activeCell="N4" sqref="N4"/>
    </sheetView>
  </sheetViews>
  <sheetFormatPr defaultRowHeight="13.8" x14ac:dyDescent="0.25"/>
  <cols>
    <col min="1" max="1" width="17.3984375" bestFit="1" customWidth="1"/>
    <col min="9" max="9" width="13.09765625" bestFit="1" customWidth="1"/>
    <col min="10" max="10" width="21" bestFit="1" customWidth="1"/>
    <col min="11" max="11" width="12.59765625" customWidth="1"/>
    <col min="12" max="12" width="21" bestFit="1" customWidth="1"/>
    <col min="13" max="13" width="18.5" bestFit="1" customWidth="1"/>
    <col min="14" max="14" width="13" customWidth="1"/>
    <col min="15" max="16" width="54.5" bestFit="1" customWidth="1"/>
  </cols>
  <sheetData>
    <row r="1" spans="1:14" ht="15.6" x14ac:dyDescent="0.3">
      <c r="A1" s="27" t="s">
        <v>60</v>
      </c>
      <c r="L1" s="26" t="s">
        <v>65</v>
      </c>
      <c r="M1" s="26" t="s">
        <v>59</v>
      </c>
      <c r="N1" s="26" t="s">
        <v>61</v>
      </c>
    </row>
    <row r="2" spans="1:14" x14ac:dyDescent="0.25">
      <c r="A2" t="str">
        <f>'Late Fees Board'!A2</f>
        <v>GT</v>
      </c>
      <c r="B2" t="str" cm="1">
        <f t="array" ref="B2:C2">IF('Late Fees Board'!E2="","",_xlfn.TEXTSPLIT('Late Fees Board'!E2,","))</f>
        <v>11</v>
      </c>
      <c r="C2" t="str">
        <v xml:space="preserve"> 16</v>
      </c>
      <c r="L2" s="2" t="str" cm="1">
        <f t="array" ref="L2:L50">TRIM(TRANSPOSE(_xlfn.HSTACK(_xlfn.ANCHORARRAY(B2),_xlfn.ANCHORARRAY(B3),_xlfn.ANCHORARRAY(B4),_xlfn.ANCHORARRAY(B5),_xlfn.ANCHORARRAY(B6),_xlfn.ANCHORARRAY(B7),_xlfn.ANCHORARRAY(B8),_xlfn.ANCHORARRAY(B9),_xlfn.ANCHORARRAY(B10),_xlfn.ANCHORARRAY(B11),_xlfn.ANCHORARRAY(B12),_xlfn.ANCHORARRAY(B13),_xlfn.ANCHORARRAY(B14),_xlfn.ANCHORARRAY(B15),_xlfn.ANCHORARRAY(B16),_xlfn.ANCHORARRAY(B17),_xlfn.ANCHORARRAY(B18),_xlfn.ANCHORARRAY(B19),_xlfn.ANCHORARRAY(B20),_xlfn.ANCHORARRAY(B21),_xlfn.ANCHORARRAY(B22),_xlfn.ANCHORARRAY(B23),_xlfn.ANCHORARRAY(B24),_xlfn.ANCHORARRAY(B25),_xlfn.ANCHORARRAY(B26),_xlfn.ANCHORARRAY(B27),_xlfn.ANCHORARRAY(B28),_xlfn.ANCHORARRAY(B29),_xlfn.ANCHORARRAY(A30),_xlfn.ANCHORARRAY(A31))))</f>
        <v>11</v>
      </c>
      <c r="M2" s="2">
        <v>4</v>
      </c>
      <c r="N2" s="2">
        <f t="shared" ref="N2:N24" si="0">IF(M2="","",COUNTIF($L$2:$L$50,M2))</f>
        <v>1</v>
      </c>
    </row>
    <row r="3" spans="1:14" x14ac:dyDescent="0.25">
      <c r="A3" t="str">
        <f>'Late Fees Board'!A3</f>
        <v>BYC</v>
      </c>
      <c r="B3" t="str" cm="1">
        <f t="array" ref="B3">IF('Late Fees Board'!E3="","",_xlfn.TEXTSPLIT('Late Fees Board'!E3,","))</f>
        <v>6</v>
      </c>
      <c r="L3" s="2" t="str">
        <v>16</v>
      </c>
      <c r="M3" s="2">
        <v>5</v>
      </c>
      <c r="N3" s="2">
        <f t="shared" si="0"/>
        <v>2</v>
      </c>
    </row>
    <row r="4" spans="1:14" x14ac:dyDescent="0.25">
      <c r="A4" t="str">
        <f>'Late Fees Board'!A4</f>
        <v>Stoneage</v>
      </c>
      <c r="B4" t="str" cm="1">
        <f t="array" ref="B4:D4">IF('Late Fees Board'!E4="","",_xlfn.TEXTSPLIT('Late Fees Board'!E4,","))</f>
        <v>6</v>
      </c>
      <c r="C4" t="str">
        <v xml:space="preserve"> 11</v>
      </c>
      <c r="D4" t="str">
        <v xml:space="preserve"> 13</v>
      </c>
      <c r="L4" s="2" t="str">
        <v>6</v>
      </c>
      <c r="M4" s="2">
        <v>6</v>
      </c>
      <c r="N4" s="2">
        <f t="shared" si="0"/>
        <v>14</v>
      </c>
    </row>
    <row r="5" spans="1:14" x14ac:dyDescent="0.25">
      <c r="A5" t="str">
        <f>'Late Fees Board'!A5</f>
        <v>Waymmit</v>
      </c>
      <c r="B5" t="str" cm="1">
        <f t="array" ref="B5">IF('Late Fees Board'!E5="","",_xlfn.TEXTSPLIT('Late Fees Board'!E5,","))</f>
        <v>6</v>
      </c>
      <c r="L5" s="2" t="str">
        <v>6</v>
      </c>
      <c r="M5" s="2">
        <v>7</v>
      </c>
      <c r="N5" s="2">
        <f t="shared" si="0"/>
        <v>2</v>
      </c>
    </row>
    <row r="6" spans="1:14" x14ac:dyDescent="0.25">
      <c r="A6" t="str">
        <f>'Late Fees Board'!A6</f>
        <v>Eros</v>
      </c>
      <c r="B6" t="str" cm="1">
        <f t="array" ref="B6:H6">IF('Late Fees Board'!E6="","",_xlfn.TEXTSPLIT('Late Fees Board'!E6,","))</f>
        <v>5</v>
      </c>
      <c r="C6" t="str">
        <v xml:space="preserve"> 6</v>
      </c>
      <c r="D6" t="str">
        <v xml:space="preserve"> 7</v>
      </c>
      <c r="E6" t="str">
        <v xml:space="preserve"> 11</v>
      </c>
      <c r="F6" t="str">
        <v xml:space="preserve"> 15</v>
      </c>
      <c r="G6" t="str">
        <v xml:space="preserve"> 21</v>
      </c>
      <c r="H6" t="str">
        <v xml:space="preserve"> LDOM</v>
      </c>
      <c r="L6" s="2" t="str">
        <v>11</v>
      </c>
      <c r="M6" s="2">
        <v>8</v>
      </c>
      <c r="N6" s="2">
        <f t="shared" si="0"/>
        <v>4</v>
      </c>
    </row>
    <row r="7" spans="1:14" x14ac:dyDescent="0.25">
      <c r="A7" t="str">
        <f>'Late Fees Board'!A7</f>
        <v>Gerrard</v>
      </c>
      <c r="B7" t="str" cm="1">
        <f t="array" ref="B7">IF('Late Fees Board'!E7="","",_xlfn.TEXTSPLIT('Late Fees Board'!E7,","))</f>
        <v>6</v>
      </c>
      <c r="L7" s="2" t="str">
        <v>13</v>
      </c>
      <c r="M7" s="2">
        <v>9</v>
      </c>
      <c r="N7" s="2">
        <f t="shared" si="0"/>
        <v>0</v>
      </c>
    </row>
    <row r="8" spans="1:14" x14ac:dyDescent="0.25">
      <c r="A8" t="str">
        <f>'Late Fees Board'!A8</f>
        <v>ErosJC</v>
      </c>
      <c r="B8" t="str" cm="1">
        <f t="array" ref="B8">IF('Late Fees Board'!E8="","",_xlfn.TEXTSPLIT('Late Fees Board'!E8,","))</f>
        <v>16</v>
      </c>
      <c r="L8" s="2" t="str">
        <v>6</v>
      </c>
      <c r="M8" s="2">
        <v>10</v>
      </c>
      <c r="N8" s="2">
        <f t="shared" si="0"/>
        <v>1</v>
      </c>
    </row>
    <row r="9" spans="1:14" x14ac:dyDescent="0.25">
      <c r="A9" t="str">
        <f>'Late Fees Board'!A9</f>
        <v>London</v>
      </c>
      <c r="B9" t="str" cm="1">
        <f t="array" ref="B9">IF('Late Fees Board'!E9="","",_xlfn.TEXTSPLIT('Late Fees Board'!E9,","))</f>
        <v>11</v>
      </c>
      <c r="L9" s="2" t="str">
        <v>5</v>
      </c>
      <c r="M9" s="2">
        <v>11</v>
      </c>
      <c r="N9" s="2">
        <f t="shared" si="0"/>
        <v>9</v>
      </c>
    </row>
    <row r="10" spans="1:14" x14ac:dyDescent="0.25">
      <c r="A10" t="str">
        <f>'Late Fees Board'!A10</f>
        <v>Catchton</v>
      </c>
      <c r="B10" t="str" cm="1">
        <f t="array" ref="B10">IF('Late Fees Board'!E10="","",_xlfn.TEXTSPLIT('Late Fees Board'!E10,","))</f>
        <v>10</v>
      </c>
      <c r="L10" s="2" t="str">
        <v>6</v>
      </c>
      <c r="M10" s="2">
        <v>12</v>
      </c>
      <c r="N10" s="2">
        <f t="shared" si="0"/>
        <v>3</v>
      </c>
    </row>
    <row r="11" spans="1:14" x14ac:dyDescent="0.25">
      <c r="A11" t="str">
        <f>'Late Fees Board'!A11</f>
        <v>Y3</v>
      </c>
      <c r="B11" t="str" cm="1">
        <f t="array" ref="B11:C11">IF('Late Fees Board'!E11="","",_xlfn.TEXTSPLIT('Late Fees Board'!E11,","))</f>
        <v>6</v>
      </c>
      <c r="C11" t="str">
        <v xml:space="preserve"> 11</v>
      </c>
      <c r="L11" s="2" t="str">
        <v>7</v>
      </c>
      <c r="M11" s="2">
        <v>13</v>
      </c>
      <c r="N11" s="2">
        <f t="shared" si="0"/>
        <v>2</v>
      </c>
    </row>
    <row r="12" spans="1:14" x14ac:dyDescent="0.25">
      <c r="A12" t="str">
        <f>'Late Fees Board'!A12</f>
        <v>WS</v>
      </c>
      <c r="B12" t="str" cm="1">
        <f t="array" ref="B12">IF('Late Fees Board'!E12="","",_xlfn.TEXTSPLIT('Late Fees Board'!E12,","))</f>
        <v>11</v>
      </c>
      <c r="L12" s="2" t="str">
        <v>11</v>
      </c>
      <c r="M12" s="2">
        <v>14</v>
      </c>
      <c r="N12" s="2">
        <f t="shared" si="0"/>
        <v>1</v>
      </c>
    </row>
    <row r="13" spans="1:14" x14ac:dyDescent="0.25">
      <c r="A13" t="str">
        <f>'Late Fees Board'!A13</f>
        <v>Brianwood</v>
      </c>
      <c r="B13" t="str" cm="1">
        <f t="array" ref="B13">IF('Late Fees Board'!E13="","",_xlfn.TEXTSPLIT('Late Fees Board'!E13,","))</f>
        <v>8</v>
      </c>
      <c r="L13" s="2" t="str">
        <v>15</v>
      </c>
      <c r="M13" s="2">
        <v>15</v>
      </c>
      <c r="N13" s="2">
        <f t="shared" si="0"/>
        <v>2</v>
      </c>
    </row>
    <row r="14" spans="1:14" x14ac:dyDescent="0.25">
      <c r="A14" t="str">
        <f>'Late Fees Board'!A14</f>
        <v>Novel</v>
      </c>
      <c r="B14" t="str" cm="1">
        <f t="array" ref="B14:E14">IF('Late Fees Board'!E14="","",_xlfn.TEXTSPLIT('Late Fees Board'!E14,","))</f>
        <v>4</v>
      </c>
      <c r="C14" t="str">
        <v xml:space="preserve"> 5</v>
      </c>
      <c r="D14" t="str">
        <v xml:space="preserve"> 6</v>
      </c>
      <c r="E14" t="str">
        <v xml:space="preserve"> 11</v>
      </c>
      <c r="L14" s="2" t="str">
        <v>21</v>
      </c>
      <c r="M14" s="2">
        <v>16</v>
      </c>
      <c r="N14" s="2">
        <f t="shared" si="0"/>
        <v>2</v>
      </c>
    </row>
    <row r="15" spans="1:14" x14ac:dyDescent="0.25">
      <c r="A15" t="str">
        <f>'Late Fees Board'!A15</f>
        <v>Redsquare</v>
      </c>
      <c r="B15" t="str" cm="1">
        <f t="array" ref="B15">IF('Late Fees Board'!E15="","",_xlfn.TEXTSPLIT('Late Fees Board'!E15,","))</f>
        <v>17</v>
      </c>
      <c r="L15" s="2" t="str">
        <v>LDOM</v>
      </c>
      <c r="M15" s="2">
        <v>17</v>
      </c>
      <c r="N15" s="2">
        <f t="shared" si="0"/>
        <v>1</v>
      </c>
    </row>
    <row r="16" spans="1:14" x14ac:dyDescent="0.25">
      <c r="A16" t="str">
        <f>'Late Fees Board'!A16</f>
        <v>Summer</v>
      </c>
      <c r="B16" t="str" cm="1">
        <f t="array" ref="B16">IF('Late Fees Board'!E16="","",_xlfn.TEXTSPLIT('Late Fees Board'!E16,","))</f>
        <v>6</v>
      </c>
      <c r="L16" s="2" t="str">
        <v>6</v>
      </c>
      <c r="M16" s="2">
        <v>18</v>
      </c>
      <c r="N16" s="2">
        <f t="shared" si="0"/>
        <v>1</v>
      </c>
    </row>
    <row r="17" spans="1:14" x14ac:dyDescent="0.25">
      <c r="A17" t="str">
        <f>'Late Fees Board'!A17</f>
        <v>Blackrock</v>
      </c>
      <c r="B17" t="str" cm="1">
        <f t="array" ref="B17:C17">IF('Late Fees Board'!E17="","",_xlfn.TEXTSPLIT('Late Fees Board'!E17,","))</f>
        <v>7</v>
      </c>
      <c r="C17" t="str">
        <v xml:space="preserve"> 11</v>
      </c>
      <c r="L17" s="2" t="str">
        <v>16</v>
      </c>
      <c r="M17" s="2">
        <v>19</v>
      </c>
      <c r="N17" s="2">
        <f t="shared" si="0"/>
        <v>0</v>
      </c>
    </row>
    <row r="18" spans="1:14" x14ac:dyDescent="0.25">
      <c r="A18" t="str">
        <f>'Late Fees Board'!A18</f>
        <v>Legend</v>
      </c>
      <c r="B18" t="str" cm="1">
        <f t="array" ref="B18:D18">IF('Late Fees Board'!E18="","",_xlfn.TEXTSPLIT('Late Fees Board'!E18,","))</f>
        <v>12</v>
      </c>
      <c r="C18" t="str">
        <v xml:space="preserve"> 13</v>
      </c>
      <c r="D18" t="str">
        <v xml:space="preserve"> 14</v>
      </c>
      <c r="L18" s="2" t="str">
        <v>11</v>
      </c>
      <c r="M18" s="2">
        <v>20</v>
      </c>
      <c r="N18" s="2">
        <f t="shared" si="0"/>
        <v>0</v>
      </c>
    </row>
    <row r="19" spans="1:14" x14ac:dyDescent="0.25">
      <c r="A19" t="str">
        <f>'Late Fees Board'!A19</f>
        <v>UGHR</v>
      </c>
      <c r="B19" t="str" cm="1">
        <f t="array" ref="B19">IF('Late Fees Board'!E19="","",_xlfn.TEXTSPLIT('Late Fees Board'!E19,","))</f>
        <v>8</v>
      </c>
      <c r="L19" s="2" t="str">
        <v>10</v>
      </c>
      <c r="M19" s="2">
        <v>21</v>
      </c>
      <c r="N19" s="2">
        <f t="shared" si="0"/>
        <v>1</v>
      </c>
    </row>
    <row r="20" spans="1:14" x14ac:dyDescent="0.25">
      <c r="A20" t="str">
        <f>'Late Fees Board'!A20</f>
        <v>Five Ways</v>
      </c>
      <c r="B20" t="str" cm="1">
        <f t="array" ref="B20">IF('Late Fees Board'!E20="","",_xlfn.TEXTSPLIT('Late Fees Board'!E20,","))</f>
        <v>8</v>
      </c>
      <c r="L20" s="2" t="str">
        <v>6</v>
      </c>
      <c r="M20" s="2">
        <v>22</v>
      </c>
      <c r="N20" s="2">
        <f t="shared" si="0"/>
        <v>0</v>
      </c>
    </row>
    <row r="21" spans="1:14" x14ac:dyDescent="0.25">
      <c r="A21" t="str">
        <f>'Late Fees Board'!A21</f>
        <v>HO</v>
      </c>
      <c r="B21" t="str" cm="1">
        <f t="array" ref="B21:C21">IF('Late Fees Board'!E21="","",_xlfn.TEXTSPLIT('Late Fees Board'!E21,","))</f>
        <v>12</v>
      </c>
      <c r="C21" t="str">
        <v xml:space="preserve"> 15</v>
      </c>
      <c r="L21" s="2" t="str">
        <v>11</v>
      </c>
      <c r="M21" s="2">
        <v>23</v>
      </c>
      <c r="N21" s="2">
        <f t="shared" si="0"/>
        <v>0</v>
      </c>
    </row>
    <row r="22" spans="1:14" x14ac:dyDescent="0.25">
      <c r="A22" t="str">
        <f>'Late Fees Board'!A22</f>
        <v>Milwood</v>
      </c>
      <c r="B22" t="str" cm="1">
        <f t="array" ref="B22">IF('Late Fees Board'!E22="","",_xlfn.TEXTSPLIT('Late Fees Board'!E22,","))</f>
        <v>6</v>
      </c>
      <c r="L22" s="2" t="str">
        <v>11</v>
      </c>
      <c r="M22" s="2">
        <v>24</v>
      </c>
      <c r="N22" s="2">
        <f t="shared" si="0"/>
        <v>0</v>
      </c>
    </row>
    <row r="23" spans="1:14" x14ac:dyDescent="0.25">
      <c r="A23" t="str">
        <f>'Late Fees Board'!A23</f>
        <v>BVC</v>
      </c>
      <c r="B23" t="str" cm="1">
        <f t="array" ref="B23">IF('Late Fees Board'!E23="","",_xlfn.TEXTSPLIT('Late Fees Board'!E23,","))</f>
        <v>18</v>
      </c>
      <c r="L23" s="2" t="str">
        <v>8</v>
      </c>
      <c r="M23" s="2">
        <v>25</v>
      </c>
      <c r="N23" s="2">
        <f t="shared" si="0"/>
        <v>0</v>
      </c>
    </row>
    <row r="24" spans="1:14" x14ac:dyDescent="0.25">
      <c r="A24" t="str">
        <f>'Late Fees Board'!A24</f>
        <v>Eagleeye</v>
      </c>
      <c r="B24" t="str" cm="1">
        <f t="array" ref="B24">IF('Late Fees Board'!E24="","",_xlfn.TEXTSPLIT('Late Fees Board'!E24,","))</f>
        <v>6</v>
      </c>
      <c r="L24" s="2" t="str">
        <v>4</v>
      </c>
      <c r="M24" s="2" t="s">
        <v>54</v>
      </c>
      <c r="N24" s="2">
        <f t="shared" si="0"/>
        <v>1</v>
      </c>
    </row>
    <row r="25" spans="1:14" x14ac:dyDescent="0.25">
      <c r="A25" t="str">
        <f>'Late Fees Board'!A25</f>
        <v>808 South</v>
      </c>
      <c r="B25" t="str" cm="1">
        <f t="array" ref="B25">IF('Late Fees Board'!E25="","",_xlfn.TEXTSPLIT('Late Fees Board'!E25,","))</f>
        <v>6</v>
      </c>
      <c r="L25" s="2" t="str">
        <v>5</v>
      </c>
      <c r="M25" s="2"/>
      <c r="N25" s="2"/>
    </row>
    <row r="26" spans="1:14" x14ac:dyDescent="0.25">
      <c r="A26" t="str">
        <f>'Late Fees Board'!A26</f>
        <v>Sharrington</v>
      </c>
      <c r="B26" t="str" cm="1">
        <f t="array" ref="B26:C26">IF('Late Fees Board'!E26="","",_xlfn.TEXTSPLIT('Late Fees Board'!E26,","))</f>
        <v>8</v>
      </c>
      <c r="C26" t="str">
        <v xml:space="preserve"> 11</v>
      </c>
      <c r="L26" s="2" t="str">
        <v>6</v>
      </c>
      <c r="M26" s="2"/>
      <c r="N26" s="2"/>
    </row>
    <row r="27" spans="1:14" x14ac:dyDescent="0.25">
      <c r="A27" t="str">
        <f>'Late Fees Board'!A27</f>
        <v>OLD</v>
      </c>
      <c r="B27" t="str" cm="1">
        <f t="array" ref="B27">IF('Late Fees Board'!E27="","",_xlfn.TEXTSPLIT('Late Fees Board'!E27,","))</f>
        <v>6</v>
      </c>
      <c r="L27" s="2" t="str">
        <v>11</v>
      </c>
      <c r="M27" s="2"/>
      <c r="N27" s="2"/>
    </row>
    <row r="28" spans="1:14" x14ac:dyDescent="0.25">
      <c r="A28" t="str">
        <f>'Late Fees Board'!A28</f>
        <v>Wimberley</v>
      </c>
      <c r="B28" t="str" cm="1">
        <f t="array" ref="B28">IF('Late Fees Board'!E28="","",_xlfn.TEXTSPLIT('Late Fees Board'!E28,","))</f>
        <v>6</v>
      </c>
      <c r="L28" s="2" t="str">
        <v>17</v>
      </c>
      <c r="M28" s="2"/>
      <c r="N28" s="2"/>
    </row>
    <row r="29" spans="1:14" x14ac:dyDescent="0.25">
      <c r="A29" t="str">
        <f>'Late Fees Board'!A29</f>
        <v>Yellow York</v>
      </c>
      <c r="B29" t="str" cm="1">
        <f t="array" ref="B29:C29">IF('Late Fees Board'!E29="","",_xlfn.TEXTSPLIT('Late Fees Board'!E29,","))</f>
        <v>6</v>
      </c>
      <c r="C29" t="str">
        <v xml:space="preserve"> 12</v>
      </c>
      <c r="L29" s="2" t="str">
        <v>6</v>
      </c>
      <c r="M29" s="2"/>
      <c r="N29" s="2"/>
    </row>
    <row r="30" spans="1:14" x14ac:dyDescent="0.25">
      <c r="A30" t="str" cm="1">
        <f t="array" ref="A30">IF('Late Fees Board'!E30="","",_xlfn.TEXTSPLIT('Late Fees Board'!E30,","))</f>
        <v/>
      </c>
      <c r="L30" s="2" t="str">
        <v>7</v>
      </c>
      <c r="M30" s="2"/>
      <c r="N30" s="2"/>
    </row>
    <row r="31" spans="1:14" x14ac:dyDescent="0.25">
      <c r="A31" t="str" cm="1">
        <f t="array" ref="A31">IF('Late Fees Board'!E31="","",_xlfn.TEXTSPLIT('Late Fees Board'!E31,","))</f>
        <v/>
      </c>
      <c r="L31" s="2" t="str">
        <v>11</v>
      </c>
      <c r="M31" s="2"/>
      <c r="N31" s="2" t="str">
        <f>IF(M31="","",COUNTIF($L$2:$L$50,M31))</f>
        <v/>
      </c>
    </row>
    <row r="32" spans="1:14" x14ac:dyDescent="0.25">
      <c r="L32" s="2" t="str">
        <v>12</v>
      </c>
      <c r="M32" s="2"/>
      <c r="N32" s="2" t="str">
        <f>IF(M32="","",COUNTIF($L$2:$L$50,M32))</f>
        <v/>
      </c>
    </row>
    <row r="33" spans="12:14" x14ac:dyDescent="0.25">
      <c r="L33" s="2" t="str">
        <v>13</v>
      </c>
      <c r="M33" s="2"/>
      <c r="N33" s="2"/>
    </row>
    <row r="34" spans="12:14" x14ac:dyDescent="0.25">
      <c r="L34" s="2" t="str">
        <v>14</v>
      </c>
      <c r="M34" s="2"/>
      <c r="N34" s="2"/>
    </row>
    <row r="35" spans="12:14" x14ac:dyDescent="0.25">
      <c r="L35" s="2" t="str">
        <v>8</v>
      </c>
      <c r="M35" s="2"/>
      <c r="N35" s="2"/>
    </row>
    <row r="36" spans="12:14" x14ac:dyDescent="0.25">
      <c r="L36" s="2" t="str">
        <v>8</v>
      </c>
      <c r="M36" s="2"/>
      <c r="N36" s="2"/>
    </row>
    <row r="37" spans="12:14" x14ac:dyDescent="0.25">
      <c r="L37" s="2" t="str">
        <v>12</v>
      </c>
      <c r="M37" s="2"/>
      <c r="N37" s="2"/>
    </row>
    <row r="38" spans="12:14" x14ac:dyDescent="0.25">
      <c r="L38" s="2" t="str">
        <v>15</v>
      </c>
      <c r="M38" s="2"/>
      <c r="N38" s="2"/>
    </row>
    <row r="39" spans="12:14" x14ac:dyDescent="0.25">
      <c r="L39" s="2" t="str">
        <v>6</v>
      </c>
      <c r="M39" s="2"/>
      <c r="N39" s="2"/>
    </row>
    <row r="40" spans="12:14" x14ac:dyDescent="0.25">
      <c r="L40" s="2" t="str">
        <v>18</v>
      </c>
      <c r="M40" s="2"/>
      <c r="N40" s="2"/>
    </row>
    <row r="41" spans="12:14" x14ac:dyDescent="0.25">
      <c r="L41" s="2" t="str">
        <v>6</v>
      </c>
      <c r="M41" s="2"/>
      <c r="N41" s="2"/>
    </row>
    <row r="42" spans="12:14" x14ac:dyDescent="0.25">
      <c r="L42" s="2" t="str">
        <v>6</v>
      </c>
      <c r="M42" s="2"/>
      <c r="N42" s="2"/>
    </row>
    <row r="43" spans="12:14" x14ac:dyDescent="0.25">
      <c r="L43" s="2" t="str">
        <v>8</v>
      </c>
      <c r="M43" s="2"/>
      <c r="N43" s="2"/>
    </row>
    <row r="44" spans="12:14" x14ac:dyDescent="0.25">
      <c r="L44" s="2" t="str">
        <v>11</v>
      </c>
      <c r="M44" s="2"/>
      <c r="N44" s="2"/>
    </row>
    <row r="45" spans="12:14" x14ac:dyDescent="0.25">
      <c r="L45" s="2" t="str">
        <v>6</v>
      </c>
      <c r="M45" s="2"/>
      <c r="N45" s="2"/>
    </row>
    <row r="46" spans="12:14" x14ac:dyDescent="0.25">
      <c r="L46" s="2" t="str">
        <v>6</v>
      </c>
      <c r="M46" s="2"/>
      <c r="N46" s="2"/>
    </row>
    <row r="47" spans="12:14" x14ac:dyDescent="0.25">
      <c r="L47" s="2" t="str">
        <v>6</v>
      </c>
      <c r="M47" s="2"/>
      <c r="N47" s="2"/>
    </row>
    <row r="48" spans="12:14" x14ac:dyDescent="0.25">
      <c r="L48" s="2" t="str">
        <v>12</v>
      </c>
      <c r="M48" s="2"/>
      <c r="N48" s="2"/>
    </row>
    <row r="49" spans="12:14" x14ac:dyDescent="0.25">
      <c r="L49" s="2" t="str">
        <v/>
      </c>
      <c r="M49" s="2"/>
      <c r="N49" s="2"/>
    </row>
    <row r="50" spans="12:14" x14ac:dyDescent="0.25">
      <c r="L50" s="2" t="str">
        <v/>
      </c>
      <c r="M50" s="2"/>
      <c r="N50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BCDC-69BB-4F43-B4FC-89F5F0071F41}">
  <dimension ref="A1:B5"/>
  <sheetViews>
    <sheetView workbookViewId="0">
      <selection activeCell="C13" sqref="C13"/>
    </sheetView>
  </sheetViews>
  <sheetFormatPr defaultRowHeight="13.8" x14ac:dyDescent="0.25"/>
  <cols>
    <col min="1" max="1" width="20.3984375" bestFit="1" customWidth="1"/>
    <col min="2" max="2" width="61.296875" customWidth="1"/>
  </cols>
  <sheetData>
    <row r="1" spans="1:2" ht="15.6" x14ac:dyDescent="0.25">
      <c r="A1" s="33" t="s">
        <v>64</v>
      </c>
      <c r="B1" s="33"/>
    </row>
    <row r="2" spans="1:2" ht="15.6" x14ac:dyDescent="0.3">
      <c r="A2" s="25" t="s">
        <v>60</v>
      </c>
      <c r="B2" t="s">
        <v>63</v>
      </c>
    </row>
    <row r="3" spans="1:2" ht="15.6" x14ac:dyDescent="0.3">
      <c r="A3" s="25" t="s">
        <v>66</v>
      </c>
      <c r="B3" t="s">
        <v>62</v>
      </c>
    </row>
    <row r="4" spans="1:2" ht="116.4" customHeight="1" x14ac:dyDescent="0.25">
      <c r="A4" s="29" t="s">
        <v>59</v>
      </c>
      <c r="B4" s="28" t="s">
        <v>67</v>
      </c>
    </row>
    <row r="5" spans="1:2" ht="15.6" x14ac:dyDescent="0.3">
      <c r="A5" s="25" t="s">
        <v>61</v>
      </c>
      <c r="B5" t="s">
        <v>55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Late Fees Board</vt:lpstr>
      <vt:lpstr>Dashboard</vt:lpstr>
      <vt:lpstr>Statistics</vt:lpstr>
      <vt:lpstr>Posting Intensity</vt:lpstr>
      <vt:lpstr>Posting Intesity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Vlad Horbachenko</cp:lastModifiedBy>
  <cp:revision>0</cp:revision>
  <dcterms:created xsi:type="dcterms:W3CDTF">2023-12-15T18:27:51Z</dcterms:created>
  <dcterms:modified xsi:type="dcterms:W3CDTF">2024-02-02T07:39:01Z</dcterms:modified>
</cp:coreProperties>
</file>