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4313500-E808-4F98-9804-CF2FC2671FAC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员工信息" sheetId="9" r:id="rId1"/>
    <sheet name="2019年11月" sheetId="14" r:id="rId2"/>
    <sheet name="图表准备区" sheetId="17" r:id="rId3"/>
    <sheet name="结果呈现" sheetId="15" r:id="rId4"/>
  </sheets>
  <definedNames>
    <definedName name="_xlnm._FilterDatabase" localSheetId="1" hidden="1">'2019年11月'!$A$1:$R$31</definedName>
    <definedName name="_xlnm._FilterDatabase" localSheetId="0" hidden="1">员工信息!$A$1:$C$27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" i="14"/>
  <c r="I29" i="14"/>
</calcChain>
</file>

<file path=xl/sharedStrings.xml><?xml version="1.0" encoding="utf-8"?>
<sst xmlns="http://schemas.openxmlformats.org/spreadsheetml/2006/main" count="99" uniqueCount="76">
  <si>
    <t>出勤</t>
  </si>
  <si>
    <t>病</t>
  </si>
  <si>
    <t>事</t>
  </si>
  <si>
    <t>平时加班</t>
  </si>
  <si>
    <t>周末加班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</si>
  <si>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</si>
  <si>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</si>
  <si>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</si>
  <si>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</si>
  <si>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</si>
  <si>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</si>
  <si>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</si>
  <si>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</si>
  <si>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</si>
  <si>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</si>
  <si>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</si>
  <si>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</si>
  <si>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</si>
  <si>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</si>
  <si>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>H</t>
  </si>
  <si>
    <t>H</t>
    <phoneticPr fontId="1" type="noConversion"/>
  </si>
  <si>
    <t>I</t>
  </si>
  <si>
    <t>I</t>
    <phoneticPr fontId="1" type="noConversion"/>
  </si>
  <si>
    <t>J</t>
  </si>
  <si>
    <t>J</t>
    <phoneticPr fontId="1" type="noConversion"/>
  </si>
  <si>
    <t>K</t>
  </si>
  <si>
    <t>K</t>
    <phoneticPr fontId="1" type="noConversion"/>
  </si>
  <si>
    <t>L</t>
  </si>
  <si>
    <t>L</t>
    <phoneticPr fontId="1" type="noConversion"/>
  </si>
  <si>
    <t>M</t>
  </si>
  <si>
    <t>M</t>
    <phoneticPr fontId="1" type="noConversion"/>
  </si>
  <si>
    <t>N</t>
  </si>
  <si>
    <t>N</t>
    <phoneticPr fontId="1" type="noConversion"/>
  </si>
  <si>
    <t>O</t>
  </si>
  <si>
    <t>O</t>
    <phoneticPr fontId="1" type="noConversion"/>
  </si>
  <si>
    <t>P</t>
  </si>
  <si>
    <t>P</t>
    <phoneticPr fontId="1" type="noConversion"/>
  </si>
  <si>
    <t>Q</t>
  </si>
  <si>
    <t>Q</t>
    <phoneticPr fontId="1" type="noConversion"/>
  </si>
  <si>
    <t>R</t>
  </si>
  <si>
    <t>R</t>
    <phoneticPr fontId="1" type="noConversion"/>
  </si>
  <si>
    <t>S</t>
  </si>
  <si>
    <t>S</t>
    <phoneticPr fontId="1" type="noConversion"/>
  </si>
  <si>
    <t>T</t>
  </si>
  <si>
    <t>T</t>
    <phoneticPr fontId="1" type="noConversion"/>
  </si>
  <si>
    <t>U</t>
  </si>
  <si>
    <t>U</t>
    <phoneticPr fontId="1" type="noConversion"/>
  </si>
  <si>
    <t>V</t>
  </si>
  <si>
    <t>V</t>
    <phoneticPr fontId="1" type="noConversion"/>
  </si>
  <si>
    <t>W</t>
  </si>
  <si>
    <t>W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</si>
  <si>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</si>
  <si>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</si>
  <si>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</si>
  <si>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</si>
  <si>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Z</t>
  </si>
  <si>
    <t>Z</t>
    <phoneticPr fontId="1" type="noConversion"/>
  </si>
  <si>
    <t>部门</t>
    <phoneticPr fontId="1" type="noConversion"/>
  </si>
  <si>
    <t>行政部</t>
  </si>
  <si>
    <t>财务部</t>
  </si>
  <si>
    <t>生产一部</t>
  </si>
  <si>
    <t>生产二部</t>
  </si>
  <si>
    <t>员工姓名</t>
    <phoneticPr fontId="1" type="noConversion"/>
  </si>
  <si>
    <t>姓名</t>
  </si>
  <si>
    <t>月薪</t>
    <phoneticPr fontId="1" type="noConversion"/>
  </si>
  <si>
    <t>出勤率</t>
    <phoneticPr fontId="1" type="noConversion"/>
  </si>
  <si>
    <t>加班强度比率</t>
    <phoneticPr fontId="1" type="noConversion"/>
  </si>
  <si>
    <t>YTD累计病假</t>
    <phoneticPr fontId="1" type="noConversion"/>
  </si>
  <si>
    <t>每日工资</t>
    <phoneticPr fontId="1" type="noConversion"/>
  </si>
  <si>
    <t>当月有效工作天数</t>
    <phoneticPr fontId="1" type="noConversion"/>
  </si>
  <si>
    <t>当月实际工作天数调整比例</t>
    <phoneticPr fontId="1" type="noConversion"/>
  </si>
  <si>
    <t>当月基础工资</t>
    <phoneticPr fontId="1" type="noConversion"/>
  </si>
  <si>
    <t>平时加班费</t>
    <phoneticPr fontId="1" type="noConversion"/>
  </si>
  <si>
    <t>周末加班费</t>
    <phoneticPr fontId="1" type="noConversion"/>
  </si>
  <si>
    <t>月工资</t>
    <phoneticPr fontId="1" type="noConversion"/>
  </si>
  <si>
    <t>加班费占比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</si>
</sst>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0" fontId="4" fillId="0" borderId="1" xfId="1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/>
    </xf>
    <xf numFmtId="177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C765-E5C6-4405-9161-31FAD77458BE}">
  <dimension ref="A1:C27"/>
  <sheetViews>
    <sheetView topLeftCell="A6" workbookViewId="0">
      <selection activeCell="B2" sqref="B2:B27"/>
    </sheetView>
  </sheetViews>
  <sheetFormatPr defaultRowHeight="14.25" x14ac:dyDescent="0.2"/>
  <cols>
    <col min="3" max="3" width="9" style="6"/>
  </cols>
  <sheetData>
    <row r="1" spans="1:3" ht="15" x14ac:dyDescent="0.25">
      <c r="A1" s="2" t="s">
        <v>57</v>
      </c>
      <c r="B1" s="2" t="s">
        <v>62</v>
      </c>
      <c r="C1" s="5" t="s">
        <v>64</v>
      </c>
    </row>
    <row r="2" spans="1:3" ht="16.5" x14ac:dyDescent="0.3">
      <c r="A2" s="3" t="s">
        <v>61</v>
      </c>
      <c r="B2" s="3" t="s">
        <v>6</v>
      </c>
      <c r="C2" s="1">
        <v>5000</v>
      </c>
    </row>
    <row r="3" spans="1:3" ht="16.5" x14ac:dyDescent="0.3">
      <c r="A3" s="3" t="s">
        <v>58</v>
      </c>
      <c r="B3" s="3" t="s">
        <v>8</v>
      </c>
      <c r="C3" s="1">
        <v>4000</v>
      </c>
    </row>
    <row r="4" spans="1:3" ht="16.5" x14ac:dyDescent="0.3">
      <c r="A4" s="3" t="s">
        <v>59</v>
      </c>
      <c r="B4" s="3" t="s">
        <v>10</v>
      </c>
      <c r="C4" s="1">
        <v>8000</v>
      </c>
    </row>
    <row r="5" spans="1:3" ht="16.5" x14ac:dyDescent="0.3">
      <c r="A5" s="3" t="s">
        <v>58</v>
      </c>
      <c r="B5" s="3" t="s">
        <v>12</v>
      </c>
      <c r="C5" s="1">
        <v>3000</v>
      </c>
    </row>
    <row r="6" spans="1:3" ht="16.5" x14ac:dyDescent="0.3">
      <c r="A6" s="3" t="s">
        <v>60</v>
      </c>
      <c r="B6" s="3" t="s">
        <v>14</v>
      </c>
      <c r="C6" s="1">
        <v>6000</v>
      </c>
    </row>
    <row r="7" spans="1:3" ht="16.5" x14ac:dyDescent="0.3">
      <c r="A7" s="3" t="s">
        <v>61</v>
      </c>
      <c r="B7" s="4" t="s">
        <v>16</v>
      </c>
      <c r="C7" s="1">
        <v>6000</v>
      </c>
    </row>
    <row r="8" spans="1:3" ht="16.5" x14ac:dyDescent="0.3">
      <c r="A8" s="3" t="s">
        <v>58</v>
      </c>
      <c r="B8" s="4" t="s">
        <v>18</v>
      </c>
      <c r="C8" s="1">
        <v>3000</v>
      </c>
    </row>
    <row r="9" spans="1:3" ht="16.5" x14ac:dyDescent="0.3">
      <c r="A9" s="3" t="s">
        <v>61</v>
      </c>
      <c r="B9" s="4" t="s">
        <v>20</v>
      </c>
      <c r="C9" s="1">
        <v>8000</v>
      </c>
    </row>
    <row r="10" spans="1:3" ht="16.5" x14ac:dyDescent="0.3">
      <c r="A10" s="3" t="s">
        <v>60</v>
      </c>
      <c r="B10" s="4" t="s">
        <v>22</v>
      </c>
      <c r="C10" s="1">
        <v>5000</v>
      </c>
    </row>
    <row r="11" spans="1:3" ht="16.5" x14ac:dyDescent="0.3">
      <c r="A11" s="3" t="s">
        <v>58</v>
      </c>
      <c r="B11" s="4" t="s">
        <v>24</v>
      </c>
      <c r="C11" s="1">
        <v>10000</v>
      </c>
    </row>
    <row r="12" spans="1:3" ht="16.5" x14ac:dyDescent="0.3">
      <c r="A12" s="3" t="s">
        <v>59</v>
      </c>
      <c r="B12" s="4" t="s">
        <v>26</v>
      </c>
      <c r="C12" s="1">
        <v>8000</v>
      </c>
    </row>
    <row r="13" spans="1:3" ht="16.5" x14ac:dyDescent="0.3">
      <c r="A13" s="3" t="s">
        <v>58</v>
      </c>
      <c r="B13" s="4" t="s">
        <v>28</v>
      </c>
      <c r="C13" s="1">
        <v>4000</v>
      </c>
    </row>
    <row r="14" spans="1:3" ht="16.5" x14ac:dyDescent="0.3">
      <c r="A14" s="3" t="s">
        <v>61</v>
      </c>
      <c r="B14" s="4" t="s">
        <v>30</v>
      </c>
      <c r="C14" s="1">
        <v>6000</v>
      </c>
    </row>
    <row r="15" spans="1:3" ht="16.5" x14ac:dyDescent="0.3">
      <c r="A15" s="3" t="s">
        <v>59</v>
      </c>
      <c r="B15" s="4" t="s">
        <v>32</v>
      </c>
      <c r="C15" s="1">
        <v>8000</v>
      </c>
    </row>
    <row r="16" spans="1:3" ht="16.5" x14ac:dyDescent="0.3">
      <c r="A16" s="3" t="s">
        <v>60</v>
      </c>
      <c r="B16" s="4" t="s">
        <v>34</v>
      </c>
      <c r="C16" s="1">
        <v>8000</v>
      </c>
    </row>
    <row r="17" spans="1:3" ht="16.5" x14ac:dyDescent="0.3">
      <c r="A17" s="3" t="s">
        <v>58</v>
      </c>
      <c r="B17" s="4" t="s">
        <v>36</v>
      </c>
      <c r="C17" s="1">
        <v>6000</v>
      </c>
    </row>
    <row r="18" spans="1:3" ht="16.5" x14ac:dyDescent="0.3">
      <c r="A18" s="3" t="s">
        <v>61</v>
      </c>
      <c r="B18" s="4" t="s">
        <v>38</v>
      </c>
      <c r="C18" s="1">
        <v>5000</v>
      </c>
    </row>
    <row r="19" spans="1:3" ht="16.5" x14ac:dyDescent="0.3">
      <c r="A19" s="3" t="s">
        <v>58</v>
      </c>
      <c r="B19" s="4" t="s">
        <v>40</v>
      </c>
      <c r="C19" s="1">
        <v>6000</v>
      </c>
    </row>
    <row r="20" spans="1:3" ht="16.5" x14ac:dyDescent="0.3">
      <c r="A20" s="3" t="s">
        <v>61</v>
      </c>
      <c r="B20" s="4" t="s">
        <v>42</v>
      </c>
      <c r="C20" s="1">
        <v>6000</v>
      </c>
    </row>
    <row r="21" spans="1:3" ht="16.5" x14ac:dyDescent="0.3">
      <c r="A21" s="3" t="s">
        <v>58</v>
      </c>
      <c r="B21" s="4" t="s">
        <v>44</v>
      </c>
      <c r="C21" s="1">
        <v>4000</v>
      </c>
    </row>
    <row r="22" spans="1:3" ht="16.5" x14ac:dyDescent="0.3">
      <c r="A22" s="3" t="s">
        <v>59</v>
      </c>
      <c r="B22" s="4" t="s">
        <v>46</v>
      </c>
      <c r="C22" s="1">
        <v>12000</v>
      </c>
    </row>
    <row r="23" spans="1:3" ht="16.5" x14ac:dyDescent="0.3">
      <c r="A23" s="3" t="s">
        <v>60</v>
      </c>
      <c r="B23" s="4" t="s">
        <v>48</v>
      </c>
      <c r="C23" s="1">
        <v>6000</v>
      </c>
    </row>
    <row r="24" spans="1:3" ht="16.5" x14ac:dyDescent="0.3">
      <c r="A24" s="3" t="s">
        <v>61</v>
      </c>
      <c r="B24" s="4" t="s">
        <v>50</v>
      </c>
      <c r="C24" s="1">
        <v>6000</v>
      </c>
    </row>
    <row r="25" spans="1:3" ht="16.5" x14ac:dyDescent="0.3">
      <c r="A25" s="3" t="s">
        <v>58</v>
      </c>
      <c r="B25" s="4" t="s">
        <v>52</v>
      </c>
      <c r="C25" s="1">
        <v>4000</v>
      </c>
    </row>
    <row r="26" spans="1:3" ht="16.5" x14ac:dyDescent="0.3">
      <c r="A26" s="3" t="s">
        <v>61</v>
      </c>
      <c r="B26" s="4" t="s">
        <v>54</v>
      </c>
      <c r="C26" s="1">
        <v>5000</v>
      </c>
    </row>
    <row r="27" spans="1:3" ht="16.5" x14ac:dyDescent="0.3">
      <c r="A27" s="3" t="s">
        <v>58</v>
      </c>
      <c r="B27" s="4" t="s">
        <v>56</v>
      </c>
      <c r="C27" s="1">
        <v>4000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56F5-DB64-4C06-81F5-C0F6BEF5EF11}">
  <dimension ref="A1:S34"/>
  <sheetViews>
    <sheetView showGridLines="0" tabSelected="1" topLeftCell="H1" workbookViewId="0">
      <selection activeCell="R2" sqref="R2:R27"/>
    </sheetView>
  </sheetViews>
  <sheetFormatPr defaultRowHeight="14.25" x14ac:dyDescent="0.2"/>
  <cols>
    <col min="7" max="7" width="12.5" bestFit="1" customWidth="1"/>
    <col min="8" max="8" width="9.5" bestFit="1" customWidth="1"/>
    <col min="9" max="9" width="13" bestFit="1" customWidth="1"/>
    <col min="11" max="11" width="17.25" bestFit="1" customWidth="1"/>
    <col min="12" max="12" width="25.5" bestFit="1" customWidth="1"/>
    <col min="13" max="13" width="13.125" bestFit="1" customWidth="1"/>
    <col min="14" max="14" width="10.125" bestFit="1" customWidth="1"/>
    <col min="15" max="15" width="11.125" bestFit="1" customWidth="1"/>
    <col min="16" max="16" width="18.25" bestFit="1" customWidth="1"/>
    <col min="17" max="17" width="18.25" customWidth="1"/>
  </cols>
  <sheetData>
    <row r="1" spans="1:18" ht="15" x14ac:dyDescent="0.25">
      <c r="A1" s="11" t="s">
        <v>63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67</v>
      </c>
      <c r="H1" s="11" t="s">
        <v>65</v>
      </c>
      <c r="I1" s="11" t="s">
        <v>66</v>
      </c>
      <c r="J1" s="11" t="s">
        <v>68</v>
      </c>
      <c r="K1" s="11" t="s">
        <v>69</v>
      </c>
      <c r="L1" s="11" t="s">
        <v>70</v>
      </c>
      <c r="M1" s="11" t="s">
        <v>71</v>
      </c>
      <c r="N1" s="11" t="s">
        <v>72</v>
      </c>
      <c r="O1" s="11" t="s">
        <v>73</v>
      </c>
      <c r="P1" s="11" t="s">
        <v>74</v>
      </c>
      <c r="Q1" s="12" t="s">
        <v>75</v>
      </c>
      <c r="R1" s="12" t="s">
        <v>57</v>
      </c>
    </row>
    <row r="2" spans="1:18" ht="16.5" x14ac:dyDescent="0.3">
      <c r="A2" s="3" t="s">
        <v>5</v>
      </c>
      <c r="B2" s="3">
        <v>20</v>
      </c>
      <c r="C2" s="3">
        <v>1</v>
      </c>
      <c r="D2" s="3">
        <v>0</v>
      </c>
      <c r="E2" s="3">
        <v>0</v>
      </c>
      <c r="F2" s="3">
        <v>8</v>
      </c>
      <c r="G2" s="3">
        <v>2</v>
      </c>
      <c r="H2" s="8">
        <f>B2/NETWORKDAYS(DATE(2019,11,1),DATE(2019,11,30))</f>
        <v>0.95238095238095233</v>
      </c>
      <c r="I2" s="8">
        <f>(E2+F2)/(NETWORKDAYS(DATE(2019,11,1),DATE(2019,11,30))*8)</f>
        <v>4.7619047619047616E-2</v>
      </c>
      <c r="J2" s="3">
        <f>VLOOKUP(A2,员工信息!$B$2:$C$27,2,FALSE)/21.75</f>
        <v>229.88505747126436</v>
      </c>
      <c r="K2" s="3">
        <f>NETWORKDAYS(DATE(2019,11,1),DATE(2019,11,30))-D2-IF(G2&lt;=5,0,IF(G2-C2&gt;5,C2,G2-5))</f>
        <v>21</v>
      </c>
      <c r="L2" s="3">
        <f>21.75/NETWORKDAYS(DATE(2019,11,1),DATE(2019,11,30))</f>
        <v>1.0357142857142858</v>
      </c>
      <c r="M2" s="9">
        <f>J2*K2*L2</f>
        <v>5000</v>
      </c>
      <c r="N2" s="9">
        <f>(M2/(21.75*8))*1.5*E2</f>
        <v>0</v>
      </c>
      <c r="O2" s="9">
        <f>(M2/(21.75*8))*2*F2</f>
        <v>459.77011494252872</v>
      </c>
      <c r="P2" s="10">
        <f>SUM(M2:O2)</f>
        <v>5459.7701149425284</v>
      </c>
      <c r="Q2" s="8">
        <f>SUM(N2:O2)/P2</f>
        <v>8.4210526315789472E-2</v>
      </c>
      <c r="R2" s="3" t="str">
        <f>INDEX(员工信息!$A$2:$A$27,MATCH(A2,员工信息!$B$2:$B$27,0))</f>
        <v>生产二部</v>
      </c>
    </row>
    <row r="3" spans="1:18" ht="16.5" x14ac:dyDescent="0.3">
      <c r="A3" s="3" t="s">
        <v>7</v>
      </c>
      <c r="B3" s="3">
        <v>20</v>
      </c>
      <c r="C3" s="3">
        <v>1</v>
      </c>
      <c r="D3" s="3">
        <v>0</v>
      </c>
      <c r="E3" s="3">
        <v>0</v>
      </c>
      <c r="F3" s="3">
        <v>4</v>
      </c>
      <c r="G3" s="3">
        <v>3</v>
      </c>
      <c r="H3" s="8">
        <f t="shared" ref="H3:H27" si="0">B3/NETWORKDAYS(DATE(2019,11,1),DATE(2019,11,30))</f>
        <v>0.95238095238095233</v>
      </c>
      <c r="I3" s="8">
        <f t="shared" ref="I3:I27" si="1">(E3+F3)/(NETWORKDAYS(DATE(2019,11,1),DATE(2019,11,30))*8)</f>
        <v>2.3809523809523808E-2</v>
      </c>
      <c r="J3" s="3">
        <f>VLOOKUP(A3,员工信息!$B$2:$C$27,2,FALSE)/21.75</f>
        <v>183.90804597701148</v>
      </c>
      <c r="K3" s="3">
        <f t="shared" ref="K3:K27" si="2">NETWORKDAYS(DATE(2019,11,1),DATE(2019,11,30))-D3-IF(G3&lt;=5,0,IF(G3-C3&gt;5,C3,G3-5))</f>
        <v>21</v>
      </c>
      <c r="L3" s="3">
        <f t="shared" ref="L3:L27" si="3">21.75/NETWORKDAYS(DATE(2019,11,1),DATE(2019,11,30))</f>
        <v>1.0357142857142858</v>
      </c>
      <c r="M3" s="9">
        <f t="shared" ref="M3:M27" si="4">J3*K3*L3</f>
        <v>4000</v>
      </c>
      <c r="N3" s="9">
        <f t="shared" ref="N3:N27" si="5">(M3/(21.75*8))*1.5*E3</f>
        <v>0</v>
      </c>
      <c r="O3" s="9">
        <f t="shared" ref="O3:O27" si="6">(M3/(21.75*8))*2*F3</f>
        <v>183.90804597701148</v>
      </c>
      <c r="P3" s="10">
        <f t="shared" ref="P3:P27" si="7">SUM(M3:O3)</f>
        <v>4183.9080459770112</v>
      </c>
      <c r="Q3" s="8">
        <f t="shared" ref="Q3:Q27" si="8">SUM(N3:O3)/P3</f>
        <v>4.3956043956043959E-2</v>
      </c>
      <c r="R3" s="3" t="str">
        <f>INDEX(员工信息!$A$2:$A$27,MATCH(A3,员工信息!$B$2:$B$27,0))</f>
        <v>行政部</v>
      </c>
    </row>
    <row r="4" spans="1:18" ht="16.5" x14ac:dyDescent="0.3">
      <c r="A4" s="3" t="s">
        <v>9</v>
      </c>
      <c r="B4" s="3">
        <v>21</v>
      </c>
      <c r="C4" s="3">
        <v>0</v>
      </c>
      <c r="D4" s="3">
        <v>0</v>
      </c>
      <c r="E4" s="3">
        <v>0</v>
      </c>
      <c r="F4" s="3">
        <v>4</v>
      </c>
      <c r="G4" s="3">
        <v>5</v>
      </c>
      <c r="H4" s="8">
        <f t="shared" si="0"/>
        <v>1</v>
      </c>
      <c r="I4" s="8">
        <f t="shared" si="1"/>
        <v>2.3809523809523808E-2</v>
      </c>
      <c r="J4" s="3">
        <f>VLOOKUP(A4,员工信息!$B$2:$C$27,2,FALSE)/21.75</f>
        <v>367.81609195402297</v>
      </c>
      <c r="K4" s="3">
        <f t="shared" si="2"/>
        <v>21</v>
      </c>
      <c r="L4" s="3">
        <f t="shared" si="3"/>
        <v>1.0357142857142858</v>
      </c>
      <c r="M4" s="9">
        <f t="shared" si="4"/>
        <v>8000</v>
      </c>
      <c r="N4" s="9">
        <f t="shared" si="5"/>
        <v>0</v>
      </c>
      <c r="O4" s="9">
        <f t="shared" si="6"/>
        <v>367.81609195402297</v>
      </c>
      <c r="P4" s="10">
        <f t="shared" si="7"/>
        <v>8367.8160919540223</v>
      </c>
      <c r="Q4" s="8">
        <f t="shared" si="8"/>
        <v>4.3956043956043959E-2</v>
      </c>
      <c r="R4" s="3" t="str">
        <f>INDEX(员工信息!$A$2:$A$27,MATCH(A4,员工信息!$B$2:$B$27,0))</f>
        <v>财务部</v>
      </c>
    </row>
    <row r="5" spans="1:18" ht="16.5" x14ac:dyDescent="0.3">
      <c r="A5" s="3" t="s">
        <v>11</v>
      </c>
      <c r="B5" s="3">
        <v>20</v>
      </c>
      <c r="C5" s="3">
        <v>1</v>
      </c>
      <c r="D5" s="3">
        <v>0</v>
      </c>
      <c r="E5" s="3">
        <v>2</v>
      </c>
      <c r="F5" s="3">
        <v>4</v>
      </c>
      <c r="G5" s="3">
        <v>1</v>
      </c>
      <c r="H5" s="8">
        <f t="shared" si="0"/>
        <v>0.95238095238095233</v>
      </c>
      <c r="I5" s="8">
        <f t="shared" si="1"/>
        <v>3.5714285714285712E-2</v>
      </c>
      <c r="J5" s="3">
        <f>VLOOKUP(A5,员工信息!$B$2:$C$27,2,FALSE)/21.75</f>
        <v>137.93103448275863</v>
      </c>
      <c r="K5" s="3">
        <f t="shared" si="2"/>
        <v>21</v>
      </c>
      <c r="L5" s="3">
        <f t="shared" si="3"/>
        <v>1.0357142857142858</v>
      </c>
      <c r="M5" s="9">
        <f t="shared" si="4"/>
        <v>3000.0000000000005</v>
      </c>
      <c r="N5" s="9">
        <f t="shared" si="5"/>
        <v>51.724137931034491</v>
      </c>
      <c r="O5" s="9">
        <f t="shared" si="6"/>
        <v>137.93103448275863</v>
      </c>
      <c r="P5" s="10">
        <f t="shared" si="7"/>
        <v>3189.6551724137935</v>
      </c>
      <c r="Q5" s="8">
        <f t="shared" si="8"/>
        <v>5.9459459459459463E-2</v>
      </c>
      <c r="R5" s="3" t="str">
        <f>INDEX(员工信息!$A$2:$A$27,MATCH(A5,员工信息!$B$2:$B$27,0))</f>
        <v>行政部</v>
      </c>
    </row>
    <row r="6" spans="1:18" ht="16.5" x14ac:dyDescent="0.3">
      <c r="A6" s="3" t="s">
        <v>13</v>
      </c>
      <c r="B6" s="3">
        <v>21</v>
      </c>
      <c r="C6" s="3">
        <v>0</v>
      </c>
      <c r="D6" s="3">
        <v>0</v>
      </c>
      <c r="E6" s="3">
        <v>11</v>
      </c>
      <c r="F6" s="3">
        <v>4</v>
      </c>
      <c r="G6" s="3">
        <v>3</v>
      </c>
      <c r="H6" s="8">
        <f t="shared" si="0"/>
        <v>1</v>
      </c>
      <c r="I6" s="8">
        <f t="shared" si="1"/>
        <v>8.9285714285714288E-2</v>
      </c>
      <c r="J6" s="3">
        <f>VLOOKUP(A6,员工信息!$B$2:$C$27,2,FALSE)/21.75</f>
        <v>275.86206896551727</v>
      </c>
      <c r="K6" s="3">
        <f t="shared" si="2"/>
        <v>21</v>
      </c>
      <c r="L6" s="3">
        <f t="shared" si="3"/>
        <v>1.0357142857142858</v>
      </c>
      <c r="M6" s="9">
        <f t="shared" si="4"/>
        <v>6000.0000000000009</v>
      </c>
      <c r="N6" s="9">
        <f t="shared" si="5"/>
        <v>568.96551724137942</v>
      </c>
      <c r="O6" s="9">
        <f t="shared" si="6"/>
        <v>275.86206896551727</v>
      </c>
      <c r="P6" s="10">
        <f t="shared" si="7"/>
        <v>6844.8275862068976</v>
      </c>
      <c r="Q6" s="8">
        <f t="shared" si="8"/>
        <v>0.12342569269521411</v>
      </c>
      <c r="R6" s="3" t="str">
        <f>INDEX(员工信息!$A$2:$A$27,MATCH(A6,员工信息!$B$2:$B$27,0))</f>
        <v>生产一部</v>
      </c>
    </row>
    <row r="7" spans="1:18" ht="16.5" x14ac:dyDescent="0.3">
      <c r="A7" s="3" t="s">
        <v>15</v>
      </c>
      <c r="B7" s="3">
        <v>21</v>
      </c>
      <c r="C7" s="3">
        <v>0</v>
      </c>
      <c r="D7" s="3">
        <v>0</v>
      </c>
      <c r="E7" s="3">
        <v>15</v>
      </c>
      <c r="F7" s="3">
        <v>4</v>
      </c>
      <c r="G7" s="3">
        <v>3</v>
      </c>
      <c r="H7" s="8">
        <f t="shared" si="0"/>
        <v>1</v>
      </c>
      <c r="I7" s="8">
        <f t="shared" si="1"/>
        <v>0.1130952380952381</v>
      </c>
      <c r="J7" s="3">
        <f>VLOOKUP(A7,员工信息!$B$2:$C$27,2,FALSE)/21.75</f>
        <v>275.86206896551727</v>
      </c>
      <c r="K7" s="3">
        <f t="shared" si="2"/>
        <v>21</v>
      </c>
      <c r="L7" s="3">
        <f t="shared" si="3"/>
        <v>1.0357142857142858</v>
      </c>
      <c r="M7" s="9">
        <f t="shared" si="4"/>
        <v>6000.0000000000009</v>
      </c>
      <c r="N7" s="9">
        <f t="shared" si="5"/>
        <v>775.86206896551732</v>
      </c>
      <c r="O7" s="9">
        <f t="shared" si="6"/>
        <v>275.86206896551727</v>
      </c>
      <c r="P7" s="10">
        <f t="shared" si="7"/>
        <v>7051.7241379310353</v>
      </c>
      <c r="Q7" s="8">
        <f t="shared" si="8"/>
        <v>0.1491442542787286</v>
      </c>
      <c r="R7" s="3" t="str">
        <f>INDEX(员工信息!$A$2:$A$27,MATCH(A7,员工信息!$B$2:$B$27,0))</f>
        <v>生产二部</v>
      </c>
    </row>
    <row r="8" spans="1:18" ht="16.5" x14ac:dyDescent="0.3">
      <c r="A8" s="3" t="s">
        <v>17</v>
      </c>
      <c r="B8" s="3">
        <v>21</v>
      </c>
      <c r="C8" s="3">
        <v>0</v>
      </c>
      <c r="D8" s="3">
        <v>0</v>
      </c>
      <c r="E8" s="3">
        <v>9</v>
      </c>
      <c r="F8" s="3">
        <v>4</v>
      </c>
      <c r="G8" s="3">
        <v>2</v>
      </c>
      <c r="H8" s="8">
        <f t="shared" si="0"/>
        <v>1</v>
      </c>
      <c r="I8" s="8">
        <f t="shared" si="1"/>
        <v>7.7380952380952384E-2</v>
      </c>
      <c r="J8" s="3">
        <f>VLOOKUP(A8,员工信息!$B$2:$C$27,2,FALSE)/21.75</f>
        <v>137.93103448275863</v>
      </c>
      <c r="K8" s="3">
        <f t="shared" si="2"/>
        <v>21</v>
      </c>
      <c r="L8" s="3">
        <f t="shared" si="3"/>
        <v>1.0357142857142858</v>
      </c>
      <c r="M8" s="9">
        <f t="shared" si="4"/>
        <v>3000.0000000000005</v>
      </c>
      <c r="N8" s="9">
        <f t="shared" si="5"/>
        <v>232.7586206896552</v>
      </c>
      <c r="O8" s="9">
        <f t="shared" si="6"/>
        <v>137.93103448275863</v>
      </c>
      <c r="P8" s="10">
        <f t="shared" si="7"/>
        <v>3370.6896551724144</v>
      </c>
      <c r="Q8" s="8">
        <f t="shared" si="8"/>
        <v>0.10997442455242966</v>
      </c>
      <c r="R8" s="3" t="str">
        <f>INDEX(员工信息!$A$2:$A$27,MATCH(A8,员工信息!$B$2:$B$27,0))</f>
        <v>行政部</v>
      </c>
    </row>
    <row r="9" spans="1:18" ht="16.5" x14ac:dyDescent="0.3">
      <c r="A9" s="3" t="s">
        <v>19</v>
      </c>
      <c r="B9" s="3">
        <v>21</v>
      </c>
      <c r="C9" s="3">
        <v>0</v>
      </c>
      <c r="D9" s="3">
        <v>0</v>
      </c>
      <c r="E9" s="3">
        <v>5</v>
      </c>
      <c r="F9" s="3">
        <v>4</v>
      </c>
      <c r="G9" s="3">
        <v>3</v>
      </c>
      <c r="H9" s="8">
        <f t="shared" si="0"/>
        <v>1</v>
      </c>
      <c r="I9" s="8">
        <f t="shared" si="1"/>
        <v>5.3571428571428568E-2</v>
      </c>
      <c r="J9" s="3">
        <f>VLOOKUP(A9,员工信息!$B$2:$C$27,2,FALSE)/21.75</f>
        <v>367.81609195402297</v>
      </c>
      <c r="K9" s="3">
        <f t="shared" si="2"/>
        <v>21</v>
      </c>
      <c r="L9" s="3">
        <f t="shared" si="3"/>
        <v>1.0357142857142858</v>
      </c>
      <c r="M9" s="9">
        <f t="shared" si="4"/>
        <v>8000</v>
      </c>
      <c r="N9" s="9">
        <f t="shared" si="5"/>
        <v>344.82758620689651</v>
      </c>
      <c r="O9" s="9">
        <f t="shared" si="6"/>
        <v>367.81609195402297</v>
      </c>
      <c r="P9" s="10">
        <f t="shared" si="7"/>
        <v>8712.6436781609191</v>
      </c>
      <c r="Q9" s="8">
        <f t="shared" si="8"/>
        <v>8.1794195250659632E-2</v>
      </c>
      <c r="R9" s="3" t="str">
        <f>INDEX(员工信息!$A$2:$A$27,MATCH(A9,员工信息!$B$2:$B$27,0))</f>
        <v>生产二部</v>
      </c>
    </row>
    <row r="10" spans="1:18" ht="16.5" x14ac:dyDescent="0.3">
      <c r="A10" s="3" t="s">
        <v>21</v>
      </c>
      <c r="B10" s="3">
        <v>21</v>
      </c>
      <c r="C10" s="3">
        <v>0</v>
      </c>
      <c r="D10" s="3">
        <v>0</v>
      </c>
      <c r="E10" s="3">
        <v>11</v>
      </c>
      <c r="F10" s="3">
        <v>4</v>
      </c>
      <c r="G10" s="3">
        <v>3</v>
      </c>
      <c r="H10" s="8">
        <f t="shared" si="0"/>
        <v>1</v>
      </c>
      <c r="I10" s="8">
        <f t="shared" si="1"/>
        <v>8.9285714285714288E-2</v>
      </c>
      <c r="J10" s="3">
        <f>VLOOKUP(A10,员工信息!$B$2:$C$27,2,FALSE)/21.75</f>
        <v>229.88505747126436</v>
      </c>
      <c r="K10" s="3">
        <f t="shared" si="2"/>
        <v>21</v>
      </c>
      <c r="L10" s="3">
        <f t="shared" si="3"/>
        <v>1.0357142857142858</v>
      </c>
      <c r="M10" s="9">
        <f t="shared" si="4"/>
        <v>5000</v>
      </c>
      <c r="N10" s="9">
        <f t="shared" si="5"/>
        <v>474.13793103448268</v>
      </c>
      <c r="O10" s="9">
        <f t="shared" si="6"/>
        <v>229.88505747126436</v>
      </c>
      <c r="P10" s="10">
        <f t="shared" si="7"/>
        <v>5704.022988505747</v>
      </c>
      <c r="Q10" s="8">
        <f t="shared" si="8"/>
        <v>0.12342569269521408</v>
      </c>
      <c r="R10" s="3" t="str">
        <f>INDEX(员工信息!$A$2:$A$27,MATCH(A10,员工信息!$B$2:$B$27,0))</f>
        <v>生产一部</v>
      </c>
    </row>
    <row r="11" spans="1:18" ht="16.5" x14ac:dyDescent="0.3">
      <c r="A11" s="3" t="s">
        <v>23</v>
      </c>
      <c r="B11" s="3">
        <v>20</v>
      </c>
      <c r="C11" s="3">
        <v>0</v>
      </c>
      <c r="D11" s="3">
        <v>1</v>
      </c>
      <c r="E11" s="3">
        <v>8</v>
      </c>
      <c r="F11" s="3">
        <v>4</v>
      </c>
      <c r="G11" s="3">
        <v>1</v>
      </c>
      <c r="H11" s="8">
        <f t="shared" si="0"/>
        <v>0.95238095238095233</v>
      </c>
      <c r="I11" s="8">
        <f t="shared" si="1"/>
        <v>7.1428571428571425E-2</v>
      </c>
      <c r="J11" s="3">
        <f>VLOOKUP(A11,员工信息!$B$2:$C$27,2,FALSE)/21.75</f>
        <v>459.77011494252872</v>
      </c>
      <c r="K11" s="3">
        <f t="shared" si="2"/>
        <v>20</v>
      </c>
      <c r="L11" s="3">
        <f t="shared" si="3"/>
        <v>1.0357142857142858</v>
      </c>
      <c r="M11" s="9">
        <f t="shared" si="4"/>
        <v>9523.8095238095248</v>
      </c>
      <c r="N11" s="9">
        <f t="shared" si="5"/>
        <v>656.81444991789817</v>
      </c>
      <c r="O11" s="9">
        <f t="shared" si="6"/>
        <v>437.87629994526549</v>
      </c>
      <c r="P11" s="10">
        <f t="shared" si="7"/>
        <v>10618.500273672687</v>
      </c>
      <c r="Q11" s="8">
        <f t="shared" si="8"/>
        <v>0.10309278350515463</v>
      </c>
      <c r="R11" s="3" t="str">
        <f>INDEX(员工信息!$A$2:$A$27,MATCH(A11,员工信息!$B$2:$B$27,0))</f>
        <v>行政部</v>
      </c>
    </row>
    <row r="12" spans="1:18" ht="16.5" x14ac:dyDescent="0.3">
      <c r="A12" s="3" t="s">
        <v>25</v>
      </c>
      <c r="B12" s="3">
        <v>21</v>
      </c>
      <c r="C12" s="3">
        <v>0</v>
      </c>
      <c r="D12" s="3">
        <v>0</v>
      </c>
      <c r="E12" s="3">
        <v>11</v>
      </c>
      <c r="F12" s="3">
        <v>4</v>
      </c>
      <c r="G12" s="3">
        <v>3</v>
      </c>
      <c r="H12" s="8">
        <f t="shared" si="0"/>
        <v>1</v>
      </c>
      <c r="I12" s="8">
        <f t="shared" si="1"/>
        <v>8.9285714285714288E-2</v>
      </c>
      <c r="J12" s="3">
        <f>VLOOKUP(A12,员工信息!$B$2:$C$27,2,FALSE)/21.75</f>
        <v>367.81609195402297</v>
      </c>
      <c r="K12" s="3">
        <f t="shared" si="2"/>
        <v>21</v>
      </c>
      <c r="L12" s="3">
        <f t="shared" si="3"/>
        <v>1.0357142857142858</v>
      </c>
      <c r="M12" s="9">
        <f t="shared" si="4"/>
        <v>8000</v>
      </c>
      <c r="N12" s="9">
        <f t="shared" si="5"/>
        <v>758.62068965517233</v>
      </c>
      <c r="O12" s="9">
        <f t="shared" si="6"/>
        <v>367.81609195402297</v>
      </c>
      <c r="P12" s="10">
        <f t="shared" si="7"/>
        <v>9126.4367816091944</v>
      </c>
      <c r="Q12" s="8">
        <f t="shared" si="8"/>
        <v>0.12342569269521411</v>
      </c>
      <c r="R12" s="3" t="str">
        <f>INDEX(员工信息!$A$2:$A$27,MATCH(A12,员工信息!$B$2:$B$27,0))</f>
        <v>财务部</v>
      </c>
    </row>
    <row r="13" spans="1:18" ht="16.5" x14ac:dyDescent="0.3">
      <c r="A13" s="3" t="s">
        <v>27</v>
      </c>
      <c r="B13" s="3">
        <v>21</v>
      </c>
      <c r="C13" s="3">
        <v>0</v>
      </c>
      <c r="D13" s="3">
        <v>0</v>
      </c>
      <c r="E13" s="3">
        <v>6</v>
      </c>
      <c r="F13" s="3">
        <v>4</v>
      </c>
      <c r="G13" s="3">
        <v>4</v>
      </c>
      <c r="H13" s="8">
        <f t="shared" si="0"/>
        <v>1</v>
      </c>
      <c r="I13" s="8">
        <f t="shared" si="1"/>
        <v>5.9523809523809521E-2</v>
      </c>
      <c r="J13" s="3">
        <f>VLOOKUP(A13,员工信息!$B$2:$C$27,2,FALSE)/21.75</f>
        <v>183.90804597701148</v>
      </c>
      <c r="K13" s="3">
        <f t="shared" si="2"/>
        <v>21</v>
      </c>
      <c r="L13" s="3">
        <f t="shared" si="3"/>
        <v>1.0357142857142858</v>
      </c>
      <c r="M13" s="9">
        <f t="shared" si="4"/>
        <v>4000</v>
      </c>
      <c r="N13" s="9">
        <f t="shared" si="5"/>
        <v>206.89655172413791</v>
      </c>
      <c r="O13" s="9">
        <f t="shared" si="6"/>
        <v>183.90804597701148</v>
      </c>
      <c r="P13" s="10">
        <f t="shared" si="7"/>
        <v>4390.8045977011489</v>
      </c>
      <c r="Q13" s="8">
        <f t="shared" si="8"/>
        <v>8.9005235602094251E-2</v>
      </c>
      <c r="R13" s="3" t="str">
        <f>INDEX(员工信息!$A$2:$A$27,MATCH(A13,员工信息!$B$2:$B$27,0))</f>
        <v>行政部</v>
      </c>
    </row>
    <row r="14" spans="1:18" ht="16.5" x14ac:dyDescent="0.3">
      <c r="A14" s="3" t="s">
        <v>29</v>
      </c>
      <c r="B14" s="3">
        <v>21</v>
      </c>
      <c r="C14" s="3">
        <v>0</v>
      </c>
      <c r="D14" s="3">
        <v>0</v>
      </c>
      <c r="E14" s="3">
        <v>9</v>
      </c>
      <c r="F14" s="3">
        <v>6</v>
      </c>
      <c r="G14" s="3">
        <v>3</v>
      </c>
      <c r="H14" s="8">
        <f t="shared" si="0"/>
        <v>1</v>
      </c>
      <c r="I14" s="8">
        <f t="shared" si="1"/>
        <v>8.9285714285714288E-2</v>
      </c>
      <c r="J14" s="3">
        <f>VLOOKUP(A14,员工信息!$B$2:$C$27,2,FALSE)/21.75</f>
        <v>275.86206896551727</v>
      </c>
      <c r="K14" s="3">
        <f t="shared" si="2"/>
        <v>21</v>
      </c>
      <c r="L14" s="3">
        <f t="shared" si="3"/>
        <v>1.0357142857142858</v>
      </c>
      <c r="M14" s="9">
        <f t="shared" si="4"/>
        <v>6000.0000000000009</v>
      </c>
      <c r="N14" s="9">
        <f t="shared" si="5"/>
        <v>465.51724137931041</v>
      </c>
      <c r="O14" s="9">
        <f t="shared" si="6"/>
        <v>413.79310344827593</v>
      </c>
      <c r="P14" s="10">
        <f t="shared" si="7"/>
        <v>6879.3103448275879</v>
      </c>
      <c r="Q14" s="8">
        <f t="shared" si="8"/>
        <v>0.12781954887218044</v>
      </c>
      <c r="R14" s="3" t="str">
        <f>INDEX(员工信息!$A$2:$A$27,MATCH(A14,员工信息!$B$2:$B$27,0))</f>
        <v>生产二部</v>
      </c>
    </row>
    <row r="15" spans="1:18" ht="16.5" x14ac:dyDescent="0.3">
      <c r="A15" s="3" t="s">
        <v>31</v>
      </c>
      <c r="B15" s="3">
        <v>21</v>
      </c>
      <c r="C15" s="3">
        <v>0</v>
      </c>
      <c r="D15" s="3">
        <v>0</v>
      </c>
      <c r="E15" s="3">
        <v>10</v>
      </c>
      <c r="F15" s="3">
        <v>4</v>
      </c>
      <c r="G15" s="3">
        <v>5</v>
      </c>
      <c r="H15" s="8">
        <f t="shared" si="0"/>
        <v>1</v>
      </c>
      <c r="I15" s="8">
        <f t="shared" si="1"/>
        <v>8.3333333333333329E-2</v>
      </c>
      <c r="J15" s="3">
        <f>VLOOKUP(A15,员工信息!$B$2:$C$27,2,FALSE)/21.75</f>
        <v>367.81609195402297</v>
      </c>
      <c r="K15" s="3">
        <f t="shared" si="2"/>
        <v>21</v>
      </c>
      <c r="L15" s="3">
        <f t="shared" si="3"/>
        <v>1.0357142857142858</v>
      </c>
      <c r="M15" s="9">
        <f t="shared" si="4"/>
        <v>8000</v>
      </c>
      <c r="N15" s="9">
        <f t="shared" si="5"/>
        <v>689.65517241379303</v>
      </c>
      <c r="O15" s="9">
        <f t="shared" si="6"/>
        <v>367.81609195402297</v>
      </c>
      <c r="P15" s="10">
        <f t="shared" si="7"/>
        <v>9057.4712643678158</v>
      </c>
      <c r="Q15" s="8">
        <f t="shared" si="8"/>
        <v>0.116751269035533</v>
      </c>
      <c r="R15" s="3" t="str">
        <f>INDEX(员工信息!$A$2:$A$27,MATCH(A15,员工信息!$B$2:$B$27,0))</f>
        <v>财务部</v>
      </c>
    </row>
    <row r="16" spans="1:18" ht="16.5" x14ac:dyDescent="0.3">
      <c r="A16" s="3" t="s">
        <v>33</v>
      </c>
      <c r="B16" s="3">
        <v>21</v>
      </c>
      <c r="C16" s="3">
        <v>0</v>
      </c>
      <c r="D16" s="3">
        <v>0</v>
      </c>
      <c r="E16" s="3">
        <v>10</v>
      </c>
      <c r="F16" s="3">
        <v>4</v>
      </c>
      <c r="G16" s="3">
        <v>4</v>
      </c>
      <c r="H16" s="8">
        <f t="shared" si="0"/>
        <v>1</v>
      </c>
      <c r="I16" s="8">
        <f t="shared" si="1"/>
        <v>8.3333333333333329E-2</v>
      </c>
      <c r="J16" s="3">
        <f>VLOOKUP(A16,员工信息!$B$2:$C$27,2,FALSE)/21.75</f>
        <v>367.81609195402297</v>
      </c>
      <c r="K16" s="3">
        <f t="shared" si="2"/>
        <v>21</v>
      </c>
      <c r="L16" s="3">
        <f t="shared" si="3"/>
        <v>1.0357142857142858</v>
      </c>
      <c r="M16" s="9">
        <f t="shared" si="4"/>
        <v>8000</v>
      </c>
      <c r="N16" s="9">
        <f t="shared" si="5"/>
        <v>689.65517241379303</v>
      </c>
      <c r="O16" s="9">
        <f t="shared" si="6"/>
        <v>367.81609195402297</v>
      </c>
      <c r="P16" s="10">
        <f t="shared" si="7"/>
        <v>9057.4712643678158</v>
      </c>
      <c r="Q16" s="8">
        <f t="shared" si="8"/>
        <v>0.116751269035533</v>
      </c>
      <c r="R16" s="3" t="str">
        <f>INDEX(员工信息!$A$2:$A$27,MATCH(A16,员工信息!$B$2:$B$27,0))</f>
        <v>生产一部</v>
      </c>
    </row>
    <row r="17" spans="1:19" ht="16.5" x14ac:dyDescent="0.3">
      <c r="A17" s="3" t="s">
        <v>35</v>
      </c>
      <c r="B17" s="3">
        <v>21</v>
      </c>
      <c r="C17" s="3">
        <v>0</v>
      </c>
      <c r="D17" s="3">
        <v>0</v>
      </c>
      <c r="E17" s="3">
        <v>10</v>
      </c>
      <c r="F17" s="3">
        <v>4</v>
      </c>
      <c r="G17" s="3">
        <v>3</v>
      </c>
      <c r="H17" s="8">
        <f t="shared" si="0"/>
        <v>1</v>
      </c>
      <c r="I17" s="8">
        <f t="shared" si="1"/>
        <v>8.3333333333333329E-2</v>
      </c>
      <c r="J17" s="3">
        <f>VLOOKUP(A17,员工信息!$B$2:$C$27,2,FALSE)/21.75</f>
        <v>275.86206896551727</v>
      </c>
      <c r="K17" s="3">
        <f t="shared" si="2"/>
        <v>21</v>
      </c>
      <c r="L17" s="3">
        <f t="shared" si="3"/>
        <v>1.0357142857142858</v>
      </c>
      <c r="M17" s="9">
        <f t="shared" si="4"/>
        <v>6000.0000000000009</v>
      </c>
      <c r="N17" s="9">
        <f t="shared" si="5"/>
        <v>517.24137931034488</v>
      </c>
      <c r="O17" s="9">
        <f t="shared" si="6"/>
        <v>275.86206896551727</v>
      </c>
      <c r="P17" s="10">
        <f t="shared" si="7"/>
        <v>6793.1034482758632</v>
      </c>
      <c r="Q17" s="8">
        <f t="shared" si="8"/>
        <v>0.11675126903553298</v>
      </c>
      <c r="R17" s="3" t="str">
        <f>INDEX(员工信息!$A$2:$A$27,MATCH(A17,员工信息!$B$2:$B$27,0))</f>
        <v>行政部</v>
      </c>
    </row>
    <row r="18" spans="1:19" ht="16.5" x14ac:dyDescent="0.3">
      <c r="A18" s="3" t="s">
        <v>37</v>
      </c>
      <c r="B18" s="3">
        <v>21</v>
      </c>
      <c r="C18" s="3">
        <v>0</v>
      </c>
      <c r="D18" s="3">
        <v>0</v>
      </c>
      <c r="E18" s="3">
        <v>15</v>
      </c>
      <c r="F18" s="3">
        <v>4</v>
      </c>
      <c r="G18" s="3">
        <v>1</v>
      </c>
      <c r="H18" s="8">
        <f t="shared" si="0"/>
        <v>1</v>
      </c>
      <c r="I18" s="8">
        <f t="shared" si="1"/>
        <v>0.1130952380952381</v>
      </c>
      <c r="J18" s="3">
        <f>VLOOKUP(A18,员工信息!$B$2:$C$27,2,FALSE)/21.75</f>
        <v>229.88505747126436</v>
      </c>
      <c r="K18" s="3">
        <f t="shared" si="2"/>
        <v>21</v>
      </c>
      <c r="L18" s="3">
        <f t="shared" si="3"/>
        <v>1.0357142857142858</v>
      </c>
      <c r="M18" s="9">
        <f t="shared" si="4"/>
        <v>5000</v>
      </c>
      <c r="N18" s="9">
        <f t="shared" si="5"/>
        <v>646.55172413793093</v>
      </c>
      <c r="O18" s="9">
        <f t="shared" si="6"/>
        <v>229.88505747126436</v>
      </c>
      <c r="P18" s="10">
        <f t="shared" si="7"/>
        <v>5876.4367816091954</v>
      </c>
      <c r="Q18" s="8">
        <f t="shared" si="8"/>
        <v>0.1491442542787286</v>
      </c>
      <c r="R18" s="3" t="str">
        <f>INDEX(员工信息!$A$2:$A$27,MATCH(A18,员工信息!$B$2:$B$27,0))</f>
        <v>生产二部</v>
      </c>
    </row>
    <row r="19" spans="1:19" ht="16.5" x14ac:dyDescent="0.3">
      <c r="A19" s="3" t="s">
        <v>39</v>
      </c>
      <c r="B19" s="3">
        <v>20</v>
      </c>
      <c r="C19" s="3">
        <v>1</v>
      </c>
      <c r="D19" s="3">
        <v>0</v>
      </c>
      <c r="E19" s="3">
        <v>10</v>
      </c>
      <c r="F19" s="3">
        <v>4</v>
      </c>
      <c r="G19" s="3">
        <v>5</v>
      </c>
      <c r="H19" s="8">
        <f t="shared" si="0"/>
        <v>0.95238095238095233</v>
      </c>
      <c r="I19" s="8">
        <f t="shared" si="1"/>
        <v>8.3333333333333329E-2</v>
      </c>
      <c r="J19" s="3">
        <f>VLOOKUP(A19,员工信息!$B$2:$C$27,2,FALSE)/21.75</f>
        <v>275.86206896551727</v>
      </c>
      <c r="K19" s="3">
        <f t="shared" si="2"/>
        <v>21</v>
      </c>
      <c r="L19" s="3">
        <f t="shared" si="3"/>
        <v>1.0357142857142858</v>
      </c>
      <c r="M19" s="9">
        <f t="shared" si="4"/>
        <v>6000.0000000000009</v>
      </c>
      <c r="N19" s="9">
        <f t="shared" si="5"/>
        <v>517.24137931034488</v>
      </c>
      <c r="O19" s="9">
        <f t="shared" si="6"/>
        <v>275.86206896551727</v>
      </c>
      <c r="P19" s="10">
        <f t="shared" si="7"/>
        <v>6793.1034482758632</v>
      </c>
      <c r="Q19" s="8">
        <f t="shared" si="8"/>
        <v>0.11675126903553298</v>
      </c>
      <c r="R19" s="3" t="str">
        <f>INDEX(员工信息!$A$2:$A$27,MATCH(A19,员工信息!$B$2:$B$27,0))</f>
        <v>行政部</v>
      </c>
    </row>
    <row r="20" spans="1:19" ht="16.5" x14ac:dyDescent="0.3">
      <c r="A20" s="3" t="s">
        <v>41</v>
      </c>
      <c r="B20" s="3">
        <v>21</v>
      </c>
      <c r="C20" s="3">
        <v>0</v>
      </c>
      <c r="D20" s="3">
        <v>0</v>
      </c>
      <c r="E20" s="3">
        <v>14</v>
      </c>
      <c r="F20" s="3">
        <v>4</v>
      </c>
      <c r="G20" s="3">
        <v>4</v>
      </c>
      <c r="H20" s="8">
        <f t="shared" si="0"/>
        <v>1</v>
      </c>
      <c r="I20" s="8">
        <f t="shared" si="1"/>
        <v>0.10714285714285714</v>
      </c>
      <c r="J20" s="3">
        <f>VLOOKUP(A20,员工信息!$B$2:$C$27,2,FALSE)/21.75</f>
        <v>275.86206896551727</v>
      </c>
      <c r="K20" s="3">
        <f t="shared" si="2"/>
        <v>21</v>
      </c>
      <c r="L20" s="3">
        <f t="shared" si="3"/>
        <v>1.0357142857142858</v>
      </c>
      <c r="M20" s="9">
        <f t="shared" si="4"/>
        <v>6000.0000000000009</v>
      </c>
      <c r="N20" s="9">
        <f t="shared" si="5"/>
        <v>724.1379310344829</v>
      </c>
      <c r="O20" s="9">
        <f t="shared" si="6"/>
        <v>275.86206896551727</v>
      </c>
      <c r="P20" s="10">
        <f t="shared" si="7"/>
        <v>7000.0000000000009</v>
      </c>
      <c r="Q20" s="8">
        <f t="shared" si="8"/>
        <v>0.14285714285714288</v>
      </c>
      <c r="R20" s="3" t="str">
        <f>INDEX(员工信息!$A$2:$A$27,MATCH(A20,员工信息!$B$2:$B$27,0))</f>
        <v>生产二部</v>
      </c>
    </row>
    <row r="21" spans="1:19" ht="16.5" x14ac:dyDescent="0.3">
      <c r="A21" s="3" t="s">
        <v>43</v>
      </c>
      <c r="B21" s="3">
        <v>21</v>
      </c>
      <c r="C21" s="3">
        <v>0</v>
      </c>
      <c r="D21" s="3">
        <v>0</v>
      </c>
      <c r="E21" s="3">
        <v>10</v>
      </c>
      <c r="F21" s="3">
        <v>4</v>
      </c>
      <c r="G21" s="3">
        <v>3</v>
      </c>
      <c r="H21" s="8">
        <f t="shared" si="0"/>
        <v>1</v>
      </c>
      <c r="I21" s="8">
        <f t="shared" si="1"/>
        <v>8.3333333333333329E-2</v>
      </c>
      <c r="J21" s="3">
        <f>VLOOKUP(A21,员工信息!$B$2:$C$27,2,FALSE)/21.75</f>
        <v>183.90804597701148</v>
      </c>
      <c r="K21" s="3">
        <f t="shared" si="2"/>
        <v>21</v>
      </c>
      <c r="L21" s="3">
        <f t="shared" si="3"/>
        <v>1.0357142857142858</v>
      </c>
      <c r="M21" s="9">
        <f t="shared" si="4"/>
        <v>4000</v>
      </c>
      <c r="N21" s="9">
        <f t="shared" si="5"/>
        <v>344.82758620689651</v>
      </c>
      <c r="O21" s="9">
        <f t="shared" si="6"/>
        <v>183.90804597701148</v>
      </c>
      <c r="P21" s="10">
        <f t="shared" si="7"/>
        <v>4528.7356321839079</v>
      </c>
      <c r="Q21" s="8">
        <f t="shared" si="8"/>
        <v>0.116751269035533</v>
      </c>
      <c r="R21" s="3" t="str">
        <f>INDEX(员工信息!$A$2:$A$27,MATCH(A21,员工信息!$B$2:$B$27,0))</f>
        <v>行政部</v>
      </c>
    </row>
    <row r="22" spans="1:19" ht="16.5" x14ac:dyDescent="0.3">
      <c r="A22" s="3" t="s">
        <v>45</v>
      </c>
      <c r="B22" s="3">
        <v>21</v>
      </c>
      <c r="C22" s="3">
        <v>0</v>
      </c>
      <c r="D22" s="3">
        <v>0</v>
      </c>
      <c r="E22" s="3">
        <v>19</v>
      </c>
      <c r="F22" s="3">
        <v>4</v>
      </c>
      <c r="G22" s="3">
        <v>4</v>
      </c>
      <c r="H22" s="8">
        <f t="shared" si="0"/>
        <v>1</v>
      </c>
      <c r="I22" s="8">
        <f t="shared" si="1"/>
        <v>0.13690476190476192</v>
      </c>
      <c r="J22" s="3">
        <f>VLOOKUP(A22,员工信息!$B$2:$C$27,2,FALSE)/21.75</f>
        <v>551.72413793103453</v>
      </c>
      <c r="K22" s="3">
        <f t="shared" si="2"/>
        <v>21</v>
      </c>
      <c r="L22" s="3">
        <f t="shared" si="3"/>
        <v>1.0357142857142858</v>
      </c>
      <c r="M22" s="9">
        <f t="shared" si="4"/>
        <v>12000.000000000002</v>
      </c>
      <c r="N22" s="9">
        <f t="shared" si="5"/>
        <v>1965.5172413793107</v>
      </c>
      <c r="O22" s="9">
        <f t="shared" si="6"/>
        <v>551.72413793103453</v>
      </c>
      <c r="P22" s="10">
        <f t="shared" si="7"/>
        <v>14517.241379310346</v>
      </c>
      <c r="Q22" s="8">
        <f t="shared" si="8"/>
        <v>0.17339667458432304</v>
      </c>
      <c r="R22" s="3" t="str">
        <f>INDEX(员工信息!$A$2:$A$27,MATCH(A22,员工信息!$B$2:$B$27,0))</f>
        <v>财务部</v>
      </c>
    </row>
    <row r="23" spans="1:19" ht="16.5" x14ac:dyDescent="0.3">
      <c r="A23" s="3" t="s">
        <v>47</v>
      </c>
      <c r="B23" s="3">
        <v>21</v>
      </c>
      <c r="C23" s="3">
        <v>0</v>
      </c>
      <c r="D23" s="3">
        <v>0</v>
      </c>
      <c r="E23" s="3">
        <v>11</v>
      </c>
      <c r="F23" s="3">
        <v>4</v>
      </c>
      <c r="G23" s="3">
        <v>3</v>
      </c>
      <c r="H23" s="8">
        <f t="shared" si="0"/>
        <v>1</v>
      </c>
      <c r="I23" s="8">
        <f t="shared" si="1"/>
        <v>8.9285714285714288E-2</v>
      </c>
      <c r="J23" s="3">
        <f>VLOOKUP(A23,员工信息!$B$2:$C$27,2,FALSE)/21.75</f>
        <v>275.86206896551727</v>
      </c>
      <c r="K23" s="3">
        <f t="shared" si="2"/>
        <v>21</v>
      </c>
      <c r="L23" s="3">
        <f t="shared" si="3"/>
        <v>1.0357142857142858</v>
      </c>
      <c r="M23" s="9">
        <f t="shared" si="4"/>
        <v>6000.0000000000009</v>
      </c>
      <c r="N23" s="9">
        <f t="shared" si="5"/>
        <v>568.96551724137942</v>
      </c>
      <c r="O23" s="9">
        <f t="shared" si="6"/>
        <v>275.86206896551727</v>
      </c>
      <c r="P23" s="10">
        <f t="shared" si="7"/>
        <v>6844.8275862068976</v>
      </c>
      <c r="Q23" s="8">
        <f t="shared" si="8"/>
        <v>0.12342569269521411</v>
      </c>
      <c r="R23" s="3" t="str">
        <f>INDEX(员工信息!$A$2:$A$27,MATCH(A23,员工信息!$B$2:$B$27,0))</f>
        <v>生产一部</v>
      </c>
    </row>
    <row r="24" spans="1:19" ht="16.5" x14ac:dyDescent="0.3">
      <c r="A24" s="3" t="s">
        <v>49</v>
      </c>
      <c r="B24" s="3">
        <v>21</v>
      </c>
      <c r="C24" s="3">
        <v>0</v>
      </c>
      <c r="D24" s="3">
        <v>0</v>
      </c>
      <c r="E24" s="3">
        <v>17</v>
      </c>
      <c r="F24" s="3">
        <v>5</v>
      </c>
      <c r="G24" s="3">
        <v>5</v>
      </c>
      <c r="H24" s="8">
        <f t="shared" si="0"/>
        <v>1</v>
      </c>
      <c r="I24" s="8">
        <f t="shared" si="1"/>
        <v>0.13095238095238096</v>
      </c>
      <c r="J24" s="3">
        <f>VLOOKUP(A24,员工信息!$B$2:$C$27,2,FALSE)/21.75</f>
        <v>275.86206896551727</v>
      </c>
      <c r="K24" s="3">
        <f t="shared" si="2"/>
        <v>21</v>
      </c>
      <c r="L24" s="3">
        <f t="shared" si="3"/>
        <v>1.0357142857142858</v>
      </c>
      <c r="M24" s="9">
        <f t="shared" si="4"/>
        <v>6000.0000000000009</v>
      </c>
      <c r="N24" s="9">
        <f t="shared" si="5"/>
        <v>879.31034482758639</v>
      </c>
      <c r="O24" s="9">
        <f t="shared" si="6"/>
        <v>344.82758620689657</v>
      </c>
      <c r="P24" s="10">
        <f t="shared" si="7"/>
        <v>7224.1379310344837</v>
      </c>
      <c r="Q24" s="8">
        <f t="shared" si="8"/>
        <v>0.16945107398568021</v>
      </c>
      <c r="R24" s="3" t="str">
        <f>INDEX(员工信息!$A$2:$A$27,MATCH(A24,员工信息!$B$2:$B$27,0))</f>
        <v>生产二部</v>
      </c>
    </row>
    <row r="25" spans="1:19" ht="16.5" x14ac:dyDescent="0.3">
      <c r="A25" s="3" t="s">
        <v>51</v>
      </c>
      <c r="B25" s="3">
        <v>21</v>
      </c>
      <c r="C25" s="3">
        <v>0</v>
      </c>
      <c r="D25" s="3">
        <v>0</v>
      </c>
      <c r="E25" s="3">
        <v>18</v>
      </c>
      <c r="F25" s="3">
        <v>4</v>
      </c>
      <c r="G25" s="3">
        <v>1</v>
      </c>
      <c r="H25" s="8">
        <f t="shared" si="0"/>
        <v>1</v>
      </c>
      <c r="I25" s="8">
        <f t="shared" si="1"/>
        <v>0.13095238095238096</v>
      </c>
      <c r="J25" s="3">
        <f>VLOOKUP(A25,员工信息!$B$2:$C$27,2,FALSE)/21.75</f>
        <v>183.90804597701148</v>
      </c>
      <c r="K25" s="3">
        <f t="shared" si="2"/>
        <v>21</v>
      </c>
      <c r="L25" s="3">
        <f t="shared" si="3"/>
        <v>1.0357142857142858</v>
      </c>
      <c r="M25" s="9">
        <f t="shared" si="4"/>
        <v>4000</v>
      </c>
      <c r="N25" s="9">
        <f t="shared" si="5"/>
        <v>620.68965517241372</v>
      </c>
      <c r="O25" s="9">
        <f t="shared" si="6"/>
        <v>183.90804597701148</v>
      </c>
      <c r="P25" s="10">
        <f t="shared" si="7"/>
        <v>4804.5977011494251</v>
      </c>
      <c r="Q25" s="8">
        <f t="shared" si="8"/>
        <v>0.16746411483253587</v>
      </c>
      <c r="R25" s="3" t="str">
        <f>INDEX(员工信息!$A$2:$A$27,MATCH(A25,员工信息!$B$2:$B$27,0))</f>
        <v>行政部</v>
      </c>
    </row>
    <row r="26" spans="1:19" ht="16.5" x14ac:dyDescent="0.3">
      <c r="A26" s="3" t="s">
        <v>53</v>
      </c>
      <c r="B26" s="3">
        <v>21</v>
      </c>
      <c r="C26" s="3">
        <v>0</v>
      </c>
      <c r="D26" s="3">
        <v>0</v>
      </c>
      <c r="E26" s="3">
        <v>16</v>
      </c>
      <c r="F26" s="3">
        <v>4</v>
      </c>
      <c r="G26" s="3">
        <v>4</v>
      </c>
      <c r="H26" s="8">
        <f t="shared" si="0"/>
        <v>1</v>
      </c>
      <c r="I26" s="8">
        <f t="shared" si="1"/>
        <v>0.11904761904761904</v>
      </c>
      <c r="J26" s="3">
        <f>VLOOKUP(A26,员工信息!$B$2:$C$27,2,FALSE)/21.75</f>
        <v>229.88505747126436</v>
      </c>
      <c r="K26" s="3">
        <f t="shared" si="2"/>
        <v>21</v>
      </c>
      <c r="L26" s="3">
        <f t="shared" si="3"/>
        <v>1.0357142857142858</v>
      </c>
      <c r="M26" s="9">
        <f t="shared" si="4"/>
        <v>5000</v>
      </c>
      <c r="N26" s="9">
        <f t="shared" si="5"/>
        <v>689.65517241379303</v>
      </c>
      <c r="O26" s="9">
        <f t="shared" si="6"/>
        <v>229.88505747126436</v>
      </c>
      <c r="P26" s="10">
        <f t="shared" si="7"/>
        <v>5919.5402298850577</v>
      </c>
      <c r="Q26" s="8">
        <f t="shared" si="8"/>
        <v>0.1553398058252427</v>
      </c>
      <c r="R26" s="3" t="str">
        <f>INDEX(员工信息!$A$2:$A$27,MATCH(A26,员工信息!$B$2:$B$27,0))</f>
        <v>生产二部</v>
      </c>
    </row>
    <row r="27" spans="1:19" ht="16.5" x14ac:dyDescent="0.3">
      <c r="A27" s="3" t="s">
        <v>55</v>
      </c>
      <c r="B27" s="3">
        <v>21</v>
      </c>
      <c r="C27" s="3">
        <v>0</v>
      </c>
      <c r="D27" s="3">
        <v>0</v>
      </c>
      <c r="E27" s="3">
        <v>16</v>
      </c>
      <c r="F27" s="3">
        <v>4</v>
      </c>
      <c r="G27" s="3">
        <v>3</v>
      </c>
      <c r="H27" s="8">
        <f t="shared" si="0"/>
        <v>1</v>
      </c>
      <c r="I27" s="8">
        <f t="shared" si="1"/>
        <v>0.11904761904761904</v>
      </c>
      <c r="J27" s="3">
        <f>VLOOKUP(A27,员工信息!$B$2:$C$27,2,FALSE)/21.75</f>
        <v>183.90804597701148</v>
      </c>
      <c r="K27" s="3">
        <f t="shared" si="2"/>
        <v>21</v>
      </c>
      <c r="L27" s="3">
        <f t="shared" si="3"/>
        <v>1.0357142857142858</v>
      </c>
      <c r="M27" s="9">
        <f t="shared" si="4"/>
        <v>4000</v>
      </c>
      <c r="N27" s="9">
        <f t="shared" si="5"/>
        <v>551.72413793103442</v>
      </c>
      <c r="O27" s="9">
        <f t="shared" si="6"/>
        <v>183.90804597701148</v>
      </c>
      <c r="P27" s="10">
        <f t="shared" si="7"/>
        <v>4735.6321839080456</v>
      </c>
      <c r="Q27" s="8">
        <f t="shared" si="8"/>
        <v>0.15533980582524273</v>
      </c>
      <c r="R27" s="3" t="str">
        <f>INDEX(员工信息!$A$2:$A$27,MATCH(A27,员工信息!$B$2:$B$27,0))</f>
        <v>行政部</v>
      </c>
    </row>
    <row r="28" spans="1:19" ht="16.5" x14ac:dyDescent="0.3">
      <c r="G28" s="17"/>
      <c r="H28" s="14"/>
      <c r="I28" s="14"/>
      <c r="J28" s="18"/>
      <c r="K28" s="18"/>
      <c r="L28" s="17"/>
      <c r="M28" s="19"/>
      <c r="N28" s="19"/>
      <c r="O28" s="19"/>
      <c r="P28" s="16"/>
      <c r="Q28" s="15"/>
      <c r="R28" s="18"/>
      <c r="S28" s="18"/>
    </row>
    <row r="29" spans="1:19" ht="16.5" x14ac:dyDescent="0.3">
      <c r="G29" s="18"/>
      <c r="H29" s="18"/>
      <c r="I29" s="18">
        <f>NETWORKDAYS(DATE(2019,11,1),DATE(2019,11,30))</f>
        <v>21</v>
      </c>
      <c r="J29" s="18"/>
      <c r="K29" s="18"/>
      <c r="L29" s="13"/>
      <c r="M29" s="13"/>
      <c r="N29" s="13"/>
      <c r="O29" s="13"/>
      <c r="P29" s="20"/>
      <c r="Q29" s="15"/>
      <c r="R29" s="18"/>
      <c r="S29" s="18"/>
    </row>
    <row r="30" spans="1:19" ht="16.5" x14ac:dyDescent="0.3">
      <c r="G30" s="18"/>
      <c r="H30" s="18"/>
      <c r="I30" s="18"/>
      <c r="J30" s="18"/>
      <c r="K30" s="18"/>
      <c r="L30" s="13"/>
      <c r="M30" s="13"/>
      <c r="N30" s="13"/>
      <c r="O30" s="13"/>
      <c r="P30" s="15"/>
      <c r="Q30" s="15"/>
      <c r="R30" s="18"/>
      <c r="S30" s="18"/>
    </row>
    <row r="31" spans="1:19" ht="16.5" x14ac:dyDescent="0.3">
      <c r="L31" s="13"/>
      <c r="M31" s="7"/>
      <c r="N31" s="7"/>
      <c r="O31" s="7"/>
      <c r="P31" s="15"/>
      <c r="Q31" s="15"/>
    </row>
    <row r="32" spans="1:19" ht="16.5" x14ac:dyDescent="0.3">
      <c r="L32" s="7"/>
      <c r="M32" s="7"/>
      <c r="N32" s="7"/>
      <c r="O32" s="7"/>
      <c r="P32" s="7"/>
      <c r="Q32" s="7"/>
    </row>
    <row r="33" spans="12:17" ht="16.5" x14ac:dyDescent="0.3">
      <c r="L33" s="7"/>
      <c r="M33" s="7"/>
      <c r="N33" s="7"/>
      <c r="O33" s="7"/>
      <c r="P33" s="7"/>
      <c r="Q33" s="7"/>
    </row>
    <row r="34" spans="12:17" ht="16.5" x14ac:dyDescent="0.3">
      <c r="L34" s="7"/>
      <c r="M34" s="7"/>
      <c r="N34" s="7"/>
      <c r="O34" s="7"/>
      <c r="P34" s="7"/>
      <c r="Q3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2825-428B-4441-A479-A95B563DF88A}">
  <dimension ref="A1"/>
  <sheetViews>
    <sheetView workbookViewId="0">
      <selection activeCell="K38" sqref="A1:XFD1048576"/>
    </sheetView>
  </sheetViews>
  <sheetFormatPr defaultRowHeight="14.25" x14ac:dyDescent="0.2"/>
  <cols>
    <col min="2" max="2" width="9.125" bestFit="1" customWidth="1"/>
    <col min="3" max="3" width="15.625" bestFit="1" customWidth="1"/>
    <col min="12" max="12" width="9.125" bestFit="1" customWidth="1"/>
    <col min="13" max="15" width="13.625" bestFit="1" customWidth="1"/>
    <col min="16" max="16" width="17.7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B326-8C3E-4ECC-9FB9-744F8A5DAB8F}">
  <dimension ref="C2:K2"/>
  <sheetViews>
    <sheetView showGridLines="0" workbookViewId="0">
      <selection activeCell="J15" sqref="J15"/>
    </sheetView>
  </sheetViews>
  <sheetFormatPr defaultRowHeight="14.25" x14ac:dyDescent="0.2"/>
  <cols>
    <col min="2" max="2" width="9.125" bestFit="1" customWidth="1"/>
    <col min="3" max="3" width="11.25" bestFit="1" customWidth="1"/>
    <col min="4" max="4" width="4.125" customWidth="1"/>
    <col min="5" max="5" width="13.25" bestFit="1" customWidth="1"/>
    <col min="6" max="6" width="3.75" customWidth="1"/>
    <col min="7" max="7" width="13.25" bestFit="1" customWidth="1"/>
    <col min="8" max="8" width="3.25" customWidth="1"/>
    <col min="9" max="9" width="13.375" customWidth="1"/>
    <col min="10" max="10" width="5" customWidth="1"/>
    <col min="11" max="11" width="18.25" customWidth="1"/>
  </cols>
  <sheetData>
    <row r="2" spans="3:11" ht="16.5" x14ac:dyDescent="0.3">
      <c r="C2" s="13"/>
      <c r="D2" s="7"/>
      <c r="E2" s="7"/>
      <c r="F2" s="7"/>
      <c r="G2" s="7"/>
      <c r="H2" s="7"/>
      <c r="I2" s="7"/>
      <c r="K2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员工信息</vt:lpstr>
      <vt:lpstr>2019年11月</vt:lpstr>
      <vt:lpstr>图表准备区</vt:lpstr>
      <vt:lpstr>结果呈现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2020-02-25T01:17:01Z</cp:lastPrinted>
  <dcterms:created xsi:type="dcterms:W3CDTF">2015-06-05T18:19:34Z</dcterms:created>
  <dcterms:modified xsi:type="dcterms:W3CDTF">2020-03-31T07:15:41Z</dcterms:modified>
</cp:coreProperties>
</file>