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biennejoseph/Desktop/Bootcamp Classwork/"/>
    </mc:Choice>
  </mc:AlternateContent>
  <xr:revisionPtr revIDLastSave="0" documentId="13_ncr:1_{072DC206-9594-7440-AB67-96AB5735041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Country" sheetId="3" r:id="rId2"/>
    <sheet name="Subcategory" sheetId="4" r:id="rId3"/>
    <sheet name="Outcome" sheetId="5" r:id="rId4"/>
    <sheet name="Outcomes of Goal" sheetId="6" r:id="rId5"/>
    <sheet name="Statistical Analysis" sheetId="7" r:id="rId6"/>
  </sheets>
  <definedNames>
    <definedName name="_xlnm._FilterDatabase" localSheetId="0" hidden="1">Crowdfunding!$G$1:$G$1001</definedName>
  </definedNames>
  <calcPr calcId="191029"/>
  <pivotCaches>
    <pivotCache cacheId="103" r:id="rId7"/>
    <pivotCache cacheId="10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B10" i="6"/>
  <c r="C10" i="6"/>
  <c r="D13" i="6"/>
  <c r="C13" i="6"/>
  <c r="B13" i="6"/>
  <c r="D12" i="6"/>
  <c r="C12" i="6"/>
  <c r="B12" i="6"/>
  <c r="E12" i="6" s="1"/>
  <c r="D11" i="6"/>
  <c r="B11" i="6"/>
  <c r="C11" i="6"/>
  <c r="C9" i="6"/>
  <c r="B9" i="6"/>
  <c r="D9" i="6"/>
  <c r="D8" i="6"/>
  <c r="C8" i="6"/>
  <c r="B8" i="6"/>
  <c r="D7" i="6"/>
  <c r="C7" i="6"/>
  <c r="B7" i="6"/>
  <c r="C6" i="6"/>
  <c r="B6" i="6"/>
  <c r="D6" i="6"/>
  <c r="D5" i="6"/>
  <c r="C5" i="6"/>
  <c r="B5" i="6"/>
  <c r="E5" i="6" s="1"/>
  <c r="D4" i="6"/>
  <c r="C4" i="6"/>
  <c r="B4" i="6"/>
  <c r="D3" i="6"/>
  <c r="C3" i="6"/>
  <c r="B3" i="6"/>
  <c r="D2" i="6"/>
  <c r="B2" i="6"/>
  <c r="C2" i="6"/>
  <c r="E2" i="6" l="1"/>
  <c r="E4" i="6"/>
  <c r="G4" i="6" s="1"/>
  <c r="E6" i="6"/>
  <c r="E7" i="6"/>
  <c r="H7" i="6" s="1"/>
  <c r="E13" i="6"/>
  <c r="G2" i="6"/>
  <c r="H4" i="6"/>
  <c r="G7" i="6"/>
  <c r="H13" i="6"/>
  <c r="E3" i="6"/>
  <c r="G3" i="6" s="1"/>
  <c r="H6" i="6"/>
  <c r="F13" i="6"/>
  <c r="H2" i="6"/>
  <c r="G5" i="6"/>
  <c r="H5" i="6"/>
  <c r="H10" i="6"/>
  <c r="G12" i="6"/>
  <c r="H12" i="6"/>
  <c r="G6" i="6"/>
  <c r="F9" i="6"/>
  <c r="E11" i="6"/>
  <c r="G11" i="6" s="1"/>
  <c r="F2" i="6"/>
  <c r="F7" i="6"/>
  <c r="E9" i="6"/>
  <c r="G9" i="6" s="1"/>
  <c r="F6" i="6"/>
  <c r="E8" i="6"/>
  <c r="G8" i="6" s="1"/>
  <c r="F5" i="6"/>
  <c r="F12" i="6"/>
  <c r="F4" i="6"/>
  <c r="G13" i="6"/>
  <c r="E10" i="6"/>
  <c r="G10" i="6" s="1"/>
  <c r="F3" i="6" l="1"/>
  <c r="F8" i="6"/>
  <c r="H8" i="6"/>
  <c r="H11" i="6"/>
  <c r="H9" i="6"/>
  <c r="F10" i="6"/>
  <c r="H3" i="6"/>
  <c r="F11" i="6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4" i="1"/>
  <c r="I3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1"/>
  <c r="F9" i="1"/>
  <c r="F10" i="1"/>
  <c r="F11" i="1"/>
  <c r="F12" i="1"/>
  <c r="F6" i="1"/>
  <c r="F7" i="1"/>
  <c r="F4" i="1"/>
  <c r="F5" i="1"/>
  <c r="F3" i="1"/>
  <c r="F2" i="1"/>
</calcChain>
</file>

<file path=xl/sharedStrings.xml><?xml version="1.0" encoding="utf-8"?>
<sst xmlns="http://schemas.openxmlformats.org/spreadsheetml/2006/main" count="9082" uniqueCount="2121">
  <si>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</si>
  <si>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</si>
  <si>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</si>
  <si>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</si>
  <si>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</si>
  <si>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</si>
  <si>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</si>
  <si>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</si>
  <si>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</si>
  <si>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</si>
  <si>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</si>
  <si>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</si>
  <si>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</si>
  <si>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</si>
  <si>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</si>
  <si>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</si>
  <si>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</si>
  <si>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</si>
  <si>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</si>
  <si>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</si>
  <si>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</si>
  <si>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</si>
  <si>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</si>
  <si>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</si>
  <si>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</si>
  <si>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</si>
  <si>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</si>
  <si>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</si>
  <si>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</si>
  <si>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</si>
  <si>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</si>
  <si>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</si>
  <si>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</si>
  <si>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</si>
  <si>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</si>
  <si>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</si>
  <si>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</si>
  <si>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</si>
  <si>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</si>
  <si>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</si>
  <si>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</si>
  <si>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</si>
  <si>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</si>
  <si>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</si>
  <si>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</si>
  <si>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</si>
  <si>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</si>
  <si>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</si>
  <si>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</si>
  <si>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</si>
  <si>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</si>
  <si>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</si>
  <si>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</si>
  <si>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</si>
  <si>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</si>
  <si>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</si>
  <si>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</si>
  <si>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</si>
  <si>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</si>
  <si>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</si>
  <si>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</si>
  <si>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</si>
  <si>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</si>
  <si>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</si>
  <si>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</si>
  <si>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</si>
  <si>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</si>
  <si>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</si>
  <si>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</si>
  <si>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</si>
  <si>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</si>
  <si>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</si>
  <si>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</si>
  <si>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</si>
  <si>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</si>
  <si>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</si>
  <si>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</si>
  <si>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</si>
  <si>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</si>
  <si>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</si>
  <si>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</si>
  <si>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</si>
  <si>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</si>
  <si>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</si>
  <si>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</si>
  <si>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</si>
  <si>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</si>
  <si>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</si>
  <si>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</si>
  <si>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</si>
  <si>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</si>
  <si>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</si>
  <si>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</si>
  <si>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</si>
  <si>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</si>
  <si>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</si>
  <si>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</si>
  <si>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</si>
  <si>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</si>
  <si>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</si>
  <si>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</si>
  <si>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</si>
  <si>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</si>
  <si>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</si>
  <si>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</si>
  <si>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</si>
  <si>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</si>
  <si>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</si>
  <si>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</si>
  <si>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</si>
  <si>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</si>
  <si>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</si>
  <si>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</si>
  <si>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</si>
  <si>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</si>
  <si>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</si>
  <si>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</si>
  <si>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</si>
  <si>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</si>
  <si>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</si>
  <si>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</si>
  <si>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</si>
  <si>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</si>
  <si>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</si>
  <si>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</si>
  <si>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</si>
  <si>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</si>
  <si>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</si>
  <si>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</si>
  <si>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</si>
  <si>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</si>
  <si>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</si>
  <si>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</si>
  <si>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</si>
  <si>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</si>
  <si>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</si>
  <si>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</si>
  <si>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</si>
  <si>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</si>
  <si>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</si>
  <si>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</si>
  <si>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</si>
  <si>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</si>
  <si>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</si>
  <si>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</si>
  <si>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</si>
  <si>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</si>
  <si>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</si>
  <si>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</si>
  <si>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</si>
  <si>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</si>
  <si>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</si>
  <si>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</si>
  <si>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</si>
  <si>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</si>
  <si>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</si>
  <si>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</si>
  <si>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</si>
  <si>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</si>
  <si>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</si>
  <si>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</si>
  <si>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</si>
  <si>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</si>
  <si>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</si>
  <si>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</si>
  <si>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</si>
  <si>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</si>
  <si>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</si>
  <si>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</si>
  <si>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</si>
  <si>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</si>
  <si>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</si>
  <si>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</si>
  <si>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</si>
  <si>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</si>
  <si>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</si>
  <si>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</si>
  <si>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</si>
  <si>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</si>
  <si>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</si>
  <si>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</si>
  <si>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</si>
  <si>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</si>
  <si>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</si>
  <si>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</si>
  <si>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</si>
  <si>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</si>
  <si>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</si>
  <si>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</si>
  <si>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</si>
  <si>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</si>
  <si>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</si>
  <si>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</si>
  <si>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</si>
  <si>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</si>
  <si>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</si>
  <si>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</si>
  <si>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</si>
  <si>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</si>
  <si>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</si>
  <si>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</si>
  <si>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</si>
  <si>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</si>
  <si>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</si>
  <si>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</si>
  <si>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</si>
  <si>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</si>
  <si>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</si>
  <si>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</si>
  <si>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</si>
  <si>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</si>
  <si>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</si>
  <si>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</si>
  <si>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</si>
  <si>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</si>
  <si>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</si>
  <si>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</si>
  <si>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</si>
  <si>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</si>
  <si>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</si>
  <si>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</si>
  <si>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</si>
  <si>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</si>
  <si>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</si>
  <si>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</si>
  <si>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</si>
  <si>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</si>
  <si>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</si>
  <si>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</si>
  <si>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</si>
  <si>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</si>
  <si>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</si>
  <si>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</si>
  <si>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</si>
  <si>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</si>
  <si>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</si>
  <si>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</si>
  <si>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</si>
  <si>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</si>
  <si>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</si>
  <si>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</si>
  <si>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</si>
  <si>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</si>
  <si>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</si>
  <si>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</si>
  <si>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</si>
  <si>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</si>
  <si>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</si>
  <si>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</si>
  <si>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</si>
  <si>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</si>
  <si>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</si>
  <si>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</si>
  <si>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</si>
  <si>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</si>
  <si>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</si>
  <si>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</si>
  <si>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</si>
  <si>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</si>
  <si>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</si>
  <si>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</si>
  <si>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</si>
  <si>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</si>
  <si>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</si>
  <si>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</si>
  <si>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</si>
  <si>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</si>
  <si>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</si>
  <si>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</si>
  <si>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</si>
  <si>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</si>
  <si>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</si>
  <si>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</si>
  <si>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</si>
  <si>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</si>
  <si>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</si>
  <si>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</si>
  <si>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</si>
  <si>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</si>
  <si>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</si>
  <si>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</si>
  <si>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</si>
  <si>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</si>
  <si>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</si>
  <si>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</si>
  <si>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</si>
  <si>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</si>
  <si>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</si>
  <si>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</si>
  <si>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</si>
  <si>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</si>
  <si>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</si>
  <si>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</si>
  <si>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</si>
  <si>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</si>
  <si>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</si>
  <si>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</si>
  <si>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</si>
  <si>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</si>
  <si>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</si>
  <si>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</si>
  <si>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</si>
  <si>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</si>
  <si>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</si>
  <si>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</si>
  <si>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</si>
  <si>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</si>
  <si>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</si>
  <si>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</si>
  <si>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</si>
  <si>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</si>
  <si>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</si>
  <si>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</si>
  <si>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</si>
  <si>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</si>
  <si>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</si>
  <si>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</si>
  <si>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</si>
  <si>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</si>
  <si>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</si>
  <si>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</si>
  <si>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</si>
  <si>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</si>
  <si>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</si>
  <si>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</si>
  <si>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</si>
  <si>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</si>
  <si>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</si>
  <si>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</si>
  <si>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</si>
  <si>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</si>
  <si>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</si>
  <si>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</si>
  <si>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</si>
  <si>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</si>
  <si>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</si>
  <si>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</si>
  <si>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</si>
  <si>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</si>
  <si>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</si>
  <si>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</si>
  <si>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</si>
  <si>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</si>
  <si>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</si>
  <si>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</si>
  <si>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</si>
  <si>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</si>
  <si>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</si>
  <si>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</si>
  <si>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</si>
  <si>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</si>
  <si>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</si>
  <si>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</si>
  <si>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</si>
  <si>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</si>
  <si>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</si>
  <si>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</si>
  <si>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</si>
  <si>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</si>
  <si>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</si>
  <si>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</si>
  <si>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</si>
  <si>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</si>
  <si>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</si>
  <si>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</si>
  <si>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</si>
  <si>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</si>
  <si>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</si>
  <si>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</si>
  <si>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</si>
  <si>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</si>
  <si>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</si>
  <si>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</si>
  <si>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</si>
  <si>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</si>
  <si>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</si>
  <si>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</si>
  <si>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</si>
  <si>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</si>
  <si>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</si>
  <si>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</si>
  <si>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</si>
  <si>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</si>
  <si>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</si>
  <si>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</si>
  <si>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</si>
  <si>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</si>
  <si>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</si>
  <si>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</si>
  <si>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</si>
  <si>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</si>
  <si>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</si>
  <si>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</si>
  <si>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</si>
  <si>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</si>
  <si>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</si>
  <si>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</si>
  <si>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</si>
  <si>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</si>
  <si>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</si>
  <si>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</si>
  <si>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</si>
  <si>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</si>
  <si>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</si>
  <si>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</si>
  <si>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</si>
  <si>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</si>
  <si>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</si>
  <si>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</si>
  <si>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</si>
  <si>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</si>
  <si>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</si>
  <si>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</si>
  <si>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</si>
  <si>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</si>
  <si>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</si>
  <si>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</si>
  <si>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</si>
  <si>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</si>
  <si>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</si>
  <si>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</si>
  <si>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</si>
  <si>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</si>
  <si>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</si>
  <si>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</si>
  <si>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</si>
  <si>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</si>
  <si>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</si>
  <si>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</si>
  <si>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</si>
  <si>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</si>
  <si>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</si>
  <si>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</si>
  <si>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</si>
  <si>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</si>
  <si>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</si>
  <si>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</si>
  <si>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</si>
  <si>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</si>
  <si>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</si>
  <si>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</si>
  <si>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</si>
  <si>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</si>
  <si>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</si>
  <si>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</si>
  <si>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</si>
  <si>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</si>
  <si>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</si>
  <si>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</si>
  <si>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</si>
  <si>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</si>
  <si>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</si>
  <si>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</si>
  <si>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</si>
  <si>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</si>
  <si>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</si>
  <si>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</si>
  <si>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</si>
  <si>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</si>
  <si>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</si>
  <si>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</si>
  <si>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</si>
  <si>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</si>
  <si>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</si>
  <si>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</si>
  <si>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</si>
  <si>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</si>
  <si>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</si>
  <si>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</si>
  <si>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</si>
  <si>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</si>
  <si>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</si>
  <si>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</si>
  <si>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</si>
  <si>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</si>
  <si>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</si>
  <si>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</si>
  <si>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</si>
  <si>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</si>
  <si>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</si>
  <si>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</si>
  <si>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</si>
  <si>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</si>
  <si>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</si>
  <si>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</si>
  <si>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</si>
  <si>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</si>
  <si>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</si>
  <si>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</si>
  <si>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</si>
  <si>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</si>
  <si>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</si>
  <si>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</si>
  <si>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</si>
  <si>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</si>
  <si>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</si>
  <si>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</si>
  <si>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</si>
  <si>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</si>
  <si>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</si>
  <si>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</si>
  <si>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</si>
  <si>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</si>
  <si>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</si>
  <si>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</si>
  <si>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</si>
  <si>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</si>
  <si>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</si>
  <si>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</si>
  <si>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</si>
  <si>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</si>
  <si>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</si>
  <si>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</si>
  <si>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</si>
  <si>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</si>
  <si>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</si>
  <si>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</si>
  <si>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</si>
  <si>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</si>
  <si>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</si>
  <si>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</si>
  <si>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</si>
  <si>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</si>
  <si>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</si>
  <si>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</si>
  <si>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</si>
  <si>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</si>
  <si>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</si>
  <si>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</si>
  <si>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</si>
  <si>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</si>
  <si>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</si>
  <si>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</si>
  <si>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</si>
  <si>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</si>
  <si>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</si>
  <si>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</si>
  <si>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</si>
  <si>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</si>
  <si>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</si>
  <si>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</si>
  <si>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</si>
  <si>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</si>
  <si>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</si>
  <si>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</si>
  <si>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</si>
  <si>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</si>
  <si>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</si>
  <si>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</si>
  <si>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</si>
  <si>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</si>
  <si>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</si>
  <si>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</si>
  <si>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</si>
  <si>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</si>
  <si>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</si>
  <si>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</si>
  <si>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</si>
  <si>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</si>
  <si>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</si>
  <si>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</si>
  <si>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</si>
  <si>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</si>
  <si>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</si>
  <si>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</si>
  <si>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</si>
  <si>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</si>
  <si>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</si>
  <si>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</si>
  <si>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</si>
  <si>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</si>
  <si>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</si>
  <si>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</si>
  <si>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</si>
  <si>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</si>
  <si>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</si>
  <si>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</si>
  <si>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</si>
  <si>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</si>
  <si>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</si>
  <si>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</si>
  <si>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</si>
  <si>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</si>
  <si>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</si>
  <si>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</si>
  <si>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</si>
  <si>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</si>
  <si>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</si>
  <si>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</si>
  <si>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</si>
  <si>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</si>
  <si>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</si>
  <si>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</si>
  <si>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</si>
  <si>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</si>
  <si>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</si>
  <si>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</si>
  <si>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</si>
  <si>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</si>
  <si>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</si>
  <si>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</si>
  <si>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</si>
  <si>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</si>
  <si>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</si>
  <si>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</si>
  <si>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</si>
  <si>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</si>
  <si>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</si>
  <si>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</si>
  <si>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</si>
  <si>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</si>
  <si>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</si>
  <si>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</si>
  <si>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</si>
  <si>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</si>
  <si>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</si>
  <si>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</si>
  <si>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</si>
  <si>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</si>
  <si>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</si>
  <si>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</si>
  <si>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</si>
  <si>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</si>
  <si>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</si>
  <si>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</si>
  <si>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</si>
  <si>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</si>
  <si>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</si>
  <si>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</si>
  <si>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</si>
  <si>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</si>
  <si>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</si>
  <si>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</si>
  <si>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</si>
  <si>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</si>
  <si>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</si>
  <si>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</si>
  <si>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</si>
  <si>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</si>
  <si>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</si>
  <si>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</si>
  <si>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</si>
  <si>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</si>
  <si>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</si>
  <si>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</si>
  <si>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</si>
  <si>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</si>
  <si>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</si>
  <si>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</si>
  <si>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</si>
  <si>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</si>
  <si>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</si>
  <si>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</si>
  <si>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</si>
  <si>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</si>
  <si>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</si>
  <si>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</si>
  <si>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</si>
  <si>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</si>
  <si>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</si>
  <si>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</si>
  <si>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</si>
  <si>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</si>
  <si>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</si>
  <si>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</si>
  <si>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</si>
  <si>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</si>
  <si>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</si>
  <si>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</si>
  <si>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</si>
  <si>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</si>
  <si>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</si>
  <si>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</si>
  <si>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</si>
  <si>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</si>
  <si>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</si>
  <si>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</si>
  <si>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</si>
  <si>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</si>
  <si>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</si>
  <si>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</si>
  <si>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</si>
  <si>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</si>
  <si>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</si>
  <si>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</si>
  <si>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</si>
  <si>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</si>
  <si>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</si>
  <si>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</si>
  <si>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</si>
  <si>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</si>
  <si>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</si>
  <si>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</si>
  <si>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</si>
  <si>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</si>
  <si>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</si>
  <si>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</si>
  <si>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</si>
  <si>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</si>
  <si>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</si>
  <si>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</si>
  <si>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</si>
  <si>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</si>
  <si>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</si>
  <si>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</si>
  <si>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</si>
  <si>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</si>
  <si>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</si>
  <si>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</si>
  <si>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</si>
  <si>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</si>
  <si>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</si>
  <si>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</si>
  <si>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</si>
  <si>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</si>
  <si>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</si>
  <si>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</si>
  <si>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</si>
  <si>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</si>
  <si>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</si>
  <si>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</si>
  <si>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</si>
  <si>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</si>
  <si>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</si>
  <si>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</si>
  <si>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</si>
  <si>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</si>
  <si>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</si>
  <si>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</si>
  <si>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</si>
  <si>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</si>
  <si>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</si>
  <si>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</si>
  <si>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</si>
  <si>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</si>
  <si>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</si>
  <si>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</si>
  <si>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</si>
  <si>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</si>
  <si>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</si>
  <si>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</si>
  <si>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</si>
  <si>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</si>
  <si>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</si>
  <si>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</si>
  <si>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</si>
  <si>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</si>
  <si>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</si>
  <si>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</si>
  <si>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</si>
  <si>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</si>
  <si>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</si>
  <si>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</si>
  <si>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</si>
  <si>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</si>
  <si>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</si>
  <si>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</si>
  <si>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</si>
  <si>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</si>
  <si>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</si>
  <si>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</si>
  <si>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</si>
  <si>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</si>
  <si>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</si>
  <si>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</si>
  <si>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</si>
  <si>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</si>
  <si>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</si>
  <si>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</si>
  <si>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</si>
  <si>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</si>
  <si>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</si>
  <si>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</si>
  <si>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</si>
  <si>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</si>
  <si>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</si>
  <si>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</si>
  <si>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</si>
  <si>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</si>
  <si>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</si>
  <si>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</si>
  <si>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</si>
  <si>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</si>
  <si>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</si>
  <si>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</si>
  <si>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</si>
  <si>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</si>
  <si>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</si>
  <si>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</si>
  <si>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</si>
  <si>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</si>
  <si>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</si>
  <si>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</si>
  <si>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</si>
  <si>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</si>
  <si>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</si>
  <si>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</si>
  <si>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</si>
  <si>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</si>
  <si>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</si>
  <si>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</si>
  <si>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</si>
  <si>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</si>
  <si>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</si>
  <si>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</si>
  <si>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</si>
  <si>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</si>
  <si>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</si>
  <si>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</si>
  <si>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</si>
  <si>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</si>
  <si>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</si>
  <si>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</si>
  <si>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</si>
  <si>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</si>
  <si>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</si>
  <si>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</si>
  <si>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</si>
  <si>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</si>
  <si>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</si>
  <si>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</si>
  <si>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</si>
  <si>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</si>
  <si>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</si>
  <si>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</si>
  <si>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</si>
  <si>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</si>
  <si>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</si>
  <si>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</si>
  <si>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</si>
  <si>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</si>
  <si>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</si>
  <si>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</si>
  <si>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</si>
  <si>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</si>
  <si>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</si>
  <si>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</si>
  <si>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</si>
  <si>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</si>
  <si>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</si>
  <si>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</si>
  <si>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</si>
  <si>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</si>
  <si>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</si>
  <si>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</si>
  <si>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</si>
  <si>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</si>
  <si>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</si>
  <si>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</si>
  <si>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</si>
  <si>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</si>
  <si>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</si>
  <si>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</si>
  <si>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</si>
  <si>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</si>
  <si>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</si>
  <si>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</si>
  <si>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</si>
  <si>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</si>
  <si>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</si>
  <si>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</si>
  <si>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</si>
  <si>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</si>
  <si>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</si>
  <si>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</si>
  <si>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</si>
  <si>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</si>
  <si>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</si>
  <si>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</si>
  <si>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</si>
  <si>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</si>
  <si>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</si>
  <si>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</si>
  <si>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</si>
  <si>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</si>
  <si>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</si>
  <si>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</si>
  <si>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</si>
  <si>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</si>
  <si>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</si>
  <si>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</si>
  <si>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</si>
  <si>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</si>
  <si>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</si>
  <si>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</si>
  <si>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</si>
  <si>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</si>
  <si>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</si>
  <si>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</si>
  <si>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</si>
  <si>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</si>
  <si>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</si>
  <si>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</si>
  <si>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</si>
  <si>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</si>
  <si>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</si>
  <si>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</si>
  <si>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</si>
  <si>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</si>
  <si>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</si>
  <si>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</si>
  <si>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</si>
  <si>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</si>
  <si>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</si>
  <si>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</si>
  <si>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</si>
  <si>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</si>
  <si>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</si>
  <si>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</si>
  <si>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</si>
  <si>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</si>
  <si>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</si>
  <si>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</si>
  <si>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</si>
  <si>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</si>
  <si>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</si>
  <si>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</si>
  <si>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</si>
  <si>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</si>
  <si>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</si>
  <si>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</si>
  <si>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</si>
  <si>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</si>
  <si>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</si>
  <si>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</si>
  <si>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</si>
  <si>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</si>
  <si>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</si>
  <si>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</si>
  <si>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</si>
  <si>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</si>
  <si>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</si>
  <si>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</si>
  <si>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</si>
  <si>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</si>
  <si>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</si>
  <si>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</si>
  <si>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</si>
  <si>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</si>
  <si>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</si>
  <si>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</si>
  <si>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</si>
  <si>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</si>
  <si>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</si>
  <si>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</si>
  <si>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</si>
  <si>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</si>
  <si>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</si>
  <si>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</si>
  <si>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</si>
  <si>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</si>
  <si>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</si>
  <si>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</si>
  <si>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</si>
  <si>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</si>
  <si>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</si>
  <si>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</si>
  <si>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</si>
  <si>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</si>
  <si>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</si>
  <si>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</si>
  <si>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</si>
  <si>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</si>
  <si>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</si>
  <si>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</si>
  <si>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</si>
  <si>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</si>
  <si>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</si>
  <si>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</si>
  <si>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</si>
  <si>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</si>
  <si>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</si>
  <si>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</si>
  <si>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</si>
  <si>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</si>
  <si>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</si>
  <si>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</si>
  <si>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</si>
  <si>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</si>
  <si>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</si>
  <si>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</si>
  <si>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</si>
  <si>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</si>
  <si>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</si>
  <si>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</si>
  <si>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</si>
  <si>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</si>
  <si>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</si>
  <si>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</si>
  <si>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</si>
  <si>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</si>
  <si>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</si>
  <si>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</si>
  <si>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</si>
  <si>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</si>
  <si>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</si>
  <si>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</si>
  <si>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</si>
  <si>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</si>
  <si>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</si>
  <si>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</si>
  <si>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</si>
  <si>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</si>
  <si>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</si>
  <si>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</si>
  <si>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</si>
  <si>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</si>
  <si>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</si>
  <si>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</si>
  <si>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</si>
  <si>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</si>
  <si>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</si>
  <si>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</si>
  <si>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</si>
  <si>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</si>
  <si>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</si>
  <si>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</si>
  <si>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</si>
  <si>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</si>
  <si>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</si>
  <si>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</si>
  <si>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</si>
  <si>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</si>
  <si>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</si>
  <si>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</si>
  <si>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</si>
  <si>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</si>
  <si>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</si>
  <si>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</si>
  <si>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</si>
  <si>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</si>
  <si>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</si>
  <si>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</si>
  <si>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</si>
  <si>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</si>
  <si>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</si>
  <si>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</si>
  <si>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</si>
  <si>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</si>
  <si>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</si>
  <si>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</si>
  <si>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</si>
  <si>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</si>
  <si>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</si>
  <si>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</si>
  <si>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</si>
  <si>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</si>
  <si>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</si>
  <si>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</si>
  <si>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</si>
  <si>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</si>
  <si>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</si>
  <si>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</si>
  <si>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</si>
  <si>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</si>
  <si>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</si>
  <si>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</si>
  <si>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</si>
  <si>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</si>
  <si>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</si>
  <si>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</si>
  <si>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</si>
  <si>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</si>
  <si>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</si>
  <si>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</si>
  <si>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</si>
  <si>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</si>
  <si>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</si>
  <si>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</si>
  <si>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</si>
  <si>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</si>
  <si>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</si>
  <si>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</si>
  <si>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</si>
  <si>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</si>
  <si>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</si>
  <si>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</si>
  <si>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</si>
  <si>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</si>
  <si>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</si>
  <si>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</si>
  <si>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</si>
  <si>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</si>
  <si>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</si>
  <si>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</si>
  <si>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</si>
  <si>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</si>
  <si>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</si>
  <si>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</si>
  <si>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</si>
  <si>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</si>
  <si>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</si>
  <si>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</si>
  <si>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</si>
  <si>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</si>
  <si>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</si>
  <si>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</si>
  <si>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</si>
  <si>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</si>
  <si>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</si>
  <si>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</si>
  <si>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</si>
  <si>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</si>
  <si>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</si>
  <si>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</si>
  <si>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</si>
  <si>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</si>
  <si>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</si>
  <si>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</si>
  <si>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</si>
  <si>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</si>
  <si>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</si>
  <si>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</si>
  <si>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</si>
  <si>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</si>
  <si>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</si>
  <si>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</si>
  <si>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</si>
  <si>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</si>
  <si>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</si>
  <si>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</si>
  <si>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</si>
  <si>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</si>
  <si>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</si>
  <si>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</si>
  <si>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</si>
  <si>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</si>
  <si>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</si>
  <si>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</si>
  <si>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</si>
  <si>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</si>
  <si>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</si>
  <si>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</si>
  <si>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</si>
  <si>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</si>
  <si>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</si>
  <si>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</si>
  <si>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</si>
  <si>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</si>
  <si>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</si>
  <si>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</si>
  <si>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</si>
  <si>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</si>
  <si>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</si>
  <si>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</si>
  <si>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</si>
  <si>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</si>
  <si>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</si>
  <si>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</si>
  <si>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</si>
  <si>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</si>
  <si>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</si>
  <si>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</si>
  <si>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</si>
  <si>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</si>
  <si>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</si>
  <si>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</si>
  <si>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</si>
  <si>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</si>
  <si>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</si>
  <si>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</si>
  <si>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</si>
  <si>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</si>
  <si>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</si>
  <si>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</si>
  <si>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</si>
  <si>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</si>
  <si>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</si>
  <si>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</si>
  <si>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</si>
  <si>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</si>
  <si>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</si>
  <si>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</si>
  <si>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</si>
  <si>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</si>
  <si>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</si>
  <si>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</si>
  <si>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</si>
  <si>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</si>
  <si>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</si>
  <si>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</si>
  <si>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</si>
  <si>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</si>
  <si>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</si>
  <si>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</si>
  <si>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</si>
  <si>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</si>
  <si>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</si>
  <si>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</si>
  <si>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</si>
  <si>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</si>
  <si>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</si>
  <si>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</si>
  <si>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</si>
  <si>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</si>
  <si>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</si>
  <si>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</si>
  <si>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</si>
  <si>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</si>
  <si>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</si>
  <si>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</si>
  <si>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</si>
  <si>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</si>
  <si>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</si>
  <si>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</si>
  <si>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</si>
  <si>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</si>
  <si>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</si>
  <si>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</si>
  <si>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</si>
  <si>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</si>
  <si>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</si>
  <si>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</si>
  <si>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</si>
  <si>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</si>
  <si>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</si>
  <si>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</si>
  <si>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</si>
  <si>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</si>
  <si>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</si>
  <si>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</si>
  <si>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</si>
  <si>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</si>
  <si>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</si>
  <si>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</si>
  <si>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</si>
  <si>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</si>
  <si>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</si>
  <si>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</si>
  <si>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</si>
  <si>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</si>
  <si>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</si>
  <si>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</si>
  <si>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</si>
  <si>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</si>
  <si>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</si>
  <si>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</si>
  <si>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</si>
  <si>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</si>
  <si>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</si>
  <si>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</si>
  <si>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</si>
  <si>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</si>
  <si>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</si>
  <si>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</si>
  <si>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</si>
  <si>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</si>
  <si>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</si>
  <si>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</si>
  <si>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</si>
  <si>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</si>
  <si>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</si>
  <si>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</si>
  <si>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</si>
  <si>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</si>
  <si>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</si>
  <si>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</si>
  <si>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</si>
  <si>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</si>
  <si>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</si>
  <si>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</si>
  <si>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</si>
  <si>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</si>
  <si>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</si>
  <si>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</si>
  <si>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</si>
  <si>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</si>
  <si>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</si>
  <si>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</si>
  <si>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</si>
  <si>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</si>
  <si>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</si>
  <si>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</si>
  <si>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</si>
  <si>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</si>
  <si>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</si>
  <si>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</si>
  <si>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</si>
  <si>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</si>
  <si>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</si>
  <si>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</si>
  <si>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</si>
  <si>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</si>
  <si>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</si>
  <si>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</si>
  <si>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</si>
  <si>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</si>
  <si>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</si>
  <si>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</si>
  <si>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</si>
  <si>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</si>
  <si>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</si>
  <si>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</si>
  <si>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</si>
  <si>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</si>
  <si>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</si>
  <si>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</si>
  <si>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</si>
  <si>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</si>
  <si>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</si>
  <si>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</si>
  <si>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</si>
  <si>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</si>
  <si>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</si>
  <si>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</si>
  <si>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</si>
  <si>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</si>
  <si>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</si>
  <si>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</si>
  <si>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</si>
  <si>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</si>
  <si>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</si>
  <si>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</si>
  <si>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</si>
  <si>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</si>
  <si>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</si>
  <si>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</si>
  <si>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</si>
  <si>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</si>
  <si>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</si>
  <si>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</si>
  <si>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</si>
  <si>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</si>
  <si>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</si>
  <si>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</si>
  <si>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</si>
  <si>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</si>
  <si>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</si>
  <si>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</si>
  <si>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</si>
  <si>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</si>
  <si>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</si>
  <si>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</si>
  <si>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</si>
  <si>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</si>
  <si>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</si>
  <si>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</si>
  <si>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</si>
  <si>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</si>
  <si>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</si>
  <si>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</si>
  <si>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</si>
  <si>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</si>
  <si>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</si>
  <si>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</si>
  <si>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</si>
  <si>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</si>
  <si>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</si>
  <si>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</si>
  <si>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</si>
  <si>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</si>
  <si>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</si>
  <si>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</si>
  <si>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</si>
  <si>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</si>
  <si>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</si>
  <si>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</si>
  <si>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</si>
  <si>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</si>
  <si>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</si>
  <si>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</si>
  <si>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</si>
  <si>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</si>
  <si>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</si>
  <si>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</si>
  <si>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</si>
  <si>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</si>
  <si>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</si>
  <si>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</si>
  <si>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</si>
  <si>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</si>
  <si>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</si>
  <si>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</si>
  <si>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</si>
  <si>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</si>
  <si>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</si>
  <si>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</si>
  <si>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</si>
  <si>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</si>
  <si>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</si>
  <si>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</si>
  <si>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</si>
  <si>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</si>
  <si>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</si>
  <si>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</si>
  <si>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</si>
  <si>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</si>
  <si>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</si>
  <si>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</si>
  <si>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</si>
  <si>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</si>
  <si>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</si>
  <si>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</si>
  <si>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</si>
  <si>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</si>
  <si>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</si>
  <si>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</si>
  <si>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</si>
  <si>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</si>
  <si>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</si>
  <si>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</si>
  <si>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</si>
  <si>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</si>
  <si>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</si>
  <si>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</si>
  <si>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</si>
  <si>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</si>
  <si>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</si>
  <si>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</si>
  <si>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</si>
  <si>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</si>
  <si>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</si>
  <si>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</si>
  <si>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</si>
  <si>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</si>
  <si>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</si>
  <si>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</si>
  <si>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</si>
  <si>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</si>
  <si>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</si>
  <si>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</si>
  <si>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</si>
  <si>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</si>
  <si>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</si>
  <si>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</si>
  <si>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</si>
  <si>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</si>
  <si>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</si>
  <si>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</si>
  <si>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</si>
  <si>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</si>
  <si>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</si>
  <si>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</si>
  <si>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</si>
  <si>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</si>
  <si>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</si>
  <si>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</si>
  <si>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</si>
  <si>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</si>
  <si>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</si>
  <si>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</si>
  <si>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</si>
  <si>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</si>
  <si>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</si>
  <si>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</si>
  <si>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</si>
  <si>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</si>
  <si>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</si>
  <si>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</si>
  <si>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</si>
  <si>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</si>
  <si>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</si>
  <si>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</si>
  <si>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</si>
  <si>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</si>
  <si>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</si>
  <si>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</si>
  <si>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</si>
  <si>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</si>
  <si>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</si>
  <si>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</si>
  <si>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</si>
  <si>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</si>
  <si>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</si>
  <si>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</si>
  <si>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</si>
  <si>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</si>
  <si>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</si>
  <si>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</si>
  <si>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</si>
  <si>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</si>
  <si>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</si>
  <si>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</si>
  <si>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</si>
  <si>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</si>
  <si>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</si>
  <si>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</si>
  <si>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</si>
  <si>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</si>
  <si>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</si>
  <si>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</si>
  <si>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</si>
  <si>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</si>
  <si>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</si>
  <si>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</si>
  <si>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</si>
  <si>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</si>
  <si>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</si>
  <si>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</si>
  <si>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</si>
  <si>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</si>
  <si>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</si>
  <si>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</si>
  <si>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</si>
  <si>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</si>
  <si>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</si>
  <si>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</si>
  <si>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</si>
  <si>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</si>
  <si>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</si>
  <si>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</si>
  <si>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</si>
  <si>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</si>
  <si>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</si>
  <si>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</si>
  <si>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</si>
  <si>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</si>
  <si>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</si>
  <si>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</si>
  <si>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</si>
  <si>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</si>
  <si>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</si>
  <si>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</si>
  <si>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</si>
  <si>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</si>
  <si>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</si>
  <si>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</si>
  <si>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</si>
  <si>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</si>
  <si>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</si>
  <si>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</si>
  <si>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</si>
  <si>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</si>
  <si>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</si>
  <si>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</si>
  <si>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</si>
  <si>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</si>
  <si>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</si>
  <si>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</si>
  <si>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</si>
  <si>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</si>
  <si>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</si>
  <si>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</si>
  <si>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</si>
  <si>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</si>
  <si>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</si>
  <si>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</si>
  <si>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</si>
  <si>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</si>
  <si>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</si>
  <si>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</si>
  <si>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</si>
  <si>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</si>
  <si>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</si>
  <si>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</si>
  <si>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</si>
  <si>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</si>
  <si>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</si>
  <si>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</si>
  <si>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</si>
  <si>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</si>
  <si>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</si>
  <si>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</si>
  <si>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</si>
  <si>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</si>
  <si>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</si>
  <si>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</si>
  <si>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</si>
  <si>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</si>
  <si>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</si>
  <si>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</si>
  <si>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</si>
  <si>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</si>
  <si>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</si>
  <si>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</si>
  <si>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</si>
  <si>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</si>
  <si>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</si>
  <si>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</si>
  <si>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</si>
  <si>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</si>
  <si>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</si>
  <si>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</si>
  <si>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</si>
  <si>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</si>
  <si>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</si>
  <si>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</si>
  <si>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</si>
  <si>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</si>
  <si>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</si>
  <si>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</si>
  <si>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</si>
  <si>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</si>
  <si>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</si>
  <si>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</si>
  <si>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</si>
  <si>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</si>
  <si>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</si>
  <si>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</si>
  <si>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</si>
  <si>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</si>
  <si>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</si>
  <si>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</si>
  <si>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</si>
  <si>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</si>
  <si>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</si>
  <si>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</si>
  <si>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</si>
  <si>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</si>
  <si>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</si>
  <si>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</si>
  <si>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</si>
  <si>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</si>
  <si>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</si>
  <si>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</si>
  <si>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</si>
  <si>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</si>
  <si>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</si>
  <si>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</si>
  <si>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</si>
  <si>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</si>
  <si>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</si>
  <si>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</si>
  <si>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</si>
  <si>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</si>
  <si>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</si>
  <si>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</si>
  <si>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</si>
  <si>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</si>
  <si>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</si>
  <si>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</si>
  <si>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</si>
  <si>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</si>
  <si>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</si>
  <si>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</si>
  <si>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</si>
  <si>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</si>
  <si>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</si>
  <si>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</si>
  <si>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</si>
  <si>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</si>
  <si>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</si>
  <si>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</si>
  <si>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</si>
  <si>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</si>
  <si>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</si>
  <si>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</si>
  <si>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</si>
  <si>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</si>
  <si>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</si>
  <si>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</si>
  <si>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</si>
  <si>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</si>
  <si>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</si>
  <si>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</si>
  <si>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</si>
  <si>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</si>
  <si>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</si>
  <si>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</si>
  <si>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</si>
  <si>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</si>
  <si>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</si>
  <si>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</si>
  <si>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</si>
  <si>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</si>
  <si>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</si>
  <si>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</si>
  <si>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</si>
  <si>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</si>
  <si>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</si>
  <si>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</si>
  <si>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</si>
  <si>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</si>
  <si>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</si>
  <si>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</si>
  <si>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</si>
  <si>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</si>
  <si>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</si>
  <si>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</si>
  <si>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</si>
  <si>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</si>
  <si>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</si>
  <si>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</si>
  <si>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</si>
  <si>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</si>
  <si>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</si>
  <si>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</si>
  <si>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</si>
  <si>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</si>
  <si>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</si>
  <si>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</si>
  <si>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</si>
  <si>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</si>
  <si>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</si>
  <si>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</si>
  <si>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</si>
  <si>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</si>
  <si>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</si>
  <si>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</si>
  <si>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</si>
  <si>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</si>
  <si>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</si>
  <si>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</si>
  <si>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</si>
  <si>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</si>
  <si>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</si>
  <si>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</si>
  <si>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</si>
  <si>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</si>
  <si>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</si>
  <si>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</si>
  <si>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</si>
  <si>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</si>
  <si>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</si>
  <si>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</si>
  <si>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</si>
  <si>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</si>
  <si>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</si>
  <si>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</si>
  <si>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</si>
  <si>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</si>
  <si>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</si>
  <si>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</si>
  <si>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</si>
  <si>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</si>
  <si>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</si>
  <si>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</si>
  <si>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</si>
  <si>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</si>
  <si>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</si>
  <si>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</si>
  <si>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</si>
  <si>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</si>
  <si>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</si>
  <si>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</si>
  <si>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</si>
  <si>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</si>
  <si>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</si>
  <si>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</si>
  <si>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</si>
  <si>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</si>
  <si>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</si>
  <si>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</si>
  <si>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</si>
  <si>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</si>
  <si>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</si>
  <si>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</si>
  <si>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</si>
  <si>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</si>
  <si>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</si>
  <si>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</si>
  <si>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</si>
  <si>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</si>
  <si>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</si>
  <si>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</si>
  <si>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</si>
  <si>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</si>
  <si>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</si>
  <si>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</si>
  <si>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</si>
  <si>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</si>
  <si>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</si>
  <si>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</si>
  <si>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</si>
  <si>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</si>
  <si>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</si>
  <si>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</si>
  <si>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</si>
  <si>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</si>
  <si>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</si>
  <si>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</si>
  <si>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</si>
  <si>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</si>
  <si>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</si>
  <si>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</si>
  <si>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</si>
  <si>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</si>
  <si>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</si>
  <si>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</si>
  <si>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</si>
  <si>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</si>
  <si>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</si>
  <si>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</si>
  <si>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</si>
  <si>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</si>
  <si>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</si>
  <si>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</si>
  <si>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</si>
  <si>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</si>
  <si>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</si>
  <si>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</si>
  <si>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</si>
  <si>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</si>
  <si>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</si>
  <si>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</si>
  <si>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</si>
  <si>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</si>
  <si>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</si>
  <si>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</si>
  <si>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</si>
  <si>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</si>
  <si>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</si>
  <si>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</si>
  <si>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</si>
  <si>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</si>
  <si>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</si>
  <si>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</si>
  <si>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</si>
  <si>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</si>
  <si>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</si>
  <si>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</si>
  <si>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</si>
  <si>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</si>
  <si>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</si>
  <si>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</si>
  <si>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</si>
  <si>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</si>
  <si>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</si>
  <si>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</si>
  <si>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</si>
  <si>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</si>
  <si>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</si>
  <si>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</si>
  <si>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</si>
  <si>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</si>
  <si>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</si>
  <si>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</si>
  <si>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</si>
  <si>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</si>
  <si>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</si>
  <si>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</si>
  <si>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</si>
  <si>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</si>
  <si>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</si>
  <si>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</si>
  <si>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</si>
  <si>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</si>
  <si>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</si>
  <si>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</si>
  <si>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</si>
  <si>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</si>
  <si>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</si>
  <si>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</si>
  <si>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</si>
  <si>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</si>
  <si>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</si>
  <si>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</si>
  <si>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</si>
  <si>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</si>
  <si>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</si>
  <si>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</si>
  <si>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</si>
  <si>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</si>
  <si>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</si>
  <si>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</si>
  <si>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</si>
  <si>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</si>
  <si>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</si>
  <si>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</si>
  <si>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</si>
  <si>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</si>
  <si>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</si>
  <si>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</si>
  <si>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</si>
  <si>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</si>
  <si>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</si>
  <si>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</si>
  <si>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</si>
  <si>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</si>
  <si>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</si>
  <si>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</si>
  <si>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</si>
  <si>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</si>
  <si>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</si>
  <si>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</si>
  <si>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</si>
  <si>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</si>
  <si>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</si>
  <si>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</si>
  <si>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</si>
  <si>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</si>
  <si>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</si>
  <si>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</si>
  <si>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</si>
  <si>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</si>
  <si>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</si>
  <si>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</si>
  <si>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</si>
  <si>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</si>
  <si>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</si>
  <si>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</si>
  <si>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</si>
  <si>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</si>
  <si>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</si>
  <si>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</si>
  <si>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</si>
  <si>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</si>
  <si>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</si>
  <si>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</si>
  <si>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</si>
  <si>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</si>
  <si>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</si>
  <si>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</si>
  <si>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</si>
  <si>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</si>
  <si>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</si>
  <si>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</si>
  <si>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</si>
  <si>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</si>
  <si>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</si>
  <si>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</si>
  <si>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</si>
  <si>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</si>
  <si>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</si>
  <si>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</si>
  <si>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</si>
  <si>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</si>
  <si>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</si>
  <si>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</si>
  <si>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</si>
  <si>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</si>
  <si>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</si>
  <si>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</si>
  <si>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</si>
  <si>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</si>
  <si>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</si>
  <si>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</si>
  <si>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</si>
  <si>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</si>
  <si>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</si>
  <si>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</si>
  <si>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</si>
  <si>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</si>
  <si>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</si>
  <si>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</si>
  <si>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</si>
  <si>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</si>
  <si>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</si>
  <si>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</si>
  <si>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</si>
  <si>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</si>
  <si>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</si>
  <si>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</si>
  <si>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</si>
  <si>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</si>
  <si>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</si>
  <si>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</si>
  <si>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</si>
  <si>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</si>
  <si>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</si>
  <si>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</si>
  <si>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</si>
  <si>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</si>
  <si>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</si>
  <si>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</si>
  <si>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</si>
  <si>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</si>
  <si>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</si>
  <si>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</si>
  <si>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</si>
  <si>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</si>
  <si>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</si>
  <si>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</si>
  <si>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</si>
  <si>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</si>
  <si>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</si>
  <si>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</si>
  <si>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</si>
  <si>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</si>
  <si>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</si>
  <si>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</si>
  <si>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</si>
  <si>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</si>
  <si>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</si>
  <si>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</si>
  <si>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</si>
  <si>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</si>
  <si>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</si>
  <si>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</si>
  <si>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</si>
  <si>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</si>
  <si>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</si>
  <si>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</si>
  <si>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</si>
  <si>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</si>
  <si>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</si>
  <si>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</si>
  <si>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</si>
  <si>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</si>
  <si>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</si>
  <si>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</si>
  <si>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</si>
  <si>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</si>
  <si>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</si>
  <si>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</si>
  <si>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</si>
  <si>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</si>
  <si>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</si>
  <si>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</si>
  <si>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</si>
  <si>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</si>
  <si>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</si>
  <si>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</si>
  <si>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</si>
  <si>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</si>
  <si>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</si>
  <si>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</si>
  <si>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</si>
  <si>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</si>
  <si>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</si>
  <si>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</si>
  <si>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</si>
  <si>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</si>
  <si>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</si>
  <si>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</si>
  <si>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</si>
  <si>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</si>
  <si>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</si>
  <si>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</si>
  <si>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</si>
  <si>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</si>
  <si>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</si>
  <si>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</si>
  <si>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</si>
  <si>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</si>
  <si>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</si>
  <si>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</si>
  <si>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</si>
  <si>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</si>
  <si>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</si>
  <si>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</si>
  <si>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</si>
  <si>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</si>
  <si>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</si>
  <si>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</si>
  <si>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</si>
  <si>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</si>
  <si>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</si>
  <si>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</si>
  <si>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</si>
  <si>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</si>
  <si>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</si>
  <si>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</si>
  <si>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</si>
  <si>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</si>
  <si>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</si>
  <si>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</si>
  <si>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</si>
  <si>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</si>
  <si>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</si>
  <si>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</si>
  <si>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</si>
  <si>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</si>
  <si>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</si>
  <si>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</si>
  <si>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</si>
  <si>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</si>
  <si>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</si>
  <si>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</si>
  <si>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</si>
  <si>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</si>
  <si>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</si>
  <si>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</si>
  <si>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</si>
  <si>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</si>
  <si>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</si>
  <si>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</si>
  <si>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</si>
  <si>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</si>
  <si>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</si>
  <si>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</si>
  <si>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</si>
  <si>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</si>
  <si>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</si>
  <si>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</si>
  <si>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</si>
  <si>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</si>
  <si>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</si>
  <si>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</si>
  <si>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</si>
  <si>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</si>
  <si>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</si>
  <si>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</si>
  <si>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</si>
  <si>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</si>
  <si>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</si>
  <si>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</si>
  <si>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</si>
  <si>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</si>
  <si>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</si>
  <si>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</si>
  <si>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</si>
  <si>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</si>
  <si>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</si>
  <si>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</si>
  <si>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</si>
  <si>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</si>
  <si>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</si>
  <si>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</si>
  <si>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</si>
  <si>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Sucessful</t>
  </si>
  <si>
    <t>Percentage Failed</t>
  </si>
  <si>
    <t>Percentage Cancelled</t>
  </si>
  <si>
    <t>Less Than 1000</t>
  </si>
  <si>
    <t>1000 to 4999</t>
  </si>
  <si>
    <t xml:space="preserve">5000 to 9999
</t>
  </si>
  <si>
    <t xml:space="preserve">10000 to 14999
</t>
  </si>
  <si>
    <t xml:space="preserve">15000 to 19999
</t>
  </si>
  <si>
    <t xml:space="preserve">20000 to 24999
</t>
  </si>
  <si>
    <t xml:space="preserve">25000 to 29999
</t>
  </si>
  <si>
    <t xml:space="preserve">30000 to 34999
</t>
  </si>
  <si>
    <t xml:space="preserve">35000 to 39999
</t>
  </si>
  <si>
    <t xml:space="preserve">40000 to 44999
</t>
  </si>
  <si>
    <t xml:space="preserve">45000 to 49999
</t>
  </si>
  <si>
    <t xml:space="preserve">Greater than or equal to 50000
</t>
  </si>
  <si>
    <t>Number Canceled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</si>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</sst>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9" fontId="0" fillId="0" borderId="0" xfId="42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[CrowdfundingBookMod1Chal.xlsx]Country!PivotTable1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B-D24F-80BF-755516771E02}"/>
            </c:ext>
          </c:extLst>
        </c:ser>
        <c:ser>
          <c:idx val="1"/>
          <c:order val="1"/>
          <c:tx>
            <c:strRef>
              <c:f>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B-D24F-80BF-755516771E02}"/>
            </c:ext>
          </c:extLst>
        </c:ser>
        <c:ser>
          <c:idx val="2"/>
          <c:order val="2"/>
          <c:tx>
            <c:strRef>
              <c:f>Country!$D$3:$D$4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B-D24F-80BF-755516771E02}"/>
            </c:ext>
          </c:extLst>
        </c:ser>
        <c:ser>
          <c:idx val="3"/>
          <c:order val="3"/>
          <c:tx>
            <c:strRef>
              <c:f>Country!$E$3:$E$4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B-D24F-80BF-75551677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213536"/>
        <c:axId val="1960440784"/>
      </c:barChart>
      <c:catAx>
        <c:axId val="4032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40784"/>
        <c:crosses val="autoZero"/>
        <c:auto val="1"/>
        <c:lblAlgn val="ctr"/>
        <c:lblOffset val="100"/>
        <c:noMultiLvlLbl val="0"/>
      </c:catAx>
      <c:valAx>
        <c:axId val="19604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[CrowdfundingBookMod1Chal.xlsx]Subcategory!PivotTable2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5-1B44-9CE9-74E5C8AF7EEC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5-1B44-9CE9-74E5C8AF7EEC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E5-1B44-9CE9-74E5C8AF7EEC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E5-1B44-9CE9-74E5C8AF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016048"/>
        <c:axId val="1975128304"/>
      </c:barChart>
      <c:catAx>
        <c:axId val="19750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28304"/>
        <c:crosses val="autoZero"/>
        <c:auto val="1"/>
        <c:lblAlgn val="ctr"/>
        <c:lblOffset val="100"/>
        <c:noMultiLvlLbl val="0"/>
      </c:catAx>
      <c:valAx>
        <c:axId val="1975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[CrowdfundingBookMod1Chal.xlsx]Outcome!PivotTable3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9-FC48-9978-B81A7C952886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9-FC48-9978-B81A7C952886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9-FC48-9978-B81A7C95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37264"/>
        <c:axId val="498734080"/>
      </c:lineChart>
      <c:catAx>
        <c:axId val="4719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4080"/>
        <c:crosses val="autoZero"/>
        <c:auto val="1"/>
        <c:lblAlgn val="ctr"/>
        <c:lblOffset val="100"/>
        <c:noMultiLvlLbl val="0"/>
      </c:catAx>
      <c:valAx>
        <c:axId val="4987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[CrowdfundingBookMod1Chal.xlsx]Outcome!PivotTable3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1-6541-B5D8-143B4BAF55CC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1-6541-B5D8-143B4BAF55CC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1-6541-B5D8-143B4BAF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46896"/>
        <c:axId val="320633967"/>
      </c:lineChart>
      <c:catAx>
        <c:axId val="4339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33967"/>
        <c:crosses val="autoZero"/>
        <c:auto val="1"/>
        <c:lblAlgn val="ctr"/>
        <c:lblOffset val="100"/>
        <c:noMultiLvlLbl val="0"/>
      </c:catAx>
      <c:valAx>
        <c:axId val="3206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of Goal'!$F$1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of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
</c:v>
                </c:pt>
              </c:strCache>
            </c:strRef>
          </c:cat>
          <c:val>
            <c:numRef>
              <c:f>'Outcomes of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5F-4B43-950A-C9D5A280FA42}"/>
            </c:ext>
          </c:extLst>
        </c:ser>
        <c:ser>
          <c:idx val="5"/>
          <c:order val="1"/>
          <c:tx>
            <c:strRef>
              <c:f>'Outcomes of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of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
</c:v>
                </c:pt>
              </c:strCache>
            </c:strRef>
          </c:cat>
          <c:val>
            <c:numRef>
              <c:f>'Outcomes of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5F-4B43-950A-C9D5A280FA42}"/>
            </c:ext>
          </c:extLst>
        </c:ser>
        <c:ser>
          <c:idx val="6"/>
          <c:order val="2"/>
          <c:tx>
            <c:strRef>
              <c:f>'Outcomes of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of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
</c:v>
                </c:pt>
              </c:strCache>
            </c:strRef>
          </c:cat>
          <c:val>
            <c:numRef>
              <c:f>'Outcomes of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5F-4B43-950A-C9D5A280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33839"/>
        <c:axId val="116961983"/>
      </c:lineChart>
      <c:catAx>
        <c:axId val="11733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1983"/>
        <c:crosses val="autoZero"/>
        <c:auto val="1"/>
        <c:lblAlgn val="ctr"/>
        <c:lblOffset val="100"/>
        <c:noMultiLvlLbl val="0"/>
      </c:catAx>
      <c:valAx>
        <c:axId val="1169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</xdr:row>
      <xdr:rowOff>196850</xdr:rowOff>
    </xdr:from>
    <xdr:to>
      <xdr:col>11</xdr:col>
      <xdr:colOff>812800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D58C1-D64B-79C8-EBC8-A1024C5AC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25400</xdr:rowOff>
    </xdr:from>
    <xdr:to>
      <xdr:col>14</xdr:col>
      <xdr:colOff>647700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48336-6678-D31D-8F69-3C4C2C042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19050</xdr:rowOff>
    </xdr:from>
    <xdr:to>
      <xdr:col>11</xdr:col>
      <xdr:colOff>419100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BDCEF-0422-D3A7-0BB1-32290B8DD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3</xdr:row>
      <xdr:rowOff>196850</xdr:rowOff>
    </xdr:from>
    <xdr:to>
      <xdr:col>11</xdr:col>
      <xdr:colOff>317500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96B848-4856-83BB-56F1-B3AEDF5AE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1828800</xdr:colOff>
      <xdr:row>13</xdr:row>
      <xdr:rowOff>146050</xdr:rowOff>
    </xdr:from>
    <xdr:to>
      <xdr:col>8</xdr:col>
      <xdr:colOff>673100</xdr:colOff>
      <xdr:row>39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5FC60-108A-D396-AABB-E22AA18C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enne Joseph" refreshedDate="45008.574023032408" createdVersion="8" refreshedVersion="8" minRefreshableVersion="3" recordCount="1001" xr:uid="{0472C318-1539-1044-B955-B6F5849F110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enne Joseph" refreshedDate="45008.574023379631" createdVersion="8" refreshedVersion="8" minRefreshableVersion="3" recordCount="1000" xr:uid="{EBFB1EDD-1DFE-A942-808D-B4883C8BA0DA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9BFA7-2358-9F42-859B-25FDBA358446}" name="PivotTable1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655EB-836D-824C-B02B-612C0A42262F}" name="PivotTable2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62D48-4C7F-8E46-9571-50EB7351E8C9}" name="PivotTable3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sd="0" x="1"/>
        <item sd="0" x="2"/>
        <item sd="0" x="3"/>
        <item sd="0"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B1" workbookViewId="0">
      <selection activeCell="H1" sqref="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" customWidth="1"/>
    <col min="8" max="8" width="13" bestFit="1" customWidth="1"/>
    <col min="9" max="9" width="16.6640625" customWidth="1"/>
    <col min="12" max="13" width="11.1640625" bestFit="1" customWidth="1"/>
    <col min="14" max="15" width="22.6640625" customWidth="1"/>
    <col min="18" max="18" width="28" bestFit="1" customWidth="1"/>
    <col min="19" max="21" width="2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 * 100</f>
        <v>0</v>
      </c>
      <c r="G2" t="s">
        <v>14</v>
      </c>
      <c r="H2">
        <v>0</v>
      </c>
      <c r="I2">
        <f>AVERAGE(H2)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E3/D3 * 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>(((L3/60)/60)/24)+DATE(1970,1,1)</f>
        <v>41870.208333333336</v>
      </c>
      <c r="O3" s="9">
        <f t="shared" ref="O3:O66" si="0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E4/D4 * 100</f>
        <v>131.4787822878229</v>
      </c>
      <c r="G4" t="s">
        <v>20</v>
      </c>
      <c r="H4">
        <v>1425</v>
      </c>
      <c r="I4" s="4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ref="N4:N67" si="1">(((L4/60)/60)/24)+DATE(1970,1,1)</f>
        <v>41595.25</v>
      </c>
      <c r="O4" s="9">
        <f t="shared" si="0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E5/D5 * 100</f>
        <v>58.976190476190467</v>
      </c>
      <c r="G5" t="s">
        <v>14</v>
      </c>
      <c r="H5">
        <v>24</v>
      </c>
      <c r="I5" s="4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0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ref="F6:F69" si="2">E6/D6 * 100</f>
        <v>69.276315789473685</v>
      </c>
      <c r="G6" t="s">
        <v>14</v>
      </c>
      <c r="H6">
        <v>53</v>
      </c>
      <c r="I6" s="4">
        <f t="shared" ref="I6:I69" si="3"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0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0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0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0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0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0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0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0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0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0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0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0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0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0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0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0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0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0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0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0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0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0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0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0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0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0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0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0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0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0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0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0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0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0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0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0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0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0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0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0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0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0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0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0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0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0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0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0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0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0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0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0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0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0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0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0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0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0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0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0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0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si="1"/>
        <v>40570.25</v>
      </c>
      <c r="O67" s="9">
        <f t="shared" ref="O67:O130" si="4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45.068965517241381</v>
      </c>
      <c r="G68" t="s">
        <v>14</v>
      </c>
      <c r="H68">
        <v>12</v>
      </c>
      <c r="I68" s="4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ref="N68:N131" si="5">(((L68/60)/60)/24)+DATE(1970,1,1)</f>
        <v>42102.208333333328</v>
      </c>
      <c r="O68" s="9">
        <f t="shared" si="4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162.38567493112947</v>
      </c>
      <c r="G69" t="s">
        <v>20</v>
      </c>
      <c r="H69">
        <v>4065</v>
      </c>
      <c r="I69" s="4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4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ref="F70:F133" si="6">E70/D70 * 100</f>
        <v>254.52631578947367</v>
      </c>
      <c r="G70" t="s">
        <v>20</v>
      </c>
      <c r="H70">
        <v>246</v>
      </c>
      <c r="I70" s="4">
        <f t="shared" ref="I70:I133" si="7"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4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4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4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4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4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4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4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4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4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4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4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4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4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4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4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4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4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4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4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4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4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4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4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4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4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4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4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4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4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4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4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4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4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4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4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4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4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4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4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4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4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4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4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4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4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4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4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4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4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4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4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4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4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4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4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4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4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4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4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4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40417.208333333336</v>
      </c>
      <c r="O130" s="9">
        <f t="shared" si="4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si="5"/>
        <v>42038.25</v>
      </c>
      <c r="O131" s="9">
        <f t="shared" ref="O131:O194" si="8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6"/>
        <v>155.46875</v>
      </c>
      <c r="G132" t="s">
        <v>20</v>
      </c>
      <c r="H132">
        <v>533</v>
      </c>
      <c r="I132" s="4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ref="N132:N195" si="9">(((L132/60)/60)/24)+DATE(1970,1,1)</f>
        <v>40842.208333333336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6"/>
        <v>100.85974499089254</v>
      </c>
      <c r="G133" t="s">
        <v>20</v>
      </c>
      <c r="H133">
        <v>2443</v>
      </c>
      <c r="I133" s="4">
        <f t="shared" si="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ref="F134:F197" si="10">E134/D134 * 100</f>
        <v>116.18181818181819</v>
      </c>
      <c r="G134" t="s">
        <v>20</v>
      </c>
      <c r="H134">
        <v>89</v>
      </c>
      <c r="I134" s="4">
        <f t="shared" ref="I134:I197" si="11"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9"/>
        <v>41817.208333333336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0"/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si="9"/>
        <v>43198.208333333328</v>
      </c>
      <c r="O195" s="9">
        <f t="shared" ref="O195:O258" si="12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0"/>
        <v>122.7605633802817</v>
      </c>
      <c r="G196" t="s">
        <v>20</v>
      </c>
      <c r="H196">
        <v>126</v>
      </c>
      <c r="I196" s="4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ref="N196:N259" si="13">(((L196/60)/60)/24)+DATE(1970,1,1)</f>
        <v>42261.208333333328</v>
      </c>
      <c r="O196" s="9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0"/>
        <v>361.75316455696202</v>
      </c>
      <c r="G197" t="s">
        <v>20</v>
      </c>
      <c r="H197">
        <v>524</v>
      </c>
      <c r="I197" s="4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2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ref="F198:F261" si="14">E198/D198 * 100</f>
        <v>63.146341463414636</v>
      </c>
      <c r="G198" t="s">
        <v>14</v>
      </c>
      <c r="H198">
        <v>100</v>
      </c>
      <c r="I198" s="4">
        <f t="shared" ref="I198:I261" si="15"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2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2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2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2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2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2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2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9">
        <f t="shared" si="12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2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9">
        <f t="shared" si="12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2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9">
        <f t="shared" si="12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2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9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2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9">
        <f t="shared" si="12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2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2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9">
        <f t="shared" si="12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9">
        <f t="shared" si="12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9">
        <f t="shared" si="12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2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2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2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2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2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2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2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2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2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9">
        <f t="shared" si="12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2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2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2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2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9">
        <f t="shared" si="12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2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2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9">
        <f t="shared" si="12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2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2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2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2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9">
        <f t="shared" si="12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2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2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2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9">
        <f t="shared" si="12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9">
        <f t="shared" si="12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9">
        <f t="shared" si="12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9">
        <f t="shared" si="12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9">
        <f t="shared" si="12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2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2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9">
        <f t="shared" si="12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9">
        <f t="shared" si="12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3"/>
        <v>42393.25</v>
      </c>
      <c r="O258" s="9">
        <f t="shared" si="12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4"/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si="13"/>
        <v>41338.25</v>
      </c>
      <c r="O259" s="9">
        <f t="shared" ref="O259:O322" si="16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4"/>
        <v>268.48</v>
      </c>
      <c r="G260" t="s">
        <v>20</v>
      </c>
      <c r="H260">
        <v>186</v>
      </c>
      <c r="I260" s="4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ref="N260:N323" si="17">(((L260/60)/60)/24)+DATE(1970,1,1)</f>
        <v>42712.25</v>
      </c>
      <c r="O260" s="9">
        <f t="shared" si="16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4"/>
        <v>597.5</v>
      </c>
      <c r="G261" t="s">
        <v>20</v>
      </c>
      <c r="H261">
        <v>138</v>
      </c>
      <c r="I261" s="4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9">
        <f t="shared" si="16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ref="F262:F325" si="18">E262/D262 * 100</f>
        <v>157.69841269841268</v>
      </c>
      <c r="G262" t="s">
        <v>20</v>
      </c>
      <c r="H262">
        <v>261</v>
      </c>
      <c r="I262" s="4">
        <f t="shared" ref="I262:I325" si="19"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6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6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6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9">
        <f t="shared" si="16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9">
        <f t="shared" si="16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9">
        <f t="shared" si="16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9">
        <f t="shared" si="16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6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6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9">
        <f t="shared" si="16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9">
        <f t="shared" si="16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9">
        <f t="shared" si="16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6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6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9">
        <f t="shared" si="16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6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6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6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9">
        <f t="shared" si="16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6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9">
        <f t="shared" si="16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9">
        <f t="shared" si="16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9">
        <f t="shared" si="16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6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6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6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9">
        <f t="shared" si="16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6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6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6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6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6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6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6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6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6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9">
        <f t="shared" si="16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9">
        <f t="shared" si="16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9">
        <f t="shared" si="16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9">
        <f t="shared" si="16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6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9">
        <f t="shared" si="16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6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9">
        <f t="shared" si="16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6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6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6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6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6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6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6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9">
        <f t="shared" si="16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6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9">
        <f t="shared" si="16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6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6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9">
        <f t="shared" si="16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6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9">
        <f t="shared" si="16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6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7"/>
        <v>40673.208333333336</v>
      </c>
      <c r="O322" s="9">
        <f t="shared" si="16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8"/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si="17"/>
        <v>40634.208333333336</v>
      </c>
      <c r="O323" s="9">
        <f t="shared" ref="O323:O386" si="20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8"/>
        <v>166.56234096692114</v>
      </c>
      <c r="G324" t="s">
        <v>20</v>
      </c>
      <c r="H324">
        <v>5168</v>
      </c>
      <c r="I324" s="4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ref="N324:N387" si="21">(((L324/60)/60)/24)+DATE(1970,1,1)</f>
        <v>40507.25</v>
      </c>
      <c r="O324" s="9">
        <f t="shared" si="20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8"/>
        <v>24.134831460674157</v>
      </c>
      <c r="G325" t="s">
        <v>14</v>
      </c>
      <c r="H325">
        <v>26</v>
      </c>
      <c r="I325" s="4">
        <f t="shared" si="19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0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ref="F326:F389" si="22">E326/D326 * 100</f>
        <v>164.05633802816902</v>
      </c>
      <c r="G326" t="s">
        <v>20</v>
      </c>
      <c r="H326">
        <v>307</v>
      </c>
      <c r="I326" s="4">
        <f t="shared" ref="I326:I389" si="23"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0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0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9">
        <f t="shared" si="20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0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9">
        <f t="shared" si="20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9">
        <f t="shared" si="20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9">
        <f t="shared" si="20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9">
        <f t="shared" si="20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0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9">
        <f t="shared" si="20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9">
        <f t="shared" si="20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9">
        <f t="shared" si="20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9">
        <f t="shared" si="20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9">
        <f t="shared" si="20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0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0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9">
        <f t="shared" si="20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0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0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9">
        <f t="shared" si="20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9">
        <f t="shared" si="20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0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0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9">
        <f t="shared" si="20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9">
        <f t="shared" si="20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0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0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0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0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0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0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9">
        <f t="shared" si="20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9">
        <f t="shared" si="20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0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0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0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9">
        <f t="shared" si="20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0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9">
        <f t="shared" si="20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9">
        <f t="shared" si="20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9">
        <f t="shared" si="20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9">
        <f t="shared" si="20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9">
        <f t="shared" si="20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0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0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9">
        <f t="shared" si="20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0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9">
        <f t="shared" si="20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9">
        <f t="shared" si="20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0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9">
        <f t="shared" si="20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0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0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0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0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0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0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0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0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9">
        <f t="shared" si="20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1"/>
        <v>42776.25</v>
      </c>
      <c r="O386" s="9">
        <f t="shared" si="20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2"/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si="21"/>
        <v>43553.208333333328</v>
      </c>
      <c r="O387" s="9">
        <f t="shared" ref="O387:O450" si="24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2"/>
        <v>76.42361623616236</v>
      </c>
      <c r="G388" t="s">
        <v>14</v>
      </c>
      <c r="H388">
        <v>1068</v>
      </c>
      <c r="I388" s="4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ref="N388:N451" si="25">(((L388/60)/60)/24)+DATE(1970,1,1)</f>
        <v>40355.208333333336</v>
      </c>
      <c r="O388" s="9">
        <f t="shared" si="24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2"/>
        <v>39.261467889908261</v>
      </c>
      <c r="G389" t="s">
        <v>14</v>
      </c>
      <c r="H389">
        <v>424</v>
      </c>
      <c r="I389" s="4">
        <f t="shared" si="2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4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ref="F390:F453" si="26">E390/D390 * 100</f>
        <v>11.270034843205574</v>
      </c>
      <c r="G390" t="s">
        <v>74</v>
      </c>
      <c r="H390">
        <v>145</v>
      </c>
      <c r="I390" s="4">
        <f t="shared" ref="I390:I453" si="27"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9">
        <f t="shared" si="24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4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4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9">
        <f t="shared" si="24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9">
        <f t="shared" si="24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4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4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9">
        <f t="shared" si="24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4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4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4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9">
        <f t="shared" si="24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4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4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9">
        <f t="shared" si="24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4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9">
        <f t="shared" si="24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4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9">
        <f t="shared" si="24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4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4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4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4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4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9">
        <f t="shared" si="24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9">
        <f t="shared" si="24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4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9">
        <f t="shared" si="24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9">
        <f t="shared" si="24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4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4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9">
        <f t="shared" si="24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4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4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4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4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4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4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9">
        <f t="shared" si="24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4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9">
        <f t="shared" si="24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9">
        <f t="shared" si="24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4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4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4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9">
        <f t="shared" si="24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4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9">
        <f t="shared" si="24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4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4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9">
        <f t="shared" si="24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4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4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4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4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4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4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9">
        <f t="shared" si="24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9">
        <f t="shared" si="24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9">
        <f t="shared" si="24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5"/>
        <v>41378.208333333336</v>
      </c>
      <c r="O450" s="9">
        <f t="shared" si="24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6"/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si="25"/>
        <v>43530.25</v>
      </c>
      <c r="O451" s="9">
        <f t="shared" ref="O451:O514" si="28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6"/>
        <v>4</v>
      </c>
      <c r="G452" t="s">
        <v>14</v>
      </c>
      <c r="H452">
        <v>1</v>
      </c>
      <c r="I452" s="4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ref="N452:N515" si="29">(((L452/60)/60)/24)+DATE(1970,1,1)</f>
        <v>43394.208333333328</v>
      </c>
      <c r="O452" s="9">
        <f t="shared" si="28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6"/>
        <v>122.84501347708894</v>
      </c>
      <c r="G453" t="s">
        <v>20</v>
      </c>
      <c r="H453">
        <v>6286</v>
      </c>
      <c r="I453" s="4">
        <f t="shared" si="2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28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ref="F454:F517" si="30">E454/D454 * 100</f>
        <v>63.4375</v>
      </c>
      <c r="G454" t="s">
        <v>14</v>
      </c>
      <c r="H454">
        <v>31</v>
      </c>
      <c r="I454" s="4">
        <f t="shared" ref="I454:I517" si="31"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28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9">
        <f t="shared" si="28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28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28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9">
        <f t="shared" si="28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28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28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9">
        <f t="shared" si="28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28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28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9">
        <f t="shared" si="28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9">
        <f t="shared" si="28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9">
        <f t="shared" si="28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9">
        <f t="shared" si="28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28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28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28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28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9">
        <f t="shared" si="28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28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28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28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9">
        <f t="shared" si="28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28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28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28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28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28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9">
        <f t="shared" si="28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28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9">
        <f t="shared" si="28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9">
        <f t="shared" si="28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28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28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9">
        <f t="shared" si="28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28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9">
        <f t="shared" si="28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28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9">
        <f t="shared" si="28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28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28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28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28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28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28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9">
        <f t="shared" si="28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9">
        <f t="shared" si="28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28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28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28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28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28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28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9">
        <f t="shared" si="28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9">
        <f t="shared" si="28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28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28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28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28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28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9"/>
        <v>41825.208333333336</v>
      </c>
      <c r="O514" s="9">
        <f t="shared" si="28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0"/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si="29"/>
        <v>40430.208333333336</v>
      </c>
      <c r="O515" s="9">
        <f t="shared" ref="O515:O578" si="32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0"/>
        <v>22.439077144917089</v>
      </c>
      <c r="G516" t="s">
        <v>74</v>
      </c>
      <c r="H516">
        <v>528</v>
      </c>
      <c r="I516" s="4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ref="N516:N579" si="33">(((L516/60)/60)/24)+DATE(1970,1,1)</f>
        <v>41614.25</v>
      </c>
      <c r="O516" s="9">
        <f t="shared" si="32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0"/>
        <v>55.779069767441861</v>
      </c>
      <c r="G517" t="s">
        <v>14</v>
      </c>
      <c r="H517">
        <v>133</v>
      </c>
      <c r="I517" s="4">
        <f t="shared" si="3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2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ref="F518:F581" si="34">E518/D518 * 100</f>
        <v>42.523125996810208</v>
      </c>
      <c r="G518" t="s">
        <v>14</v>
      </c>
      <c r="H518">
        <v>846</v>
      </c>
      <c r="I518" s="4">
        <f t="shared" ref="I518:I581" si="35"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2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4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2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9">
        <f t="shared" si="32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4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9">
        <f t="shared" si="32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4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2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4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2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4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2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4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9">
        <f t="shared" si="32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4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2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4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9">
        <f t="shared" si="32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4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9">
        <f t="shared" si="32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4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2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4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9">
        <f t="shared" si="32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4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2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4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2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4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9">
        <f t="shared" si="32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4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2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4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2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4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2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4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2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4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2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4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2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4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2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4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2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4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2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4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2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9">
        <f t="shared" si="32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4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2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4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9">
        <f t="shared" si="32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4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9">
        <f t="shared" si="32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4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2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4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9">
        <f t="shared" si="32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4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2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4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2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4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9">
        <f t="shared" si="32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4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9">
        <f t="shared" si="32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4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9">
        <f t="shared" si="32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4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9">
        <f t="shared" si="32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4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2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4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2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4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2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4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2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4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9">
        <f t="shared" si="32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4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2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4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9">
        <f t="shared" si="32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4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2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4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2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4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9">
        <f t="shared" si="32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4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2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4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9">
        <f t="shared" si="32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4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9">
        <f t="shared" si="32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4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2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4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2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4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9">
        <f t="shared" si="32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4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9">
        <f t="shared" si="32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4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2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4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2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4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2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4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9">
        <f t="shared" si="32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4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2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4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3"/>
        <v>43040.208333333328</v>
      </c>
      <c r="O578" s="9">
        <f t="shared" si="32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4"/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si="33"/>
        <v>40613.25</v>
      </c>
      <c r="O579" s="9">
        <f t="shared" ref="O579:O642" si="36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4"/>
        <v>16.754404145077721</v>
      </c>
      <c r="G580" t="s">
        <v>14</v>
      </c>
      <c r="H580">
        <v>245</v>
      </c>
      <c r="I580" s="4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ref="N580:N643" si="37">(((L580/60)/60)/24)+DATE(1970,1,1)</f>
        <v>40878.25</v>
      </c>
      <c r="O580" s="9">
        <f t="shared" si="36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4"/>
        <v>101.11290322580646</v>
      </c>
      <c r="G581" t="s">
        <v>20</v>
      </c>
      <c r="H581">
        <v>87</v>
      </c>
      <c r="I581" s="4">
        <f t="shared" si="3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6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ref="F582:F645" si="38">E582/D582 * 100</f>
        <v>341.5022831050228</v>
      </c>
      <c r="G582" t="s">
        <v>20</v>
      </c>
      <c r="H582">
        <v>3116</v>
      </c>
      <c r="I582" s="4">
        <f t="shared" ref="I582:I645" si="39"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9">
        <f t="shared" si="36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8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6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8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6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8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9">
        <f t="shared" si="36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8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6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8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6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8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9">
        <f t="shared" si="36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8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6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8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6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8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6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8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9">
        <f t="shared" si="36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8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6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8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6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8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6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6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8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6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8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9">
        <f t="shared" si="36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8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9">
        <f t="shared" si="36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8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6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9">
        <f t="shared" si="36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6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8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6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8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6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8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6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8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9">
        <f t="shared" si="36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8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6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8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9">
        <f t="shared" si="36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8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6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8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9">
        <f t="shared" si="36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8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9">
        <f t="shared" si="36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8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9">
        <f t="shared" si="36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8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6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8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6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8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6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8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9">
        <f t="shared" si="36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8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6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8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6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8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6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8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6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8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6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8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6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8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6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6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8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6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8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9">
        <f t="shared" si="36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8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9">
        <f t="shared" si="36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8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6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8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6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8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6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8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6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8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6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8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6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8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6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8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9">
        <f t="shared" si="36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8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6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8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9">
        <f t="shared" si="36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8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9">
        <f t="shared" si="36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8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9">
        <f t="shared" si="36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8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6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8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6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8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7"/>
        <v>42387.25</v>
      </c>
      <c r="O642" s="9">
        <f t="shared" si="36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8"/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si="37"/>
        <v>42786.25</v>
      </c>
      <c r="O643" s="9">
        <f t="shared" ref="O643:O706" si="40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8"/>
        <v>145.45652173913044</v>
      </c>
      <c r="G644" t="s">
        <v>20</v>
      </c>
      <c r="H644">
        <v>129</v>
      </c>
      <c r="I644" s="4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ref="N644:N707" si="41">(((L644/60)/60)/24)+DATE(1970,1,1)</f>
        <v>43451.25</v>
      </c>
      <c r="O644" s="9">
        <f t="shared" si="40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38"/>
        <v>221.38255033557047</v>
      </c>
      <c r="G645" t="s">
        <v>20</v>
      </c>
      <c r="H645">
        <v>375</v>
      </c>
      <c r="I645" s="4">
        <f t="shared" si="39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9">
        <f t="shared" si="40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ref="F646:F709" si="42">E646/D646 * 100</f>
        <v>48.396694214876035</v>
      </c>
      <c r="G646" t="s">
        <v>14</v>
      </c>
      <c r="H646">
        <v>2928</v>
      </c>
      <c r="I646" s="4">
        <f t="shared" ref="I646:I709" si="43"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0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2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0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2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0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2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0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2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0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2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0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0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2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9">
        <f t="shared" si="40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2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0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2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0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2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0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2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9">
        <f t="shared" si="40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2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9">
        <f t="shared" si="40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2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9">
        <f t="shared" si="40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2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0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2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9">
        <f t="shared" si="40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2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0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2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0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2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9">
        <f t="shared" si="40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2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0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2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9">
        <f t="shared" si="40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2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0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2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0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2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0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2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0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2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0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2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9">
        <f t="shared" si="40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2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0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2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0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2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0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2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0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2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0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2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0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2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0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2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9">
        <f t="shared" si="40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2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0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2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9">
        <f t="shared" si="40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2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9">
        <f t="shared" si="40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2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9">
        <f t="shared" si="40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2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0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2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0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2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0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2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0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2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9">
        <f t="shared" si="40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2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9">
        <f t="shared" si="40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2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0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2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9">
        <f t="shared" si="40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2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0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2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0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2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0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2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9">
        <f t="shared" si="40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2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9">
        <f t="shared" si="40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2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0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2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0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2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0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2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0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9">
        <f t="shared" si="40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2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0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2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0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2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0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2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1"/>
        <v>42555.208333333328</v>
      </c>
      <c r="O706" s="9">
        <f t="shared" si="40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2"/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si="41"/>
        <v>41619.25</v>
      </c>
      <c r="O707" s="9">
        <f t="shared" ref="O707:O770" si="44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2"/>
        <v>127.84686346863469</v>
      </c>
      <c r="G708" t="s">
        <v>20</v>
      </c>
      <c r="H708">
        <v>1345</v>
      </c>
      <c r="I708" s="4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ref="N708:N771" si="45">(((L708/60)/60)/24)+DATE(1970,1,1)</f>
        <v>43471.25</v>
      </c>
      <c r="O708" s="9">
        <f t="shared" si="44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2"/>
        <v>158.61643835616439</v>
      </c>
      <c r="G709" t="s">
        <v>20</v>
      </c>
      <c r="H709">
        <v>168</v>
      </c>
      <c r="I709" s="4">
        <f t="shared" si="4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9">
        <f t="shared" si="44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ref="F710:F773" si="46">E710/D710 * 100</f>
        <v>707.05882352941171</v>
      </c>
      <c r="G710" t="s">
        <v>20</v>
      </c>
      <c r="H710">
        <v>137</v>
      </c>
      <c r="I710" s="4">
        <f t="shared" ref="I710:I773" si="47"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4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6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4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6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4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6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9">
        <f t="shared" si="44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6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4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6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4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6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4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6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4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6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4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6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4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6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4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6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4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6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9">
        <f t="shared" si="44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4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6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9">
        <f t="shared" si="44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6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9">
        <f t="shared" si="44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6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4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6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9">
        <f t="shared" si="44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6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4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6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9">
        <f t="shared" si="44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6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4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6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9">
        <f t="shared" si="44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6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4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6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4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6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4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6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4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6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9">
        <f t="shared" si="44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6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4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6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9">
        <f t="shared" si="44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6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9">
        <f t="shared" si="44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9">
        <f t="shared" si="44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6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4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6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9">
        <f t="shared" si="44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6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4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6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9">
        <f t="shared" si="44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6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4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6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4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6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4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6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4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6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4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6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9">
        <f t="shared" si="44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6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4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4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6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4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6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4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6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4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6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4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6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9">
        <f t="shared" si="44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6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9">
        <f t="shared" si="44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6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4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6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4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6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9">
        <f t="shared" si="44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6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4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6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4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6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9">
        <f t="shared" si="44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6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4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6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4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6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4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6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4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6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4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6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5"/>
        <v>41619.25</v>
      </c>
      <c r="O770" s="9">
        <f t="shared" si="44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6"/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si="45"/>
        <v>41501.208333333336</v>
      </c>
      <c r="O771" s="9">
        <f t="shared" ref="O771:O834" si="48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6"/>
        <v>270.74418604651163</v>
      </c>
      <c r="G772" t="s">
        <v>20</v>
      </c>
      <c r="H772">
        <v>216</v>
      </c>
      <c r="I772" s="4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ref="N772:N835" si="49">(((L772/60)/60)/24)+DATE(1970,1,1)</f>
        <v>41743.208333333336</v>
      </c>
      <c r="O772" s="9">
        <f t="shared" si="4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6"/>
        <v>49.446428571428569</v>
      </c>
      <c r="G773" t="s">
        <v>74</v>
      </c>
      <c r="H773">
        <v>26</v>
      </c>
      <c r="I773" s="4">
        <f t="shared" si="47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9">
        <f t="shared" si="4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ref="F774:F837" si="50">E774/D774 * 100</f>
        <v>113.3596256684492</v>
      </c>
      <c r="G774" t="s">
        <v>20</v>
      </c>
      <c r="H774">
        <v>5139</v>
      </c>
      <c r="I774" s="4">
        <f t="shared" ref="I774:I837" si="51"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9">
        <f t="shared" si="4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0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4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0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4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0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9">
        <f t="shared" si="4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0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4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0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4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0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4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0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4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0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4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0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4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0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9">
        <f t="shared" si="4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0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9">
        <f t="shared" si="4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0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9">
        <f t="shared" si="4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0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4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0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4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0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4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0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4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0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4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0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9">
        <f t="shared" si="4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0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9">
        <f t="shared" si="4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0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4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0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4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0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9">
        <f t="shared" si="4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0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4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0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4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0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9">
        <f t="shared" si="4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0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4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0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9">
        <f t="shared" si="4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4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0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9">
        <f t="shared" si="4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0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4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0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9">
        <f t="shared" si="4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0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9">
        <f t="shared" si="4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0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9">
        <f t="shared" si="4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0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9">
        <f t="shared" si="4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0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4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0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4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0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4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0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9">
        <f t="shared" si="4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0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9">
        <f t="shared" si="4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0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4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0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4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0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4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0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4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0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9">
        <f t="shared" si="4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0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4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0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9">
        <f t="shared" si="4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0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9">
        <f t="shared" si="4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0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4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0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9">
        <f t="shared" si="4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0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9">
        <f t="shared" si="4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0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4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0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4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0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4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0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9">
        <f t="shared" si="4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0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4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0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4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0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4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9">
        <f t="shared" si="4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0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4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0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9"/>
        <v>42299.208333333328</v>
      </c>
      <c r="O834" s="9">
        <f t="shared" si="4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0"/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si="49"/>
        <v>40588.25</v>
      </c>
      <c r="O835" s="9">
        <f t="shared" ref="O835:O898" si="52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0"/>
        <v>153.8082191780822</v>
      </c>
      <c r="G836" t="s">
        <v>20</v>
      </c>
      <c r="H836">
        <v>119</v>
      </c>
      <c r="I836" s="4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ref="N836:N899" si="53">(((L836/60)/60)/24)+DATE(1970,1,1)</f>
        <v>41448.208333333336</v>
      </c>
      <c r="O836" s="9">
        <f t="shared" si="52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0"/>
        <v>89.738979118329468</v>
      </c>
      <c r="G837" t="s">
        <v>14</v>
      </c>
      <c r="H837">
        <v>1758</v>
      </c>
      <c r="I837" s="4">
        <f t="shared" si="5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9">
        <f t="shared" si="52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ref="F838:F901" si="54">E838/D838 * 100</f>
        <v>75.135802469135797</v>
      </c>
      <c r="G838" t="s">
        <v>14</v>
      </c>
      <c r="H838">
        <v>94</v>
      </c>
      <c r="I838" s="4">
        <f t="shared" ref="I838:I901" si="55"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9">
        <f t="shared" si="52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4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2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4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2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4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2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4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2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4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9">
        <f t="shared" si="52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4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2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4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2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4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9">
        <f t="shared" si="52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4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2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4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2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4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9">
        <f t="shared" si="52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4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2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4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9">
        <f t="shared" si="52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9">
        <f t="shared" si="52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4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2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4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2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4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2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4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2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4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2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4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2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4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9">
        <f t="shared" si="52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4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2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4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9">
        <f t="shared" si="52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4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9">
        <f t="shared" si="52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4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2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4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2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4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2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4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2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4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2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4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2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4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2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4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2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4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2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4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2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4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2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4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2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4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9">
        <f t="shared" si="52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4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2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4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9">
        <f t="shared" si="52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4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2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4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2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4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9">
        <f t="shared" si="52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4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9">
        <f t="shared" si="52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4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2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4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2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4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9">
        <f t="shared" si="52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4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2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4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2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4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2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4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2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4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2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4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2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4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2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4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2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4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2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4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2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4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2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4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2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9">
        <f t="shared" si="52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4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3"/>
        <v>40738.208333333336</v>
      </c>
      <c r="O898" s="9">
        <f t="shared" si="52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4"/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53"/>
        <v>43583.208333333328</v>
      </c>
      <c r="O899" s="9">
        <f t="shared" ref="O899:O962" si="56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4"/>
        <v>52.479620323841424</v>
      </c>
      <c r="G900" t="s">
        <v>14</v>
      </c>
      <c r="H900">
        <v>1221</v>
      </c>
      <c r="I900" s="4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ref="N900:N963" si="57">(((L900/60)/60)/24)+DATE(1970,1,1)</f>
        <v>43815.25</v>
      </c>
      <c r="O900" s="9">
        <f t="shared" si="56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4"/>
        <v>407.09677419354841</v>
      </c>
      <c r="G901" t="s">
        <v>20</v>
      </c>
      <c r="H901">
        <v>123</v>
      </c>
      <c r="I901" s="4">
        <f t="shared" si="5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6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ref="F902:F965" si="58">E902/D902 * 100</f>
        <v>2</v>
      </c>
      <c r="G902" t="s">
        <v>14</v>
      </c>
      <c r="H902">
        <v>1</v>
      </c>
      <c r="I902" s="4">
        <f t="shared" ref="I902:I965" si="59"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6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8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6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8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9">
        <f t="shared" si="56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6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8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6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8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6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8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6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8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6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8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6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8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6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8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9">
        <f t="shared" si="56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8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6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8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6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8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6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8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6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8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6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8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9">
        <f t="shared" si="56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8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6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8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6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8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6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8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9">
        <f t="shared" si="56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8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9">
        <f t="shared" si="56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8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9">
        <f t="shared" si="56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8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6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8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6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8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6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8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6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8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6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8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9">
        <f t="shared" si="56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8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6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8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9">
        <f t="shared" si="56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8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6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8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6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8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6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8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9">
        <f t="shared" si="56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8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6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6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8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9">
        <f t="shared" si="56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8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6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8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6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8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6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8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9">
        <f t="shared" si="56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8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9">
        <f t="shared" si="56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8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6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8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9">
        <f t="shared" si="56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8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6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6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8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6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8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9">
        <f t="shared" si="56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8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6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6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8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9">
        <f t="shared" si="56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8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6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8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9">
        <f t="shared" si="56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8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6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8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9">
        <f t="shared" si="56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8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9">
        <f t="shared" si="56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8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9">
        <f t="shared" si="56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8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6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6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8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7"/>
        <v>42408.25</v>
      </c>
      <c r="O962" s="9">
        <f t="shared" si="56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8"/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57"/>
        <v>40591.25</v>
      </c>
      <c r="O963" s="9">
        <f t="shared" ref="O963:O1001" si="60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58"/>
        <v>296.02777777777777</v>
      </c>
      <c r="G964" t="s">
        <v>20</v>
      </c>
      <c r="H964">
        <v>266</v>
      </c>
      <c r="I964" s="4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ref="N964:N1001" si="61">(((L964/60)/60)/24)+DATE(1970,1,1)</f>
        <v>41592.25</v>
      </c>
      <c r="O964" s="9">
        <f t="shared" si="60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58"/>
        <v>84.694915254237287</v>
      </c>
      <c r="G965" t="s">
        <v>14</v>
      </c>
      <c r="H965">
        <v>114</v>
      </c>
      <c r="I965" s="4">
        <f t="shared" si="59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9">
        <f t="shared" si="60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ref="F966:F1001" si="62">E966/D966 * 100</f>
        <v>355.7837837837838</v>
      </c>
      <c r="G966" t="s">
        <v>20</v>
      </c>
      <c r="H966">
        <v>155</v>
      </c>
      <c r="I966" s="4">
        <f t="shared" ref="I966:I1001" si="63"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0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2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9">
        <f t="shared" si="60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2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0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2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0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2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9">
        <f t="shared" si="60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2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9">
        <f t="shared" si="60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2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0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2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0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2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0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2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9">
        <f t="shared" si="60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2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0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2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9">
        <f t="shared" si="60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2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9">
        <f t="shared" si="60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2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9">
        <f t="shared" si="60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2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9">
        <f t="shared" si="60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2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0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2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0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2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9">
        <f t="shared" si="60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2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0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2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0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2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0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2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9">
        <f t="shared" si="60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2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0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2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0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2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9">
        <f t="shared" si="60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2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0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2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9">
        <f t="shared" si="60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2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0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2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0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2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9">
        <f t="shared" si="60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2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0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2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0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2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9">
        <f t="shared" si="60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2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9">
        <f t="shared" si="60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2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9">
        <f t="shared" si="60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2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0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G1001" xr:uid="{00000000-0001-0000-0000-000000000000}"/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successful">
      <formula>NOT(ISERROR(SEARCH("successful",G1)))</formula>
    </cfRule>
    <cfRule type="containsText" dxfId="9" priority="4" operator="containsText" text="canceled">
      <formula>NOT(ISERROR(SEARCH("canceled",G1)))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rgb="FF5A8AC6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5525-3D04-B84C-A324-1486FC75A43B}">
  <dimension ref="A1:F14"/>
  <sheetViews>
    <sheetView workbookViewId="0">
      <selection activeCell="B10" sqref="B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2068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30FC-ABCA-9C46-8425-81B64AD1134E}">
  <dimension ref="A1:F30"/>
  <sheetViews>
    <sheetView workbookViewId="0">
      <selection sqref="A1:F104857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2068</v>
      </c>
    </row>
    <row r="2" spans="1:6" x14ac:dyDescent="0.2">
      <c r="A2" s="6" t="s">
        <v>2031</v>
      </c>
      <c r="B2" t="s">
        <v>2068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1E52-9777-B84D-8F8F-49456CD6FDDF}">
  <dimension ref="A1:E18"/>
  <sheetViews>
    <sheetView workbookViewId="0">
      <selection sqref="A1:E104857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56" width="15.5" bestFit="1" customWidth="1"/>
    <col min="57" max="57" width="13" bestFit="1" customWidth="1"/>
    <col min="58" max="406" width="11.1640625" bestFit="1" customWidth="1"/>
    <col min="407" max="407" width="10.5" bestFit="1" customWidth="1"/>
    <col min="408" max="421" width="11.1640625" bestFit="1" customWidth="1"/>
    <col min="422" max="422" width="8.83203125" bestFit="1" customWidth="1"/>
    <col min="423" max="943" width="11.6640625" bestFit="1" customWidth="1"/>
    <col min="944" max="944" width="14.1640625" bestFit="1" customWidth="1"/>
    <col min="945" max="945" width="9.1640625" bestFit="1" customWidth="1"/>
    <col min="946" max="946" width="11.6640625" bestFit="1" customWidth="1"/>
  </cols>
  <sheetData>
    <row r="1" spans="1:5" x14ac:dyDescent="0.2">
      <c r="A1" s="6" t="s">
        <v>2085</v>
      </c>
      <c r="B1" t="s">
        <v>2068</v>
      </c>
    </row>
    <row r="2" spans="1:5" x14ac:dyDescent="0.2">
      <c r="A2" s="6" t="s">
        <v>2031</v>
      </c>
      <c r="B2" t="s">
        <v>2068</v>
      </c>
    </row>
    <row r="4" spans="1:5" x14ac:dyDescent="0.2">
      <c r="A4" s="6" t="s">
        <v>2070</v>
      </c>
      <c r="B4" s="6" t="s">
        <v>2069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7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7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7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7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7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7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7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7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7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7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7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7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7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6F1D-7CD1-BA46-98B5-1C0D7B6E4D6F}">
  <dimension ref="A1:I13"/>
  <sheetViews>
    <sheetView workbookViewId="0">
      <selection sqref="A1:H1048576"/>
    </sheetView>
  </sheetViews>
  <sheetFormatPr baseColWidth="10" defaultRowHeight="16" x14ac:dyDescent="0.2"/>
  <cols>
    <col min="1" max="1" width="30.6640625" customWidth="1"/>
    <col min="2" max="2" width="17.83203125" customWidth="1"/>
    <col min="3" max="3" width="15" customWidth="1"/>
    <col min="4" max="4" width="16.83203125" customWidth="1"/>
    <col min="5" max="5" width="13.5" customWidth="1"/>
    <col min="6" max="6" width="19.6640625" customWidth="1"/>
    <col min="7" max="7" width="16.33203125" customWidth="1"/>
    <col min="8" max="8" width="20.33203125" customWidth="1"/>
  </cols>
  <sheetData>
    <row r="1" spans="1:9" x14ac:dyDescent="0.2">
      <c r="A1" s="1" t="s">
        <v>2086</v>
      </c>
      <c r="B1" s="1" t="s">
        <v>2087</v>
      </c>
      <c r="C1" s="1" t="s">
        <v>2088</v>
      </c>
      <c r="D1" s="1" t="s">
        <v>2105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9" ht="34" x14ac:dyDescent="0.2">
      <c r="A2" s="11" t="s">
        <v>2093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2">
        <f>B2/$E2</f>
        <v>0.58823529411764708</v>
      </c>
      <c r="G2" s="12">
        <f>C2/$E2</f>
        <v>0.39215686274509803</v>
      </c>
      <c r="H2" s="12">
        <f>D2/$E2</f>
        <v>1.9607843137254902E-2</v>
      </c>
    </row>
    <row r="3" spans="1:9" x14ac:dyDescent="0.2">
      <c r="A3" t="s">
        <v>2094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>SUM(B3:D3)</f>
        <v>231</v>
      </c>
      <c r="F3" s="12">
        <f>B3/$E3</f>
        <v>0.82683982683982682</v>
      </c>
      <c r="G3" s="12">
        <f t="shared" ref="G3:G13" si="0">C3/$E3</f>
        <v>0.16450216450216451</v>
      </c>
      <c r="H3" s="12">
        <f t="shared" ref="H3:H13" si="1">D3/$E3</f>
        <v>8.658008658008658E-3</v>
      </c>
    </row>
    <row r="4" spans="1:9" ht="34" x14ac:dyDescent="0.2">
      <c r="A4" s="11" t="s">
        <v>2095</v>
      </c>
      <c r="B4">
        <f>COUNTIFS(Crowdfunding!$G:$G,"successful",Crowdfunding!$D:$D,"&gt;=5000",Crowdfunding!$D:$D,"&lt;10000")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>SUM(B4:D4)</f>
        <v>315</v>
      </c>
      <c r="F4" s="12">
        <f t="shared" ref="F4:F13" si="2">B4/$E4</f>
        <v>0.52063492063492067</v>
      </c>
      <c r="G4" s="12">
        <f t="shared" si="0"/>
        <v>0.4</v>
      </c>
      <c r="H4" s="12">
        <f t="shared" si="1"/>
        <v>7.9365079365079361E-2</v>
      </c>
    </row>
    <row r="5" spans="1:9" ht="34" x14ac:dyDescent="0.2">
      <c r="A5" s="11" t="s">
        <v>2096</v>
      </c>
      <c r="B5">
        <f>COUNTIFS(Crowdfunding!$G:$G,"successful",Crowdfunding!$D:$D,"&gt;=10000",Crowdfunding!$D:$D,"&lt;15000")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>SUM(B5:D5)</f>
        <v>9</v>
      </c>
      <c r="F5" s="12">
        <f t="shared" si="2"/>
        <v>0.44444444444444442</v>
      </c>
      <c r="G5" s="12">
        <f t="shared" si="0"/>
        <v>0.55555555555555558</v>
      </c>
      <c r="H5" s="12">
        <f t="shared" si="1"/>
        <v>0</v>
      </c>
      <c r="I5" s="10"/>
    </row>
    <row r="6" spans="1:9" ht="34" x14ac:dyDescent="0.2">
      <c r="A6" s="11" t="s">
        <v>2097</v>
      </c>
      <c r="B6">
        <f>COUNTIFS(Crowdfunding!$G:$G,"successful",Crowdfunding!$D:$D,"&gt;=15000",Crowdfunding!$D:$D,"&lt;20000")</f>
        <v>10</v>
      </c>
      <c r="C6">
        <f>COUNTIFS(Crowdfunding!$G:$G,"failed",Crowdfunding!$D:$D,"&gt;=15000",Crowdfunding!$D:$D,"&lt;20000")</f>
        <v>0</v>
      </c>
      <c r="D6">
        <f>COUNTIFS(Crowdfunding!$G:$G,"canceled",Crowdfunding!$D:$D,"&gt;=10000",Crowdfunding!$D:$D,"&lt;15000")</f>
        <v>0</v>
      </c>
      <c r="E6">
        <f t="shared" ref="E6:E13" si="3">SUM(B6:D6)</f>
        <v>10</v>
      </c>
      <c r="F6" s="12">
        <f t="shared" si="2"/>
        <v>1</v>
      </c>
      <c r="G6" s="12">
        <f t="shared" si="0"/>
        <v>0</v>
      </c>
      <c r="H6" s="12">
        <f t="shared" si="1"/>
        <v>0</v>
      </c>
    </row>
    <row r="7" spans="1:9" ht="34" x14ac:dyDescent="0.2">
      <c r="A7" s="11" t="s">
        <v>2098</v>
      </c>
      <c r="B7">
        <f>COUNTIFS(Crowdfunding!$G:$G,"successful",Crowdfunding!$D:$D,"&gt;=20000",Crowdfunding!$D:$D,"&lt;25000")</f>
        <v>7</v>
      </c>
      <c r="C7">
        <f>COUNTIFS(Crowdfunding!$G:$G,"failed",Crowdfunding!$D:$D,"&gt;=20000",Crowdfunding!$D:$D,"&lt;25000")</f>
        <v>0</v>
      </c>
      <c r="D7">
        <f>COUNTIFS(Crowdfunding!$G:$G,"canceled",Crowdfunding!$D:$D,"&gt;=20000",Crowdfunding!$D:$D,"&lt;25000")</f>
        <v>0</v>
      </c>
      <c r="E7">
        <f t="shared" si="3"/>
        <v>7</v>
      </c>
      <c r="F7" s="12">
        <f t="shared" si="2"/>
        <v>1</v>
      </c>
      <c r="G7" s="12">
        <f t="shared" si="0"/>
        <v>0</v>
      </c>
      <c r="H7" s="12">
        <f t="shared" si="1"/>
        <v>0</v>
      </c>
    </row>
    <row r="8" spans="1:9" ht="34" x14ac:dyDescent="0.2">
      <c r="A8" s="11" t="s">
        <v>2099</v>
      </c>
      <c r="B8">
        <f>COUNTIFS(Crowdfunding!$G:$G,"successful",Crowdfunding!$D:$D,"&gt;=25000",Crowdfunding!$D:$D,"&lt;30000")</f>
        <v>11</v>
      </c>
      <c r="C8">
        <f>COUNTIFS(Crowdfunding!$G:$G,"failed",Crowdfunding!$D:$D,"&gt;=25000",Crowdfunding!$D:$D,"&lt;30000")</f>
        <v>3</v>
      </c>
      <c r="D8">
        <f>COUNTIFS(Crowdfunding!$G:$G,"canceled",Crowdfunding!$D:$D,"&gt;=25000",Crowdfunding!$D:$D,"&lt;30000")</f>
        <v>0</v>
      </c>
      <c r="E8">
        <f t="shared" si="3"/>
        <v>14</v>
      </c>
      <c r="F8" s="12">
        <f t="shared" si="2"/>
        <v>0.7857142857142857</v>
      </c>
      <c r="G8" s="12">
        <f t="shared" si="0"/>
        <v>0.21428571428571427</v>
      </c>
      <c r="H8" s="12">
        <f t="shared" si="1"/>
        <v>0</v>
      </c>
    </row>
    <row r="9" spans="1:9" ht="34" x14ac:dyDescent="0.2">
      <c r="A9" s="11" t="s">
        <v>2100</v>
      </c>
      <c r="B9">
        <f>COUNTIFS(Crowdfunding!$G:$G,"successful",Crowdfunding!$D:$D,"&gt;=30000",Crowdfunding!$D:$D,"&lt;35000")</f>
        <v>7</v>
      </c>
      <c r="C9">
        <f>COUNTIFS(Crowdfunding!$G:$G,"failed",Crowdfunding!$D:$D,"&gt;=30000",Crowdfunding!$D:$D,"&lt;35000")</f>
        <v>0</v>
      </c>
      <c r="D9">
        <f>COUNTIFS(Crowdfunding!$G:$G,"canceled",Crowdfunding!$D:$D,"&gt;=25000",Crowdfunding!$D:$D,"&lt;30000")</f>
        <v>0</v>
      </c>
      <c r="E9">
        <f t="shared" si="3"/>
        <v>7</v>
      </c>
      <c r="F9" s="12">
        <f t="shared" si="2"/>
        <v>1</v>
      </c>
      <c r="G9" s="12">
        <f t="shared" si="0"/>
        <v>0</v>
      </c>
      <c r="H9" s="12">
        <f t="shared" si="1"/>
        <v>0</v>
      </c>
    </row>
    <row r="10" spans="1:9" ht="34" x14ac:dyDescent="0.2">
      <c r="A10" s="11" t="s">
        <v>2101</v>
      </c>
      <c r="B10">
        <f>COUNTIFS(Crowdfunding!$G:$G,"successful",Crowdfunding!$D:$D,"&gt;=35000",Crowdfunding!$D:$D,"&lt;40000")</f>
        <v>8</v>
      </c>
      <c r="C10">
        <f>COUNTIFS(Crowdfunding!$G:$G,"failed",Crowdfunding!$D:$D,"&gt;=25000",Crowdfunding!$D:$D,"&lt;30000")</f>
        <v>3</v>
      </c>
      <c r="D10">
        <f>COUNTIFS(Crowdfunding!$G:$G,"canceled",Crowdfunding!$D:$D,"&gt;=35000",Crowdfunding!$D:$D,"&lt;40000")</f>
        <v>1</v>
      </c>
      <c r="E10">
        <f t="shared" si="3"/>
        <v>12</v>
      </c>
      <c r="F10" s="12">
        <f t="shared" si="2"/>
        <v>0.66666666666666663</v>
      </c>
      <c r="G10" s="12">
        <f t="shared" si="0"/>
        <v>0.25</v>
      </c>
      <c r="H10" s="12">
        <f t="shared" si="1"/>
        <v>8.3333333333333329E-2</v>
      </c>
    </row>
    <row r="11" spans="1:9" ht="34" x14ac:dyDescent="0.2">
      <c r="A11" s="11" t="s">
        <v>2102</v>
      </c>
      <c r="B11">
        <f>COUNTIFS(Crowdfunding!$G:$G,"successful",Crowdfunding!$D:$D,"&gt;=40000",Crowdfunding!$D:$D,"&lt;45000")</f>
        <v>11</v>
      </c>
      <c r="C11">
        <f>COUNTIFS(Crowdfunding!$G:$G,"failed",Crowdfunding!$D:$D,"&gt;=35000",Crowdfunding!$D:$D,"&lt;40000")</f>
        <v>3</v>
      </c>
      <c r="D11">
        <f>COUNTIFS(Crowdfunding!$G:$G,"canceled",Crowdfunding!$D:$D,"&gt;=40000",Crowdfunding!$D:$D,"&lt;45000")</f>
        <v>0</v>
      </c>
      <c r="E11">
        <f t="shared" si="3"/>
        <v>14</v>
      </c>
      <c r="F11" s="12">
        <f t="shared" si="2"/>
        <v>0.7857142857142857</v>
      </c>
      <c r="G11" s="12">
        <f t="shared" si="0"/>
        <v>0.21428571428571427</v>
      </c>
      <c r="H11" s="12">
        <f t="shared" si="1"/>
        <v>0</v>
      </c>
    </row>
    <row r="12" spans="1:9" ht="34" x14ac:dyDescent="0.2">
      <c r="A12" s="11" t="s">
        <v>2103</v>
      </c>
      <c r="B12">
        <f>COUNTIFS(Crowdfunding!$G:$G,"successful",Crowdfunding!$D:$D,"&gt;=45000",Crowdfunding!$D:$D,"&lt;50000")</f>
        <v>8</v>
      </c>
      <c r="C12">
        <f>COUNTIFS(Crowdfunding!$G:$G,"failed",Crowdfunding!$D:$D,"&gt;=45000",Crowdfunding!$D:$D,"&lt;50000")</f>
        <v>3</v>
      </c>
      <c r="D12">
        <f>COUNTIFS(Crowdfunding!$G:$G,"canceled",Crowdfunding!$D:$D,"&gt;=45000",Crowdfunding!$D:$D,"&lt;50000")</f>
        <v>0</v>
      </c>
      <c r="E12">
        <f t="shared" si="3"/>
        <v>11</v>
      </c>
      <c r="F12" s="12">
        <f t="shared" si="2"/>
        <v>0.72727272727272729</v>
      </c>
      <c r="G12" s="12">
        <f t="shared" si="0"/>
        <v>0.27272727272727271</v>
      </c>
      <c r="H12" s="12">
        <f t="shared" si="1"/>
        <v>0</v>
      </c>
    </row>
    <row r="13" spans="1:9" ht="51" x14ac:dyDescent="0.2">
      <c r="A13" s="11" t="s">
        <v>2104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3"/>
        <v>305</v>
      </c>
      <c r="F13" s="12">
        <f t="shared" si="2"/>
        <v>0.3737704918032787</v>
      </c>
      <c r="G13" s="12">
        <f t="shared" si="0"/>
        <v>0.53442622950819674</v>
      </c>
      <c r="H13" s="12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3E99-BE49-4A48-A944-23F9EAFB8CF2}">
  <dimension ref="A1:K566"/>
  <sheetViews>
    <sheetView workbookViewId="0">
      <selection activeCell="J2" sqref="J2"/>
    </sheetView>
  </sheetViews>
  <sheetFormatPr baseColWidth="10" defaultRowHeight="16" x14ac:dyDescent="0.2"/>
  <cols>
    <col min="2" max="2" width="13.6640625" customWidth="1"/>
    <col min="5" max="5" width="14.83203125" customWidth="1"/>
    <col min="6" max="6" width="7.6640625" customWidth="1"/>
    <col min="7" max="7" width="17.1640625" customWidth="1"/>
    <col min="8" max="8" width="19.83203125" customWidth="1"/>
    <col min="10" max="10" width="18.33203125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  <c r="G1" s="15" t="s">
        <v>2119</v>
      </c>
      <c r="H1" s="15"/>
      <c r="J1" s="15" t="s">
        <v>2120</v>
      </c>
      <c r="K1" s="15"/>
    </row>
    <row r="2" spans="1:11" x14ac:dyDescent="0.2">
      <c r="A2" t="s">
        <v>20</v>
      </c>
      <c r="B2">
        <v>158</v>
      </c>
      <c r="D2" t="s">
        <v>14</v>
      </c>
      <c r="E2">
        <v>0</v>
      </c>
      <c r="G2" s="13"/>
      <c r="H2" s="13"/>
      <c r="J2" s="13"/>
      <c r="K2" s="13"/>
    </row>
    <row r="3" spans="1:11" x14ac:dyDescent="0.2">
      <c r="A3" t="s">
        <v>20</v>
      </c>
      <c r="B3">
        <v>1425</v>
      </c>
      <c r="D3" t="s">
        <v>14</v>
      </c>
      <c r="E3">
        <v>24</v>
      </c>
      <c r="G3" s="13" t="s">
        <v>2106</v>
      </c>
      <c r="H3" s="13">
        <v>851.14690265486729</v>
      </c>
      <c r="J3" s="13" t="s">
        <v>2106</v>
      </c>
      <c r="K3" s="13">
        <v>585.61538461538464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s="13" t="s">
        <v>2107</v>
      </c>
      <c r="H4" s="13">
        <v>53.31848861007748</v>
      </c>
      <c r="J4" s="13" t="s">
        <v>2107</v>
      </c>
      <c r="K4" s="13">
        <v>50.38624046242748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s="13" t="s">
        <v>2108</v>
      </c>
      <c r="H5" s="13">
        <v>201</v>
      </c>
      <c r="J5" s="13" t="s">
        <v>2108</v>
      </c>
      <c r="K5" s="13">
        <v>114.5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s="13" t="s">
        <v>2109</v>
      </c>
      <c r="H6" s="13">
        <v>85</v>
      </c>
      <c r="J6" s="13" t="s">
        <v>2109</v>
      </c>
      <c r="K6" s="13">
        <v>1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s="13" t="s">
        <v>2110</v>
      </c>
      <c r="H7" s="13">
        <v>1267.366006183523</v>
      </c>
      <c r="J7" s="13" t="s">
        <v>2110</v>
      </c>
      <c r="K7" s="13">
        <v>961.30819978260524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G8" s="13" t="s">
        <v>2111</v>
      </c>
      <c r="H8" s="13">
        <v>1606216.5936295739</v>
      </c>
      <c r="J8" s="13" t="s">
        <v>2111</v>
      </c>
      <c r="K8" s="13">
        <v>924113.45496927318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G9" s="13" t="s">
        <v>2112</v>
      </c>
      <c r="H9" s="13">
        <v>4.9656921345315794</v>
      </c>
      <c r="J9" s="13" t="s">
        <v>2112</v>
      </c>
      <c r="K9" s="13">
        <v>8.8024511869018625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  <c r="G10" s="13" t="s">
        <v>2113</v>
      </c>
      <c r="H10" s="13">
        <v>2.1761972595812389</v>
      </c>
      <c r="J10" s="13" t="s">
        <v>2113</v>
      </c>
      <c r="K10" s="13">
        <v>2.7048960546692098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  <c r="G11" s="13" t="s">
        <v>2114</v>
      </c>
      <c r="H11" s="13">
        <v>7279</v>
      </c>
      <c r="J11" s="13" t="s">
        <v>2114</v>
      </c>
      <c r="K11" s="13">
        <v>6080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  <c r="G12" s="13" t="s">
        <v>2115</v>
      </c>
      <c r="H12" s="13">
        <v>16</v>
      </c>
      <c r="J12" s="13" t="s">
        <v>2115</v>
      </c>
      <c r="K12" s="13">
        <v>0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  <c r="G13" s="13" t="s">
        <v>2116</v>
      </c>
      <c r="H13" s="13">
        <v>7295</v>
      </c>
      <c r="J13" s="13" t="s">
        <v>2116</v>
      </c>
      <c r="K13" s="13">
        <v>6080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  <c r="G14" s="13" t="s">
        <v>2117</v>
      </c>
      <c r="H14" s="13">
        <v>480898</v>
      </c>
      <c r="J14" s="13" t="s">
        <v>2117</v>
      </c>
      <c r="K14" s="13">
        <v>213164</v>
      </c>
    </row>
    <row r="15" spans="1:11" ht="17" thickBot="1" x14ac:dyDescent="0.25">
      <c r="A15" t="s">
        <v>20</v>
      </c>
      <c r="B15">
        <v>2220</v>
      </c>
      <c r="D15" t="s">
        <v>14</v>
      </c>
      <c r="E15">
        <v>88</v>
      </c>
      <c r="G15" s="14" t="s">
        <v>2118</v>
      </c>
      <c r="H15" s="14">
        <v>565</v>
      </c>
      <c r="J15" s="14" t="s">
        <v>2118</v>
      </c>
      <c r="K15" s="14">
        <v>364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successful">
      <formula>NOT(ISERROR(SEARCH("successful",A1)))</formula>
    </cfRule>
    <cfRule type="containsText" dxfId="5" priority="7" operator="containsText" text="canceled">
      <formula>NOT(ISERROR(SEARCH("canceled",A1)))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successful">
      <formula>NOT(ISERROR(SEARCH("successful",D1)))</formula>
    </cfRule>
    <cfRule type="containsText" dxfId="1" priority="3" operator="containsText" text="canceled">
      <formula>NOT(ISERROR(SEARCH("canceled",D1)))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Country</vt:lpstr>
      <vt:lpstr>Subcategory</vt:lpstr>
      <vt:lpstr>Outcome</vt:lpstr>
      <vt:lpstr>Outcomes of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Fabienne Joseph</cp:lastModifiedBy>
  <dcterms:created xsi:type="dcterms:W3CDTF">2021-09-29T18:52:28Z</dcterms:created>
  <dcterms:modified xsi:type="dcterms:W3CDTF">2023-03-24T00:07:51Z</dcterms:modified>
</cp:coreProperties>
</file>