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drawing1.xml" ContentType="application/vnd.openxmlformats-officedocument.drawing+xml"/>
  <Override PartName="/xl/drawings/vmlDrawing1.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33.xml" ContentType="application/vnd.openxmlformats-officedocument.drawingml.chart+xml"/>
  <Override PartName="/xl/charts/chart32.xml" ContentType="application/vnd.openxmlformats-officedocument.drawingml.chart+xml"/>
  <Override PartName="/xl/charts/chart31.xml" ContentType="application/vnd.openxmlformats-officedocument.drawingml.chart+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9"/>
  </bookViews>
  <sheets>
    <sheet name="Example design" sheetId="1" state="visible" r:id="rId2"/>
    <sheet name="Sheet1" sheetId="2" state="hidden" r:id="rId3"/>
    <sheet name="SA4" sheetId="3" state="visible" r:id="rId4"/>
    <sheet name="Society" sheetId="4" state="visible" r:id="rId5"/>
    <sheet name="Environment" sheetId="5" state="visible" r:id="rId6"/>
    <sheet name="Economy" sheetId="6" state="visible" r:id="rId7"/>
    <sheet name="Governance" sheetId="7" state="visible" r:id="rId8"/>
    <sheet name="ERP" sheetId="8" state="visible" r:id="rId9"/>
    <sheet name="Pop by age" sheetId="9" state="visible" r:id="rId10"/>
    <sheet name="context" sheetId="10" state="visible" r:id="rId11"/>
    <sheet name="Explanatory note" sheetId="11" state="visible" r:id="rId12"/>
  </sheets>
  <definedNames>
    <definedName function="false" hidden="false" localSheetId="0" name="_xlnm.Print_Area" vbProcedure="false">'Example design'!$A$1:$K$255</definedName>
    <definedName function="false" hidden="false" localSheetId="0" name="_xlnm.Print_Area" vbProcedure="false">'Example design'!$A$1:$K$255</definedName>
    <definedName function="false" hidden="false" localSheetId="2" name="_xlnm._FilterDatabase" vbProcedure="false">SA4!$A$3:$F$3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Data for 2006 onwards are based on the Australian Statistical Geography Standard (ASGS), 2011 (cat. no. 1270.0.55.001), Statistical Area Level 2 boundaries.</t>
        </r>
      </text>
    </comment>
    <comment ref="B90" authorId="0">
      <text>
        <r>
          <rPr>
            <sz val="8"/>
            <rFont val="Arial"/>
            <family val="2"/>
            <charset val="1"/>
          </rPr>
          <t>Includes Migratory - Offshore - Shipping (ACT) and Special Purpose Codes SA4 (ACT).</t>
        </r>
      </text>
    </comment>
  </commentList>
</comments>
</file>

<file path=xl/sharedStrings.xml><?xml version="1.0" encoding="utf-8"?>
<sst xmlns="http://schemas.openxmlformats.org/spreadsheetml/2006/main" count="992" uniqueCount="257">
  <si>
    <t xml:space="preserve">Region Summary</t>
  </si>
  <si>
    <t xml:space="preserve">Contents</t>
  </si>
  <si>
    <t xml:space="preserve">Page</t>
  </si>
  <si>
    <t xml:space="preserve">      Society Progress Indicators</t>
  </si>
  <si>
    <t xml:space="preserve">      Economy Progress Indicators</t>
  </si>
  <si>
    <t xml:space="preserve">      Environment Progress Indicators</t>
  </si>
  <si>
    <t xml:space="preserve">      Governance Progress Indicators</t>
  </si>
  <si>
    <t xml:space="preserve">      Contextual Indicators</t>
  </si>
  <si>
    <t xml:space="preserve">Society Progress Indicators</t>
  </si>
  <si>
    <t xml:space="preserve">Region:</t>
  </si>
  <si>
    <t xml:space="preserve">Sydney - Baulkham Hills and Hawkesbury</t>
  </si>
  <si>
    <t xml:space="preserve">Life expectancy</t>
  </si>
  <si>
    <t xml:space="preserve">Change in Life Expectancy</t>
  </si>
  <si>
    <t xml:space="preserve">Region Ranking</t>
  </si>
  <si>
    <t xml:space="preserve">Australia</t>
  </si>
  <si>
    <t xml:space="preserve">Life expectancy has increased:</t>
  </si>
  <si>
    <t xml:space="preserve">from</t>
  </si>
  <si>
    <t xml:space="preserve">to</t>
  </si>
  <si>
    <t xml:space="preserve">Overweight or obese</t>
  </si>
  <si>
    <t xml:space="preserve">Change in Obesity</t>
  </si>
  <si>
    <t xml:space="preserve">Region ranking</t>
  </si>
  <si>
    <t xml:space="preserve">Obesity has increased:</t>
  </si>
  <si>
    <t xml:space="preserve">Homelessness</t>
  </si>
  <si>
    <t xml:space="preserve">Change in Homelessness</t>
  </si>
  <si>
    <t xml:space="preserve">Homelessness has increased:</t>
  </si>
  <si>
    <t xml:space="preserve">Home ownership</t>
  </si>
  <si>
    <t xml:space="preserve">Change in Home Ownership</t>
  </si>
  <si>
    <t xml:space="preserve">Ownership rate has decreased:</t>
  </si>
  <si>
    <t xml:space="preserve">Higher education</t>
  </si>
  <si>
    <t xml:space="preserve">Change in Higher Education</t>
  </si>
  <si>
    <t xml:space="preserve">Qualifications increased:</t>
  </si>
  <si>
    <t xml:space="preserve">Economy Progress Indicators</t>
  </si>
  <si>
    <t xml:space="preserve">Labour force participation rate</t>
  </si>
  <si>
    <t xml:space="preserve">Change in Participation Rate</t>
  </si>
  <si>
    <t xml:space="preserve">Participation rate has increased:</t>
  </si>
  <si>
    <t xml:space="preserve">Young earning or learning</t>
  </si>
  <si>
    <t xml:space="preserve">Change in Earning or Learning</t>
  </si>
  <si>
    <t xml:space="preserve">Young earning or learning has increased:</t>
  </si>
  <si>
    <t xml:space="preserve">Median household income (week)</t>
  </si>
  <si>
    <t xml:space="preserve">Change in Weekly Household Income</t>
  </si>
  <si>
    <t xml:space="preserve">Household income has increased:</t>
  </si>
  <si>
    <t xml:space="preserve">Low to middle income ratio</t>
  </si>
  <si>
    <t xml:space="preserve">Change in Low to Middle Income Ratio</t>
  </si>
  <si>
    <t xml:space="preserve">Low to middle income ratio decreased:</t>
  </si>
  <si>
    <t xml:space="preserve">New business entry rate</t>
  </si>
  <si>
    <t xml:space="preserve">Change in New Business Entry Rate</t>
  </si>
  <si>
    <t xml:space="preserve">New business entry increased:</t>
  </si>
  <si>
    <t xml:space="preserve">Environment Progress Indicators</t>
  </si>
  <si>
    <t xml:space="preserve">Protected areas of land</t>
  </si>
  <si>
    <t xml:space="preserve">Change in Land Area Protected</t>
  </si>
  <si>
    <t xml:space="preserve">Land area protected has increased:</t>
  </si>
  <si>
    <t xml:space="preserve">Domestic trips involving nature</t>
  </si>
  <si>
    <t xml:space="preserve">Change in Nature Based Domestic Trips</t>
  </si>
  <si>
    <t xml:space="preserve">Visits per resident was unchanged:</t>
  </si>
  <si>
    <t xml:space="preserve">Governance Progress Indicators</t>
  </si>
  <si>
    <t xml:space="preserve">Uptake of citizenship</t>
  </si>
  <si>
    <t xml:space="preserve">Change in Uptake of Citizenship</t>
  </si>
  <si>
    <t xml:space="preserve">Uptake of citizenship has increased:</t>
  </si>
  <si>
    <t xml:space="preserve">Contextual Indicators - Population and Demographics</t>
  </si>
  <si>
    <t xml:space="preserve">Estimated resident population</t>
  </si>
  <si>
    <t xml:space="preserve">Population Growth Rate</t>
  </si>
  <si>
    <t xml:space="preserve">The population has increased:</t>
  </si>
  <si>
    <t xml:space="preserve">Population by age groups</t>
  </si>
  <si>
    <t xml:space="preserve">0-14 yrs</t>
  </si>
  <si>
    <t xml:space="preserve">15-25 yrs</t>
  </si>
  <si>
    <t xml:space="preserve">25-64 yrs</t>
  </si>
  <si>
    <t xml:space="preserve">65-85 yrs</t>
  </si>
  <si>
    <t xml:space="preserve">85 yrs +</t>
  </si>
  <si>
    <t xml:space="preserve">Language other than english</t>
  </si>
  <si>
    <t xml:space="preserve">Change in other language spoken</t>
  </si>
  <si>
    <t xml:space="preserve">Other language spoken at home increased:</t>
  </si>
  <si>
    <t xml:space="preserve">Pensions and allowances</t>
  </si>
  <si>
    <t xml:space="preserve">People on pensions and allowances</t>
  </si>
  <si>
    <t xml:space="preserve">People on selected pensions or allowances 
increased: </t>
  </si>
  <si>
    <t xml:space="preserve">Region </t>
  </si>
  <si>
    <t xml:space="preserve">Capital Region</t>
  </si>
  <si>
    <t xml:space="preserve">Bal NSW</t>
  </si>
  <si>
    <t xml:space="preserve">Aust</t>
  </si>
  <si>
    <t xml:space="preserve">Population </t>
  </si>
  <si>
    <t xml:space="preserve">Estimated residient population </t>
  </si>
  <si>
    <t xml:space="preserve">Change</t>
  </si>
  <si>
    <t xml:space="preserve">T1</t>
  </si>
  <si>
    <t xml:space="preserve">T2</t>
  </si>
  <si>
    <t xml:space="preserve">Region</t>
  </si>
  <si>
    <t xml:space="preserve">State</t>
  </si>
  <si>
    <t xml:space="preserve">Aboriginal and Torres Strait Islanders</t>
  </si>
  <si>
    <t xml:space="preserve">Net internal migration</t>
  </si>
  <si>
    <t xml:space="preserve">Overseas migration </t>
  </si>
  <si>
    <t xml:space="preserve">Population by age</t>
  </si>
  <si>
    <t xml:space="preserve">0 to 14 years</t>
  </si>
  <si>
    <t xml:space="preserve">15 to 64 years</t>
  </si>
  <si>
    <t xml:space="preserve">65 years and over</t>
  </si>
  <si>
    <t xml:space="preserve">Society</t>
  </si>
  <si>
    <t xml:space="preserve">Homelessness rate</t>
  </si>
  <si>
    <t xml:space="preserve">Home ownership rate</t>
  </si>
  <si>
    <t xml:space="preserve">Vocational or higher education</t>
  </si>
  <si>
    <t xml:space="preserve">Economy</t>
  </si>
  <si>
    <t xml:space="preserve">Particpation rate</t>
  </si>
  <si>
    <t xml:space="preserve">Young people earning or learning</t>
  </si>
  <si>
    <t xml:space="preserve">Real median weekly household income</t>
  </si>
  <si>
    <t xml:space="preserve">Low income to middle income ratio</t>
  </si>
  <si>
    <t xml:space="preserve">Environment</t>
  </si>
  <si>
    <t xml:space="preserve">Protected Area</t>
  </si>
  <si>
    <t xml:space="preserve">Nature based domestic trips</t>
  </si>
  <si>
    <t xml:space="preserve">Governance</t>
  </si>
  <si>
    <t xml:space="preserve">Number of Local Government Areas</t>
  </si>
  <si>
    <t xml:space="preserve">Life expectancy at birth</t>
  </si>
  <si>
    <t xml:space="preserve">Adults who are overweight or obese</t>
  </si>
  <si>
    <t xml:space="preserve">Homeless persons per 10,000 population</t>
  </si>
  <si>
    <t xml:space="preserve">Proportion of households that own their own home</t>
  </si>
  <si>
    <t xml:space="preserve">People with vocational or higher education qualification</t>
  </si>
  <si>
    <t xml:space="preserve">Proportion who are earning or learning</t>
  </si>
  <si>
    <t xml:space="preserve">Real Median Weekly Household Income </t>
  </si>
  <si>
    <t xml:space="preserve">Terrestrial Area Protected</t>
  </si>
  <si>
    <t xml:space="preserve">Domestic involving nature activity trip</t>
  </si>
  <si>
    <t xml:space="preserve">Overseas-born Australian residents (who have lived here for five years or more) who are Australian citizens</t>
  </si>
  <si>
    <t xml:space="preserve">Estimated Resident Population</t>
  </si>
  <si>
    <t xml:space="preserve">Growth in Estimated Resident Population</t>
  </si>
  <si>
    <t xml:space="preserve">Proportion of people who speak language other than English at home</t>
  </si>
  <si>
    <t xml:space="preserve">Persons on pensions/allowances</t>
  </si>
  <si>
    <t xml:space="preserve">2007-8</t>
  </si>
  <si>
    <t xml:space="preserve">2011-12</t>
  </si>
  <si>
    <t xml:space="preserve">Code</t>
  </si>
  <si>
    <t xml:space="preserve">Ratio
(P10:P50)</t>
  </si>
  <si>
    <t xml:space="preserve">2012–13</t>
  </si>
  <si>
    <t xml:space="preserve">2013–14</t>
  </si>
  <si>
    <t xml:space="preserve">2014p</t>
  </si>
  <si>
    <t xml:space="preserve">2013r</t>
  </si>
  <si>
    <t xml:space="preserve">0-14 years</t>
  </si>
  <si>
    <t xml:space="preserve">15-24 years</t>
  </si>
  <si>
    <t xml:space="preserve">25-64 years</t>
  </si>
  <si>
    <t xml:space="preserve">65-84 years</t>
  </si>
  <si>
    <t xml:space="preserve">85 years and over</t>
  </si>
  <si>
    <t xml:space="preserve">SA4 Code</t>
  </si>
  <si>
    <t xml:space="preserve">SA4 Name</t>
  </si>
  <si>
    <t xml:space="preserve">years</t>
  </si>
  <si>
    <t xml:space="preserve">Percentile</t>
  </si>
  <si>
    <t xml:space="preserve">per cent</t>
  </si>
  <si>
    <t xml:space="preserve">percentile</t>
  </si>
  <si>
    <t xml:space="preserve">persons per 10,000</t>
  </si>
  <si>
    <t xml:space="preserve">%</t>
  </si>
  <si>
    <t xml:space="preserve">% rank</t>
  </si>
  <si>
    <t xml:space="preserve">$</t>
  </si>
  <si>
    <t xml:space="preserve">no.</t>
  </si>
  <si>
    <t xml:space="preserve">state</t>
  </si>
  <si>
    <t xml:space="preserve">rank</t>
  </si>
  <si>
    <t xml:space="preserve">visits per resident</t>
  </si>
  <si>
    <t xml:space="preserve">persons</t>
  </si>
  <si>
    <t xml:space="preserve">ratio (per 1000 persons)</t>
  </si>
  <si>
    <t xml:space="preserve">NSW</t>
  </si>
  <si>
    <t xml:space="preserve">Central Coast</t>
  </si>
  <si>
    <t xml:space="preserve">Central West</t>
  </si>
  <si>
    <t xml:space="preserve">Coffs Harbour - Grafton</t>
  </si>
  <si>
    <t xml:space="preserve">Far West and Orana</t>
  </si>
  <si>
    <t xml:space="preserve">#</t>
  </si>
  <si>
    <t xml:space="preserve">Hunter Valley exc Newcastle</t>
  </si>
  <si>
    <t xml:space="preserve">Illawarra</t>
  </si>
  <si>
    <t xml:space="preserve">Mid North Coast</t>
  </si>
  <si>
    <t xml:space="preserve">Murray</t>
  </si>
  <si>
    <t xml:space="preserve">New England and North West</t>
  </si>
  <si>
    <t xml:space="preserve">Newcastle and Lake Macquarie</t>
  </si>
  <si>
    <t xml:space="preserve">Richmond - Tweed</t>
  </si>
  <si>
    <t xml:space="preserve">Riverina</t>
  </si>
  <si>
    <t xml:space="preserve">Southern Highlands and Shoalhaven</t>
  </si>
  <si>
    <t xml:space="preserve">Sydney - Blacktown</t>
  </si>
  <si>
    <t xml:space="preserve">Sydney - City and Inner South</t>
  </si>
  <si>
    <t xml:space="preserve">Sydney - Eastern Suburbs</t>
  </si>
  <si>
    <t xml:space="preserve">Sydney - Inner South West</t>
  </si>
  <si>
    <t xml:space="preserve">Sydney - Inner West</t>
  </si>
  <si>
    <t xml:space="preserve">Sydney - North Sydney and Hornsby</t>
  </si>
  <si>
    <t xml:space="preserve">Sydney - Northern Beaches</t>
  </si>
  <si>
    <t xml:space="preserve">Sydney - Outer South West</t>
  </si>
  <si>
    <t xml:space="preserve">Sydney - Outer West and Blue Mountains</t>
  </si>
  <si>
    <t xml:space="preserve">Sydney - Parramatta</t>
  </si>
  <si>
    <t xml:space="preserve">Sydney - Ryde</t>
  </si>
  <si>
    <t xml:space="preserve">Sydney - South West</t>
  </si>
  <si>
    <t xml:space="preserve">Sydney - Sutherland</t>
  </si>
  <si>
    <t xml:space="preserve">Ballarat</t>
  </si>
  <si>
    <t xml:space="preserve">Vic</t>
  </si>
  <si>
    <t xml:space="preserve">Bendigo</t>
  </si>
  <si>
    <t xml:space="preserve">Geelong</t>
  </si>
  <si>
    <t xml:space="preserve">Hume</t>
  </si>
  <si>
    <t xml:space="preserve">Latrobe - Gippsland</t>
  </si>
  <si>
    <t xml:space="preserve">Melbourne - Inner</t>
  </si>
  <si>
    <t xml:space="preserve">Melbourne - Inner East</t>
  </si>
  <si>
    <t xml:space="preserve">Melbourne - Inner South</t>
  </si>
  <si>
    <t xml:space="preserve">Melbourne - North East</t>
  </si>
  <si>
    <t xml:space="preserve">Melbourne - North West</t>
  </si>
  <si>
    <t xml:space="preserve">Melbourne - Outer East</t>
  </si>
  <si>
    <t xml:space="preserve">Melbourne - South East</t>
  </si>
  <si>
    <t xml:space="preserve">Melbourne - West</t>
  </si>
  <si>
    <t xml:space="preserve">Mornington Peninsula</t>
  </si>
  <si>
    <t xml:space="preserve">North West</t>
  </si>
  <si>
    <t xml:space="preserve">Shepparton</t>
  </si>
  <si>
    <t xml:space="preserve">Warrnambool and South West</t>
  </si>
  <si>
    <t xml:space="preserve">Brisbane - East</t>
  </si>
  <si>
    <t xml:space="preserve">Qld</t>
  </si>
  <si>
    <t xml:space="preserve">Brisbane - North</t>
  </si>
  <si>
    <t xml:space="preserve">Brisbane - South</t>
  </si>
  <si>
    <t xml:space="preserve">Brisbane - West</t>
  </si>
  <si>
    <t xml:space="preserve">Brisbane Inner City</t>
  </si>
  <si>
    <t xml:space="preserve">Cairns</t>
  </si>
  <si>
    <t xml:space="preserve">Darling Downs - Maranoa</t>
  </si>
  <si>
    <t xml:space="preserve">Fitzroy</t>
  </si>
  <si>
    <t xml:space="preserve">Gold Coast</t>
  </si>
  <si>
    <t xml:space="preserve">Ipswich</t>
  </si>
  <si>
    <t xml:space="preserve">Logan - Beaudesert</t>
  </si>
  <si>
    <t xml:space="preserve">Mackay</t>
  </si>
  <si>
    <t xml:space="preserve">Moreton Bay - North</t>
  </si>
  <si>
    <t xml:space="preserve">Moreton Bay - South</t>
  </si>
  <si>
    <t xml:space="preserve">Queensland - Outback</t>
  </si>
  <si>
    <t xml:space="preserve">Sunshine Coast</t>
  </si>
  <si>
    <t xml:space="preserve">Toowoomba</t>
  </si>
  <si>
    <t xml:space="preserve">Townsville</t>
  </si>
  <si>
    <t xml:space="preserve">Wide Bay</t>
  </si>
  <si>
    <t xml:space="preserve">Adelaide - Central and Hills</t>
  </si>
  <si>
    <t xml:space="preserve">SA</t>
  </si>
  <si>
    <t xml:space="preserve">Adelaide - North</t>
  </si>
  <si>
    <t xml:space="preserve">Adelaide - South</t>
  </si>
  <si>
    <t xml:space="preserve">Adelaide - West</t>
  </si>
  <si>
    <t xml:space="preserve">Barossa - Yorke - Mid North</t>
  </si>
  <si>
    <t xml:space="preserve">South Australia - Outback</t>
  </si>
  <si>
    <t xml:space="preserve">South Australia - South East</t>
  </si>
  <si>
    <t xml:space="preserve">Bunbury</t>
  </si>
  <si>
    <t xml:space="preserve">WA</t>
  </si>
  <si>
    <t xml:space="preserve">Mandurah</t>
  </si>
  <si>
    <t xml:space="preserve">Perth - Inner</t>
  </si>
  <si>
    <t xml:space="preserve">Perth - North East</t>
  </si>
  <si>
    <t xml:space="preserve">Perth - North West</t>
  </si>
  <si>
    <t xml:space="preserve">Perth - South East</t>
  </si>
  <si>
    <t xml:space="preserve">Perth - South West</t>
  </si>
  <si>
    <t xml:space="preserve">Western Australia - Outback</t>
  </si>
  <si>
    <t xml:space="preserve">Western Australia - Wheat Belt</t>
  </si>
  <si>
    <t xml:space="preserve">Hobart</t>
  </si>
  <si>
    <t xml:space="preserve">Tas</t>
  </si>
  <si>
    <t xml:space="preserve">Launceston and North East</t>
  </si>
  <si>
    <t xml:space="preserve">South East</t>
  </si>
  <si>
    <t xml:space="preserve">West and North West</t>
  </si>
  <si>
    <t xml:space="preserve">Darwin</t>
  </si>
  <si>
    <t xml:space="preserve">NT</t>
  </si>
  <si>
    <t xml:space="preserve">Northern Territory - Outback</t>
  </si>
  <si>
    <t xml:space="preserve">Australian Capital Territory</t>
  </si>
  <si>
    <t xml:space="preserve">ACT</t>
  </si>
  <si>
    <t xml:space="preserve">Selected region </t>
  </si>
  <si>
    <t xml:space="preserve">Life expectancy at birth (years) 2007 and 2013</t>
  </si>
  <si>
    <t xml:space="preserve">Life expectancy at birth (years) 2006 and 2012</t>
  </si>
  <si>
    <t xml:space="preserve">Adults who are overweight or obese (%) 2007-08 and 2011-12</t>
  </si>
  <si>
    <t xml:space="preserve">Homeless persons per 10,000 population 2006 and 2011</t>
  </si>
  <si>
    <t xml:space="preserve">Proportion of households that own their own home (%) 2001 and 2011</t>
  </si>
  <si>
    <t xml:space="preserve">People with vocational or higher education qualification (%) 2001 and 2011</t>
  </si>
  <si>
    <t xml:space="preserve">2007-08</t>
  </si>
  <si>
    <t xml:space="preserve">p10/p50</t>
  </si>
  <si>
    <t xml:space="preserve">$(real)</t>
  </si>
  <si>
    <t xml:space="preserve">Ratio</t>
  </si>
  <si>
    <t xml:space="preserve">Connection of the sheet</t>
  </si>
  <si>
    <t xml:space="preserve">Final outcome</t>
  </si>
  <si>
    <t xml:space="preserve">* Those sheets need to be updated year and Australia data</t>
  </si>
</sst>
</file>

<file path=xl/styles.xml><?xml version="1.0" encoding="utf-8"?>
<styleSheet xmlns="http://schemas.openxmlformats.org/spreadsheetml/2006/main">
  <numFmts count="27">
    <numFmt numFmtId="164" formatCode="General"/>
    <numFmt numFmtId="165" formatCode="0.0"/>
    <numFmt numFmtId="166" formatCode="[=0]\—;[&lt;0.05]\&lt;0.1;#,##0\ "/>
    <numFmt numFmtId="167" formatCode="[=0]\—;[&lt;0.05]\&lt;0.1;#,##0\*"/>
    <numFmt numFmtId="168" formatCode="[=0]\—;[&lt;0.05]\&lt;0.1;#,##0.0"/>
    <numFmt numFmtId="169" formatCode="_-* #,##0.00_-;\-* #,##0.00_-;_-* \-??_-;_-@_-"/>
    <numFmt numFmtId="170" formatCode="_(* #,##0.00_);_(* \(#,##0.00\);_(* \-??_);_(@_)"/>
    <numFmt numFmtId="171" formatCode="_-\$* #,##0.00_-;&quot;-$&quot;* #,##0.00_-;_-\$* \-??_-;_-@_-"/>
    <numFmt numFmtId="172" formatCode="#,##0"/>
    <numFmt numFmtId="173" formatCode="#,##0.0;\-#,##0.0;\—"/>
    <numFmt numFmtId="174" formatCode="\—"/>
    <numFmt numFmtId="175" formatCode="0%"/>
    <numFmt numFmtId="176" formatCode="#,##0;[RED]\(#,##0\)"/>
    <numFmt numFmtId="177" formatCode="General\ "/>
    <numFmt numFmtId="178" formatCode="0.0%"/>
    <numFmt numFmtId="179" formatCode="#,##0.00_ ;\-#,##0.00\ "/>
    <numFmt numFmtId="180" formatCode="_-\$* #,##0_-;&quot;-$&quot;* #,##0_-;_-\$* \-??_-;_-@_-"/>
    <numFmt numFmtId="181" formatCode="0.00"/>
    <numFmt numFmtId="182" formatCode="_-* #,##0_-;\-* #,##0_-;_-* \-??_-;_-@_-"/>
    <numFmt numFmtId="183" formatCode="#,##0.0"/>
    <numFmt numFmtId="184" formatCode="\$#,##0"/>
    <numFmt numFmtId="185" formatCode="&quot;&quot;#,##0.0&quot;&quot;"/>
    <numFmt numFmtId="186" formatCode="0"/>
    <numFmt numFmtId="187" formatCode="0.00000"/>
    <numFmt numFmtId="188" formatCode="0.0000"/>
    <numFmt numFmtId="189" formatCode="0.000"/>
    <numFmt numFmtId="190" formatCode="0.00%"/>
  </numFmts>
  <fonts count="95">
    <font>
      <sz val="11"/>
      <color rgb="FF000000"/>
      <name val="Calibri"/>
      <family val="2"/>
      <charset val="1"/>
    </font>
    <font>
      <sz val="10"/>
      <name val="Arial"/>
      <family val="0"/>
    </font>
    <font>
      <sz val="10"/>
      <name val="Arial"/>
      <family val="0"/>
    </font>
    <font>
      <sz val="10"/>
      <name val="Arial"/>
      <family val="0"/>
    </font>
    <font>
      <sz val="10"/>
      <name val="Geneva"/>
      <family val="2"/>
      <charset val="1"/>
    </font>
    <font>
      <sz val="10"/>
      <color rgb="FF000000"/>
      <name val="Arial"/>
      <family val="2"/>
      <charset val="1"/>
    </font>
    <font>
      <sz val="11"/>
      <color rgb="FFFFFFFF"/>
      <name val="Calibri"/>
      <family val="2"/>
      <charset val="1"/>
    </font>
    <font>
      <sz val="10"/>
      <color rgb="FFFFFFFF"/>
      <name val="Arial"/>
      <family val="2"/>
      <charset val="1"/>
    </font>
    <font>
      <sz val="8"/>
      <name val="Arial"/>
      <family val="2"/>
      <charset val="1"/>
    </font>
    <font>
      <sz val="11"/>
      <color rgb="FF9C0006"/>
      <name val="Calibri"/>
      <family val="2"/>
      <charset val="1"/>
    </font>
    <font>
      <sz val="10"/>
      <color rgb="FF800080"/>
      <name val="Arial"/>
      <family val="2"/>
      <charset val="1"/>
    </font>
    <font>
      <b val="true"/>
      <sz val="11"/>
      <color rgb="FFFA7D00"/>
      <name val="Calibri"/>
      <family val="2"/>
      <charset val="1"/>
    </font>
    <font>
      <b val="true"/>
      <sz val="10"/>
      <color rgb="FFFF9900"/>
      <name val="Arial"/>
      <family val="2"/>
      <charset val="1"/>
    </font>
    <font>
      <sz val="10"/>
      <name val="Arial"/>
      <family val="2"/>
      <charset val="1"/>
    </font>
    <font>
      <b val="true"/>
      <sz val="11"/>
      <color rgb="FFFFFFFF"/>
      <name val="Calibri"/>
      <family val="2"/>
      <charset val="1"/>
    </font>
    <font>
      <b val="true"/>
      <sz val="10"/>
      <color rgb="FFFFFFFF"/>
      <name val="Arial"/>
      <family val="2"/>
      <charset val="1"/>
    </font>
    <font>
      <b val="true"/>
      <sz val="8"/>
      <name val="Arial"/>
      <family val="2"/>
      <charset val="1"/>
    </font>
    <font>
      <sz val="10"/>
      <color rgb="FF000080"/>
      <name val="Arial"/>
      <family val="2"/>
      <charset val="1"/>
    </font>
    <font>
      <i val="true"/>
      <sz val="11"/>
      <color rgb="FF7F7F7F"/>
      <name val="Calibri"/>
      <family val="2"/>
      <charset val="1"/>
    </font>
    <font>
      <i val="true"/>
      <sz val="10"/>
      <color rgb="FF808080"/>
      <name val="Arial"/>
      <family val="2"/>
      <charset val="1"/>
    </font>
    <font>
      <u val="single"/>
      <sz val="11"/>
      <color rgb="FF0000FF"/>
      <name val="Calibri"/>
      <family val="2"/>
      <charset val="1"/>
    </font>
    <font>
      <u val="single"/>
      <sz val="11"/>
      <color rgb="FF004488"/>
      <name val="Calibri"/>
      <family val="2"/>
      <charset val="1"/>
    </font>
    <font>
      <b val="true"/>
      <sz val="10"/>
      <name val="Arial"/>
      <family val="2"/>
      <charset val="1"/>
    </font>
    <font>
      <sz val="11"/>
      <color rgb="FF006100"/>
      <name val="Calibri"/>
      <family val="2"/>
      <charset val="1"/>
    </font>
    <font>
      <sz val="10"/>
      <color rgb="FF008000"/>
      <name val="Arial"/>
      <family val="2"/>
      <charset val="1"/>
    </font>
    <font>
      <b val="true"/>
      <sz val="15"/>
      <color rgb="FF1F497D"/>
      <name val="Calibri"/>
      <family val="2"/>
      <charset val="1"/>
    </font>
    <font>
      <b val="true"/>
      <sz val="12"/>
      <color rgb="FF800000"/>
      <name val="Arial"/>
      <family val="2"/>
      <charset val="1"/>
    </font>
    <font>
      <b val="true"/>
      <sz val="13"/>
      <color rgb="FF1F497D"/>
      <name val="Calibri"/>
      <family val="2"/>
      <charset val="1"/>
    </font>
    <font>
      <b val="true"/>
      <sz val="10"/>
      <color rgb="FF800000"/>
      <name val="Arial"/>
      <family val="2"/>
      <charset val="1"/>
    </font>
    <font>
      <b val="true"/>
      <sz val="11"/>
      <color rgb="FF1F497D"/>
      <name val="Calibri"/>
      <family val="2"/>
      <charset val="1"/>
    </font>
    <font>
      <b val="true"/>
      <sz val="11"/>
      <color rgb="FF003366"/>
      <name val="Arial"/>
      <family val="2"/>
      <charset val="1"/>
    </font>
    <font>
      <u val="single"/>
      <sz val="10"/>
      <color rgb="FF0000FF"/>
      <name val="Arial"/>
      <family val="2"/>
      <charset val="1"/>
    </font>
    <font>
      <u val="single"/>
      <sz val="10.45"/>
      <color rgb="FF0000FF"/>
      <name val="Arial"/>
      <family val="2"/>
      <charset val="1"/>
    </font>
    <font>
      <u val="single"/>
      <sz val="11"/>
      <color rgb="FF0066AA"/>
      <name val="Calibri"/>
      <family val="2"/>
      <charset val="1"/>
    </font>
    <font>
      <sz val="11"/>
      <color rgb="FF3F3F76"/>
      <name val="Calibri"/>
      <family val="2"/>
      <charset val="1"/>
    </font>
    <font>
      <sz val="10"/>
      <color rgb="FF333399"/>
      <name val="Arial"/>
      <family val="2"/>
      <charset val="1"/>
    </font>
    <font>
      <b val="true"/>
      <sz val="8"/>
      <color rgb="FF000000"/>
      <name val="Arial"/>
      <family val="2"/>
      <charset val="1"/>
    </font>
    <font>
      <i val="true"/>
      <sz val="8"/>
      <name val="Arial"/>
      <family val="2"/>
      <charset val="1"/>
    </font>
    <font>
      <sz val="11"/>
      <color rgb="FFFA7D00"/>
      <name val="Calibri"/>
      <family val="2"/>
      <charset val="1"/>
    </font>
    <font>
      <sz val="10"/>
      <color rgb="FFFF9900"/>
      <name val="Arial"/>
      <family val="2"/>
      <charset val="1"/>
    </font>
    <font>
      <sz val="11"/>
      <color rgb="FF9C6500"/>
      <name val="Calibri"/>
      <family val="2"/>
      <charset val="1"/>
    </font>
    <font>
      <sz val="10"/>
      <color rgb="FF993300"/>
      <name val="Arial"/>
      <family val="2"/>
      <charset val="1"/>
    </font>
    <font>
      <sz val="8"/>
      <color rgb="FF000000"/>
      <name val="Arial"/>
      <family val="2"/>
      <charset val="1"/>
    </font>
    <font>
      <sz val="10"/>
      <name val="Tahoma"/>
      <family val="2"/>
      <charset val="1"/>
    </font>
    <font>
      <sz val="12"/>
      <name val="Arial"/>
      <family val="2"/>
      <charset val="1"/>
    </font>
    <font>
      <sz val="10"/>
      <name val="MS Sans Serif"/>
      <family val="2"/>
      <charset val="1"/>
    </font>
    <font>
      <sz val="10"/>
      <color rgb="FF000000"/>
      <name val="Calibri"/>
      <family val="2"/>
      <charset val="1"/>
    </font>
    <font>
      <sz val="11"/>
      <color rgb="FF000000"/>
      <name val="Arial"/>
      <family val="2"/>
      <charset val="1"/>
    </font>
    <font>
      <b val="true"/>
      <sz val="11"/>
      <color rgb="FF3F3F3F"/>
      <name val="Calibri"/>
      <family val="2"/>
      <charset val="1"/>
    </font>
    <font>
      <b val="true"/>
      <sz val="10"/>
      <color rgb="FF333333"/>
      <name val="Arial"/>
      <family val="2"/>
      <charset val="1"/>
    </font>
    <font>
      <b val="true"/>
      <sz val="9"/>
      <name val="Palatino"/>
      <family val="1"/>
      <charset val="1"/>
    </font>
    <font>
      <b val="true"/>
      <sz val="10"/>
      <color rgb="FF003300"/>
      <name val="Arial"/>
      <family val="2"/>
      <charset val="1"/>
    </font>
    <font>
      <b val="true"/>
      <sz val="18"/>
      <color rgb="FF003366"/>
      <name val="Cambria"/>
      <family val="2"/>
      <charset val="1"/>
    </font>
    <font>
      <b val="true"/>
      <sz val="11"/>
      <color rgb="FF000000"/>
      <name val="Calibri"/>
      <family val="2"/>
      <charset val="1"/>
    </font>
    <font>
      <sz val="11"/>
      <color rgb="FFFF0000"/>
      <name val="Calibri"/>
      <family val="2"/>
      <charset val="1"/>
    </font>
    <font>
      <sz val="10"/>
      <color rgb="FFFF0000"/>
      <name val="Arial"/>
      <family val="2"/>
      <charset val="1"/>
    </font>
    <font>
      <sz val="11"/>
      <color rgb="FF000000"/>
      <name val="Franklin Gothic Book"/>
      <family val="2"/>
      <charset val="1"/>
    </font>
    <font>
      <b val="true"/>
      <sz val="14"/>
      <color rgb="FF376092"/>
      <name val="Franklin Gothic Book"/>
      <family val="2"/>
      <charset val="1"/>
    </font>
    <font>
      <b val="true"/>
      <sz val="11"/>
      <color rgb="FF000000"/>
      <name val="Franklin Gothic Book"/>
      <family val="2"/>
      <charset val="1"/>
    </font>
    <font>
      <b val="true"/>
      <sz val="14"/>
      <color rgb="FF002060"/>
      <name val="Franklin Gothic Book"/>
      <family val="2"/>
      <charset val="1"/>
    </font>
    <font>
      <sz val="8"/>
      <name val="Franklin Gothic Book"/>
      <family val="2"/>
      <charset val="1"/>
    </font>
    <font>
      <b val="true"/>
      <sz val="14"/>
      <color rgb="FFFFFFFF"/>
      <name val="Franklin Gothic Book"/>
      <family val="2"/>
      <charset val="1"/>
    </font>
    <font>
      <b val="true"/>
      <sz val="11.5"/>
      <color rgb="FF000000"/>
      <name val="Franklin Gothic Book"/>
      <family val="2"/>
      <charset val="1"/>
    </font>
    <font>
      <b val="true"/>
      <sz val="11.5"/>
      <color rgb="FFFFFFFF"/>
      <name val="Franklin Gothic Book"/>
      <family val="2"/>
      <charset val="1"/>
    </font>
    <font>
      <b val="true"/>
      <sz val="10"/>
      <color rgb="FF007DC3"/>
      <name val="Franklin Gothic Book"/>
      <family val="2"/>
      <charset val="1"/>
    </font>
    <font>
      <b val="true"/>
      <sz val="9"/>
      <color rgb="FF007DC3"/>
      <name val="Franklin Gothic Book"/>
      <family val="2"/>
      <charset val="1"/>
    </font>
    <font>
      <sz val="9"/>
      <color rgb="FF000000"/>
      <name val="Franklin Gothic Book"/>
      <family val="2"/>
      <charset val="1"/>
    </font>
    <font>
      <b val="true"/>
      <sz val="9"/>
      <color rgb="FF000000"/>
      <name val="Franklin Gothic Book"/>
      <family val="2"/>
      <charset val="1"/>
    </font>
    <font>
      <b val="true"/>
      <sz val="9"/>
      <color rgb="FF1F497D"/>
      <name val="Franklin Gothic Book"/>
      <family val="2"/>
      <charset val="1"/>
    </font>
    <font>
      <b val="true"/>
      <sz val="14"/>
      <color rgb="FF000000"/>
      <name val="Franklin Gothic Book"/>
      <family val="2"/>
      <charset val="1"/>
    </font>
    <font>
      <b val="true"/>
      <sz val="10"/>
      <color rgb="FFE31B23"/>
      <name val="Franklin Gothic Book"/>
      <family val="2"/>
      <charset val="1"/>
    </font>
    <font>
      <b val="true"/>
      <sz val="9"/>
      <color rgb="FFFF0000"/>
      <name val="Franklin Gothic Book"/>
      <family val="2"/>
      <charset val="1"/>
    </font>
    <font>
      <b val="true"/>
      <sz val="10"/>
      <color rgb="FFA2A91B"/>
      <name val="Franklin Gothic Book"/>
      <family val="2"/>
      <charset val="1"/>
    </font>
    <font>
      <b val="true"/>
      <sz val="9"/>
      <color rgb="FFA2A91B"/>
      <name val="Franklin Gothic Book"/>
      <family val="2"/>
      <charset val="1"/>
    </font>
    <font>
      <b val="true"/>
      <sz val="10"/>
      <color rgb="FFF6A01A"/>
      <name val="Franklin Gothic Book"/>
      <family val="2"/>
      <charset val="1"/>
    </font>
    <font>
      <b val="true"/>
      <sz val="9"/>
      <color rgb="FFF6A01A"/>
      <name val="Franklin Gothic Book"/>
      <family val="2"/>
      <charset val="1"/>
    </font>
    <font>
      <b val="true"/>
      <sz val="10"/>
      <color rgb="FF000000"/>
      <name val="Franklin Gothic Book"/>
      <family val="2"/>
      <charset val="1"/>
    </font>
    <font>
      <b val="true"/>
      <sz val="9"/>
      <name val="Franklin Gothic Book"/>
      <family val="2"/>
      <charset val="1"/>
    </font>
    <font>
      <sz val="9"/>
      <name val="Franklin Gothic Book"/>
      <family val="2"/>
      <charset val="1"/>
    </font>
    <font>
      <b val="true"/>
      <sz val="12"/>
      <color rgb="FFFFFFFF"/>
      <name val="Franklin Gothic Book"/>
      <family val="2"/>
      <charset val="1"/>
    </font>
    <font>
      <sz val="8"/>
      <name val="Franklin Gothic Book"/>
      <family val="2"/>
    </font>
    <font>
      <sz val="10"/>
      <color rgb="FF000000"/>
      <name val="Franklin Gothic Book"/>
      <family val="2"/>
    </font>
    <font>
      <sz val="10"/>
      <color rgb="FF000000"/>
      <name val="Calibri"/>
      <family val="2"/>
    </font>
    <font>
      <sz val="9"/>
      <color rgb="FF000000"/>
      <name val="Franklin Gothic Book"/>
      <family val="2"/>
    </font>
    <font>
      <sz val="8"/>
      <name val="Calibri"/>
      <family val="2"/>
    </font>
    <font>
      <sz val="9"/>
      <color rgb="FF000000"/>
      <name val="Calibri"/>
      <family val="2"/>
    </font>
    <font>
      <sz val="8"/>
      <color rgb="FF000000"/>
      <name val="Franklin Gothic Book"/>
      <family val="2"/>
    </font>
    <font>
      <sz val="9"/>
      <color rgb="FF000000"/>
      <name val="Arial"/>
      <family val="2"/>
      <charset val="1"/>
    </font>
    <font>
      <sz val="11"/>
      <color rgb="FF4F81BD"/>
      <name val="Calibri"/>
      <family val="2"/>
      <charset val="1"/>
    </font>
    <font>
      <sz val="11"/>
      <name val="Calibri"/>
      <family val="2"/>
      <charset val="1"/>
    </font>
    <font>
      <sz val="8"/>
      <color rgb="FF000000"/>
      <name val="Tahoma"/>
      <family val="2"/>
      <charset val="1"/>
    </font>
    <font>
      <b val="true"/>
      <sz val="12"/>
      <color rgb="FF000000"/>
      <name val="Calibri"/>
      <family val="2"/>
    </font>
    <font>
      <sz val="11"/>
      <color rgb="FF000000"/>
      <name val="Calibri"/>
      <family val="2"/>
    </font>
    <font>
      <b val="true"/>
      <sz val="11"/>
      <color rgb="FF000000"/>
      <name val="Calibri"/>
      <family val="2"/>
    </font>
    <font>
      <sz val="12"/>
      <color rgb="FF000000"/>
      <name val="Calibri"/>
      <family val="2"/>
    </font>
  </fonts>
  <fills count="66">
    <fill>
      <patternFill patternType="none"/>
    </fill>
    <fill>
      <patternFill patternType="gray125"/>
    </fill>
    <fill>
      <patternFill patternType="solid">
        <fgColor rgb="FFDCE6F2"/>
        <bgColor rgb="FFE6E0EC"/>
      </patternFill>
    </fill>
    <fill>
      <patternFill patternType="solid">
        <fgColor rgb="FFC0CDF3"/>
        <bgColor rgb="FFCCC1DA"/>
      </patternFill>
    </fill>
    <fill>
      <patternFill patternType="darkGray">
        <fgColor rgb="FFF6DBDB"/>
        <bgColor rgb="FFE6E0EC"/>
      </patternFill>
    </fill>
    <fill>
      <patternFill patternType="solid">
        <fgColor rgb="FFFF99CC"/>
        <bgColor rgb="FFF98989"/>
      </patternFill>
    </fill>
    <fill>
      <patternFill patternType="solid">
        <fgColor rgb="FFEBF1DE"/>
        <bgColor rgb="FFF2F2F2"/>
      </patternFill>
    </fill>
    <fill>
      <patternFill patternType="solid">
        <fgColor rgb="FFCCFFCC"/>
        <bgColor rgb="FFC6EFCE"/>
      </patternFill>
    </fill>
    <fill>
      <patternFill patternType="solid">
        <fgColor rgb="FFE6E0EC"/>
        <bgColor rgb="FFDCE6F2"/>
      </patternFill>
    </fill>
    <fill>
      <patternFill patternType="solid">
        <fgColor rgb="FFCC99FF"/>
        <bgColor rgb="FFAEA8B9"/>
      </patternFill>
    </fill>
    <fill>
      <patternFill patternType="mediumGray">
        <fgColor rgb="FFDCE6F2"/>
        <bgColor rgb="FFDAF7FA"/>
      </patternFill>
    </fill>
    <fill>
      <patternFill patternType="darkGray">
        <fgColor rgb="FFDAF7FA"/>
        <bgColor rgb="FFCCFFCC"/>
      </patternFill>
    </fill>
    <fill>
      <patternFill patternType="solid">
        <fgColor rgb="FFFDEADA"/>
        <bgColor rgb="FFFDF7DB"/>
      </patternFill>
    </fill>
    <fill>
      <patternFill patternType="solid">
        <fgColor rgb="FFFFCC99"/>
        <bgColor rgb="FFFAC090"/>
      </patternFill>
    </fill>
    <fill>
      <patternFill patternType="solid">
        <fgColor rgb="FFC0CDF3"/>
        <bgColor rgb="FFCCC1DA"/>
      </patternFill>
    </fill>
    <fill>
      <patternFill patternType="solid">
        <fgColor rgb="FF96CCFC"/>
        <bgColor rgb="FFC0CDF3"/>
      </patternFill>
    </fill>
    <fill>
      <patternFill patternType="solid">
        <fgColor rgb="FFE6B9B8"/>
        <bgColor rgb="FFFAC090"/>
      </patternFill>
    </fill>
    <fill>
      <patternFill patternType="solid">
        <fgColor rgb="FFF98989"/>
        <bgColor rgb="FFFF99CC"/>
      </patternFill>
    </fill>
    <fill>
      <patternFill patternType="solid">
        <fgColor rgb="FFD7E4BD"/>
        <bgColor rgb="FFD9D9D9"/>
      </patternFill>
    </fill>
    <fill>
      <patternFill patternType="solid">
        <fgColor rgb="FF00FF00"/>
        <bgColor rgb="FF33CCCC"/>
      </patternFill>
    </fill>
    <fill>
      <patternFill patternType="solid">
        <fgColor rgb="FFCCC1DA"/>
        <bgColor rgb="FFC0C0C0"/>
      </patternFill>
    </fill>
    <fill>
      <patternFill patternType="darkGray">
        <fgColor rgb="FFB8E2F4"/>
        <bgColor rgb="FFC0CDF3"/>
      </patternFill>
    </fill>
    <fill>
      <patternFill patternType="solid">
        <fgColor rgb="FFFCD5B5"/>
        <bgColor rgb="FFFFCC99"/>
      </patternFill>
    </fill>
    <fill>
      <patternFill patternType="solid">
        <fgColor rgb="FFFFC800"/>
        <bgColor rgb="FFF79C22"/>
      </patternFill>
    </fill>
    <fill>
      <patternFill patternType="solid">
        <fgColor rgb="FF96B5D8"/>
        <bgColor rgb="FFAEA8B9"/>
      </patternFill>
    </fill>
    <fill>
      <patternFill patternType="darkGray">
        <fgColor rgb="FF0076C6"/>
        <bgColor rgb="FF263C8B"/>
      </patternFill>
    </fill>
    <fill>
      <patternFill patternType="darkGray">
        <fgColor rgb="FFF98989"/>
        <bgColor rgb="FFFF99CC"/>
      </patternFill>
    </fill>
    <fill>
      <patternFill patternType="solid">
        <fgColor rgb="FFC8D997"/>
        <bgColor rgb="FFD7E4BD"/>
      </patternFill>
    </fill>
    <fill>
      <patternFill patternType="solid">
        <fgColor rgb="FFAEA8B9"/>
        <bgColor rgb="FF96B5D8"/>
      </patternFill>
    </fill>
    <fill>
      <patternFill patternType="solid">
        <fgColor rgb="FF820037"/>
        <bgColor rgb="FF404040"/>
      </patternFill>
    </fill>
    <fill>
      <patternFill patternType="darkGray">
        <fgColor rgb="FF96CCFC"/>
        <bgColor rgb="FF96B5D8"/>
      </patternFill>
    </fill>
    <fill>
      <patternFill patternType="solid">
        <fgColor rgb="FF33CCCC"/>
        <bgColor rgb="FF3DA4AE"/>
      </patternFill>
    </fill>
    <fill>
      <patternFill patternType="solid">
        <fgColor rgb="FFFAC090"/>
        <bgColor rgb="FFFFCC99"/>
      </patternFill>
    </fill>
    <fill>
      <patternFill patternType="solid">
        <fgColor rgb="FFFF9900"/>
        <bgColor rgb="FFF79C22"/>
      </patternFill>
    </fill>
    <fill>
      <patternFill patternType="solid">
        <fgColor rgb="FF4F81BD"/>
        <bgColor rgb="FF3DA4AE"/>
      </patternFill>
    </fill>
    <fill>
      <patternFill patternType="solid">
        <fgColor rgb="FF263C8B"/>
        <bgColor rgb="FF404040"/>
      </patternFill>
    </fill>
    <fill>
      <patternFill patternType="solid">
        <fgColor rgb="FFBB4D21"/>
        <bgColor rgb="FFE31B23"/>
      </patternFill>
    </fill>
    <fill>
      <patternFill patternType="solid">
        <fgColor rgb="FFFF0000"/>
        <bgColor rgb="FFE31B23"/>
      </patternFill>
    </fill>
    <fill>
      <patternFill patternType="darkGray">
        <fgColor rgb="FF93CF51"/>
        <bgColor rgb="FFADB61C"/>
      </patternFill>
    </fill>
    <fill>
      <patternFill patternType="solid">
        <fgColor rgb="FF3DA4AE"/>
        <bgColor rgb="FF4F81BD"/>
      </patternFill>
    </fill>
    <fill>
      <patternFill patternType="solid">
        <fgColor rgb="FF7F758B"/>
        <bgColor rgb="FF8D8D8D"/>
      </patternFill>
    </fill>
    <fill>
      <patternFill patternType="darkGray">
        <fgColor rgb="FF3DA4AE"/>
        <bgColor rgb="FF33CCCC"/>
      </patternFill>
    </fill>
    <fill>
      <patternFill patternType="solid">
        <fgColor rgb="FFF79C22"/>
        <bgColor rgb="FFFF9900"/>
      </patternFill>
    </fill>
    <fill>
      <patternFill patternType="solid">
        <fgColor rgb="FFFF6F00"/>
        <bgColor rgb="FFFF9900"/>
      </patternFill>
    </fill>
    <fill>
      <patternFill patternType="solid">
        <fgColor rgb="FFFFC7CD"/>
        <bgColor rgb="FFFCD5B5"/>
      </patternFill>
    </fill>
    <fill>
      <patternFill patternType="solid">
        <fgColor rgb="FFF2F2F2"/>
        <bgColor rgb="FFEBF1DE"/>
      </patternFill>
    </fill>
    <fill>
      <patternFill patternType="solid">
        <fgColor rgb="FFC0C0C0"/>
        <bgColor rgb="FFCCC1DA"/>
      </patternFill>
    </fill>
    <fill>
      <patternFill patternType="solid">
        <fgColor rgb="FFFFFF99"/>
        <bgColor rgb="FFFFEB9C"/>
      </patternFill>
    </fill>
    <fill>
      <patternFill patternType="solid">
        <fgColor rgb="FFAEA8B9"/>
        <bgColor rgb="FF96B5D8"/>
      </patternFill>
    </fill>
    <fill>
      <patternFill patternType="darkGray">
        <fgColor rgb="FF8D8D8D"/>
        <bgColor rgb="FFAEA8B9"/>
      </patternFill>
    </fill>
    <fill>
      <patternFill patternType="solid">
        <fgColor rgb="FFFFFFFF"/>
        <bgColor rgb="FFF2F2F2"/>
      </patternFill>
    </fill>
    <fill>
      <patternFill patternType="solid">
        <fgColor rgb="FFC6EFCE"/>
        <bgColor rgb="FFCCFFCC"/>
      </patternFill>
    </fill>
    <fill>
      <patternFill patternType="solid">
        <fgColor rgb="FFFFFFCC"/>
        <bgColor rgb="FFFDF7DB"/>
      </patternFill>
    </fill>
    <fill>
      <patternFill patternType="solid">
        <fgColor rgb="FFFFEB9C"/>
        <bgColor rgb="FFFFFF99"/>
      </patternFill>
    </fill>
    <fill>
      <patternFill patternType="solid">
        <fgColor rgb="FF0076C6"/>
        <bgColor rgb="FF00B0F0"/>
      </patternFill>
    </fill>
    <fill>
      <patternFill patternType="darkGray">
        <fgColor rgb="FFB8E2F4"/>
        <bgColor rgb="FFDCE6F2"/>
      </patternFill>
    </fill>
    <fill>
      <patternFill patternType="solid">
        <fgColor rgb="FFE31B23"/>
        <bgColor rgb="FFFF0000"/>
      </patternFill>
    </fill>
    <fill>
      <patternFill patternType="darkGray">
        <fgColor rgb="FFF6DBDB"/>
        <bgColor rgb="FFFCD5B5"/>
      </patternFill>
    </fill>
    <fill>
      <patternFill patternType="solid">
        <fgColor rgb="FFADB61C"/>
        <bgColor rgb="FF93CF51"/>
      </patternFill>
    </fill>
    <fill>
      <patternFill patternType="darkGray">
        <fgColor rgb="FFFDF7DB"/>
        <bgColor rgb="FFFFFFCC"/>
      </patternFill>
    </fill>
    <fill>
      <patternFill patternType="solid">
        <fgColor rgb="FFF79C22"/>
        <bgColor rgb="FFFF9900"/>
      </patternFill>
    </fill>
    <fill>
      <patternFill patternType="mediumGray">
        <fgColor rgb="FFFDEADA"/>
        <bgColor rgb="FFFDF7DB"/>
      </patternFill>
    </fill>
    <fill>
      <patternFill patternType="solid">
        <fgColor rgb="FF000000"/>
        <bgColor rgb="FF001072"/>
      </patternFill>
    </fill>
    <fill>
      <patternFill patternType="solid">
        <fgColor rgb="FFD9D9D9"/>
        <bgColor rgb="FFE6E0EC"/>
      </patternFill>
    </fill>
    <fill>
      <patternFill patternType="solid">
        <fgColor rgb="FF93CF51"/>
        <bgColor rgb="FFADB61C"/>
      </patternFill>
    </fill>
    <fill>
      <patternFill patternType="darkGray">
        <fgColor rgb="FFFFC800"/>
        <bgColor rgb="FFFF9900"/>
      </patternFill>
    </fill>
  </fills>
  <borders count="36">
    <border diagonalUp="false" diagonalDown="false">
      <left/>
      <right/>
      <top/>
      <bottom/>
      <diagonal/>
    </border>
    <border diagonalUp="false" diagonalDown="false">
      <left style="thin">
        <color rgb="FF7F758B"/>
      </left>
      <right style="thin">
        <color rgb="FF7F758B"/>
      </right>
      <top style="thin">
        <color rgb="FF7F758B"/>
      </top>
      <bottom style="thin">
        <color rgb="FF7F758B"/>
      </bottom>
      <diagonal/>
    </border>
    <border diagonalUp="false" diagonalDown="false">
      <left style="thin">
        <color rgb="FF7F758B"/>
      </left>
      <right style="thin">
        <color rgb="FF7F758B"/>
      </right>
      <top style="thin">
        <color rgb="FF7F758B"/>
      </top>
      <bottom style="thin">
        <color rgb="FF7F758B"/>
      </bottom>
      <diagonal/>
    </border>
    <border diagonalUp="false" diagonalDown="false">
      <left style="double">
        <color rgb="FF404040"/>
      </left>
      <right style="double">
        <color rgb="FF404040"/>
      </right>
      <top style="double">
        <color rgb="FF404040"/>
      </top>
      <bottom style="double">
        <color rgb="FF404040"/>
      </bottom>
      <diagonal/>
    </border>
    <border diagonalUp="false" diagonalDown="false">
      <left style="double">
        <color rgb="FF0A3D0A"/>
      </left>
      <right style="double">
        <color rgb="FF0A3D0A"/>
      </right>
      <top style="double">
        <color rgb="FF0A3D0A"/>
      </top>
      <bottom style="double">
        <color rgb="FF0A3D0A"/>
      </bottom>
      <diagonal/>
    </border>
    <border diagonalUp="false" diagonalDown="false">
      <left style="thin"/>
      <right style="thin"/>
      <top/>
      <bottom/>
      <diagonal/>
    </border>
    <border diagonalUp="false" diagonalDown="false">
      <left/>
      <right/>
      <top/>
      <bottom style="thick">
        <color rgb="FF4F81BD"/>
      </bottom>
      <diagonal/>
    </border>
    <border diagonalUp="false" diagonalDown="false">
      <left/>
      <right/>
      <top/>
      <bottom style="thick">
        <color rgb="FF96B5D8"/>
      </bottom>
      <diagonal/>
    </border>
    <border diagonalUp="false" diagonalDown="false">
      <left/>
      <right/>
      <top/>
      <bottom style="medium">
        <color rgb="FF96B5D8"/>
      </bottom>
      <diagonal/>
    </border>
    <border diagonalUp="false" diagonalDown="false">
      <left/>
      <right/>
      <top/>
      <bottom style="medium">
        <color rgb="FF0076C6"/>
      </bottom>
      <diagonal/>
    </border>
    <border diagonalUp="false" diagonalDown="false">
      <left/>
      <right/>
      <top style="thin"/>
      <bottom/>
      <diagonal/>
    </border>
    <border diagonalUp="false" diagonalDown="false">
      <left/>
      <right/>
      <top/>
      <bottom style="double">
        <color rgb="FFFF6F00"/>
      </bottom>
      <diagonal/>
    </border>
    <border diagonalUp="false" diagonalDown="false">
      <left/>
      <right/>
      <top/>
      <bottom style="double">
        <color rgb="FFFF9900"/>
      </bottom>
      <diagonal/>
    </border>
    <border diagonalUp="false" diagonalDown="false">
      <left style="thin">
        <color rgb="FFAEA8B9"/>
      </left>
      <right style="thin">
        <color rgb="FFAEA8B9"/>
      </right>
      <top style="thin">
        <color rgb="FFAEA8B9"/>
      </top>
      <bottom style="thin">
        <color rgb="FFAEA8B9"/>
      </bottom>
      <diagonal/>
    </border>
    <border diagonalUp="false" diagonalDown="false">
      <left style="thin">
        <color rgb="FF404040"/>
      </left>
      <right style="thin">
        <color rgb="FF404040"/>
      </right>
      <top style="thin">
        <color rgb="FF404040"/>
      </top>
      <bottom style="thin">
        <color rgb="FF404040"/>
      </bottom>
      <diagonal/>
    </border>
    <border diagonalUp="false" diagonalDown="false">
      <left style="thin">
        <color rgb="FF0A3D0A"/>
      </left>
      <right style="thin">
        <color rgb="FF0A3D0A"/>
      </right>
      <top style="thin">
        <color rgb="FF0A3D0A"/>
      </top>
      <bottom style="thin">
        <color rgb="FF0A3D0A"/>
      </bottom>
      <diagonal/>
    </border>
    <border diagonalUp="false" diagonalDown="false">
      <left style="medium">
        <color rgb="FF001072"/>
      </left>
      <right style="medium">
        <color rgb="FF001072"/>
      </right>
      <top style="medium">
        <color rgb="FF001072"/>
      </top>
      <bottom style="medium">
        <color rgb="FF001072"/>
      </bottom>
      <diagonal/>
    </border>
    <border diagonalUp="false" diagonalDown="false">
      <left/>
      <right/>
      <top style="thin"/>
      <bottom style="thin"/>
      <diagonal/>
    </border>
    <border diagonalUp="false" diagonalDown="false">
      <left/>
      <right/>
      <top/>
      <bottom style="thin">
        <color rgb="FF0A3D0A"/>
      </bottom>
      <diagonal/>
    </border>
    <border diagonalUp="false" diagonalDown="false">
      <left/>
      <right/>
      <top style="thin">
        <color rgb="FF4F81BD"/>
      </top>
      <bottom style="double">
        <color rgb="FF4F81BD"/>
      </bottom>
      <diagonal/>
    </border>
    <border diagonalUp="false" diagonalDown="false">
      <left/>
      <right/>
      <top/>
      <bottom style="medium">
        <color rgb="FF001072"/>
      </bottom>
      <diagonal/>
    </border>
    <border diagonalUp="false" diagonalDown="false">
      <left/>
      <right/>
      <top/>
      <bottom style="medium">
        <color rgb="FF0076C6"/>
      </bottom>
      <diagonal/>
    </border>
    <border diagonalUp="false" diagonalDown="false">
      <left/>
      <right/>
      <top style="thin">
        <color rgb="FF7F758B"/>
      </top>
      <bottom style="thin">
        <color rgb="FF7F758B"/>
      </bottom>
      <diagonal/>
    </border>
    <border diagonalUp="false" diagonalDown="false">
      <left/>
      <right/>
      <top/>
      <bottom style="thin">
        <color rgb="FFC0C0C0"/>
      </bottom>
      <diagonal/>
    </border>
    <border diagonalUp="false" diagonalDown="false">
      <left/>
      <right/>
      <top style="thin">
        <color rgb="FF7F758B"/>
      </top>
      <bottom/>
      <diagonal/>
    </border>
    <border diagonalUp="false" diagonalDown="false">
      <left/>
      <right style="thin">
        <color rgb="FFD9D9D9"/>
      </right>
      <top/>
      <bottom/>
      <diagonal/>
    </border>
    <border diagonalUp="false" diagonalDown="false">
      <left/>
      <right/>
      <top/>
      <bottom style="medium">
        <color rgb="FFE31B23"/>
      </bottom>
      <diagonal/>
    </border>
    <border diagonalUp="false" diagonalDown="false">
      <left/>
      <right/>
      <top/>
      <bottom style="medium">
        <color rgb="FFADB61C"/>
      </bottom>
      <diagonal/>
    </border>
    <border diagonalUp="false" diagonalDown="false">
      <left/>
      <right/>
      <top/>
      <bottom style="medium">
        <color rgb="FFF79C22"/>
      </bottom>
      <diagonal/>
    </border>
    <border diagonalUp="false" diagonalDown="false">
      <left/>
      <right/>
      <top/>
      <bottom style="medium"/>
      <diagonal/>
    </border>
    <border diagonalUp="false" diagonalDown="false">
      <left/>
      <right/>
      <top style="medium"/>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style="thin"/>
      <top style="thin"/>
      <bottom/>
      <diagonal/>
    </border>
  </borders>
  <cellStyleXfs count="47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4"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6"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7"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28"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6" fillId="30"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6" fillId="32"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6" fillId="34"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6" fillId="36"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6" fillId="38"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6" fillId="40"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6" fillId="41"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4" fontId="6" fillId="42" borderId="0" applyFont="true" applyBorder="false" applyAlignment="true" applyProtection="false">
      <alignment horizontal="general" vertical="bottom" textRotation="0" wrapText="false" indent="0" shrinkToFit="false"/>
    </xf>
    <xf numFmtId="166" fontId="8" fillId="0" borderId="0" applyFont="true" applyBorder="false" applyAlignment="true" applyProtection="false">
      <alignment horizontal="right" vertical="bottom" textRotation="0" wrapText="false" indent="0" shrinkToFit="false"/>
    </xf>
    <xf numFmtId="167" fontId="8" fillId="0" borderId="0" applyFont="true" applyBorder="false" applyAlignment="true" applyProtection="false">
      <alignment horizontal="right" vertical="bottom" textRotation="0" wrapText="false" indent="0" shrinkToFit="false"/>
    </xf>
    <xf numFmtId="168" fontId="8" fillId="0" borderId="0" applyFont="true" applyBorder="false" applyAlignment="true" applyProtection="false">
      <alignment horizontal="right"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9" fillId="44" borderId="0" applyFont="true" applyBorder="fals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2" fillId="46" borderId="2" applyFont="true" applyBorder="true" applyAlignment="true" applyProtection="false">
      <alignment horizontal="general" vertical="bottom" textRotation="0" wrapText="false" indent="0" shrinkToFit="false"/>
    </xf>
    <xf numFmtId="164" fontId="12" fillId="46" borderId="2" applyFont="true" applyBorder="tru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1" fillId="45" borderId="1" applyFont="true" applyBorder="true" applyAlignment="true" applyProtection="false">
      <alignment horizontal="general" vertical="bottom" textRotation="0" wrapText="false" indent="0" shrinkToFit="false"/>
    </xf>
    <xf numFmtId="164" fontId="13" fillId="47" borderId="0" applyFont="true" applyBorder="true" applyAlignment="true" applyProtection="true">
      <alignment horizontal="general" vertical="bottom" textRotation="0" wrapText="false" indent="0" shrinkToFit="false"/>
      <protection locked="false" hidden="false"/>
    </xf>
    <xf numFmtId="164" fontId="14" fillId="48" borderId="3" applyFont="true" applyBorder="true" applyAlignment="true" applyProtection="false">
      <alignment horizontal="general" vertical="bottom" textRotation="0" wrapText="false" indent="0" shrinkToFit="false"/>
    </xf>
    <xf numFmtId="164" fontId="15" fillId="49" borderId="4" applyFont="true" applyBorder="true" applyAlignment="true" applyProtection="false">
      <alignment horizontal="general" vertical="bottom" textRotation="0" wrapText="false" indent="0" shrinkToFit="false"/>
    </xf>
    <xf numFmtId="164" fontId="15" fillId="49" borderId="4" applyFont="true" applyBorder="true" applyAlignment="true" applyProtection="false">
      <alignment horizontal="general" vertical="bottom" textRotation="0" wrapText="false" indent="0" shrinkToFit="false"/>
    </xf>
    <xf numFmtId="164" fontId="14" fillId="48" borderId="3" applyFont="true" applyBorder="true" applyAlignment="true" applyProtection="false">
      <alignment horizontal="general" vertical="bottom" textRotation="0" wrapText="false" indent="0" shrinkToFit="false"/>
    </xf>
    <xf numFmtId="164" fontId="14" fillId="48" borderId="3" applyFont="true" applyBorder="true" applyAlignment="true" applyProtection="false">
      <alignment horizontal="general" vertical="bottom" textRotation="0" wrapText="false" indent="0" shrinkToFit="false"/>
    </xf>
    <xf numFmtId="164" fontId="13" fillId="15" borderId="5" applyFont="true" applyBorder="true" applyAlignment="true" applyProtection="true">
      <alignment horizontal="center" vertical="center" textRotation="0" wrapText="false" indent="0" shrinkToFit="false"/>
      <protection locked="false" hidden="false"/>
    </xf>
    <xf numFmtId="164" fontId="16" fillId="0" borderId="0" applyFont="true" applyBorder="true" applyAlignment="true" applyProtection="true">
      <alignment horizontal="left" vertical="bottom" textRotation="0" wrapText="false" indent="0" shrinkToFit="false"/>
      <protection locked="true" hidden="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7" fillId="50" borderId="0" applyFont="true" applyBorder="true" applyAlignment="true" applyProtection="true">
      <alignment horizontal="general" vertical="bottom" textRotation="0" wrapText="false" indent="0" shrinkToFit="false"/>
      <protection locked="false" hidden="false"/>
    </xf>
    <xf numFmtId="164" fontId="17" fillId="15" borderId="0" applyFont="true" applyBorder="false" applyAlignment="true" applyProtection="true">
      <alignment horizontal="general" vertical="bottom" textRotation="0" wrapText="false" indent="0" shrinkToFit="false"/>
      <protection locked="false" hidden="false"/>
    </xf>
    <xf numFmtId="172" fontId="8" fillId="0" borderId="0" applyFont="true" applyBorder="true" applyAlignment="true" applyProtection="true">
      <alignment horizontal="right" vertical="bottom" textRotation="0" wrapText="false" indent="0" shrinkToFit="false"/>
      <protection locked="true" hidden="false"/>
    </xf>
    <xf numFmtId="173"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right"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false" hidden="false"/>
    </xf>
    <xf numFmtId="164" fontId="23" fillId="51" borderId="0" applyFont="true" applyBorder="false" applyAlignment="true" applyProtection="false">
      <alignment horizontal="general" vertical="bottom" textRotation="0" wrapText="false" indent="0" shrinkToFit="false"/>
    </xf>
    <xf numFmtId="164" fontId="24" fillId="7" borderId="0" applyFont="true" applyBorder="false" applyAlignment="true" applyProtection="false">
      <alignment horizontal="general" vertical="bottom" textRotation="0" wrapText="false" indent="0" shrinkToFit="false"/>
    </xf>
    <xf numFmtId="164" fontId="24" fillId="7"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xf numFmtId="164" fontId="25" fillId="0" borderId="6" applyFont="true" applyBorder="true" applyAlignment="true" applyProtection="false">
      <alignment horizontal="general" vertical="bottom" textRotation="0" wrapText="false" indent="0" shrinkToFit="false"/>
    </xf>
    <xf numFmtId="164" fontId="26" fillId="52" borderId="0" applyFont="true" applyBorder="true" applyAlignment="true" applyProtection="true">
      <alignment horizontal="general" vertical="bottom" textRotation="0" wrapText="false" indent="0" shrinkToFit="false"/>
      <protection locked="true" hidden="false"/>
    </xf>
    <xf numFmtId="164" fontId="26" fillId="52" borderId="0" applyFont="true" applyBorder="true" applyAlignment="true" applyProtection="true">
      <alignment horizontal="general" vertical="bottom" textRotation="0" wrapText="false" indent="0" shrinkToFit="false"/>
      <protection locked="true" hidden="false"/>
    </xf>
    <xf numFmtId="164" fontId="25" fillId="0" borderId="6" applyFont="true" applyBorder="true" applyAlignment="true" applyProtection="false">
      <alignment horizontal="general" vertical="bottom" textRotation="0" wrapText="false" indent="0" shrinkToFit="false"/>
    </xf>
    <xf numFmtId="164" fontId="25" fillId="0" borderId="6" applyFont="true" applyBorder="true" applyAlignment="true" applyProtection="false">
      <alignment horizontal="general" vertical="bottom" textRotation="0" wrapText="false" indent="0" shrinkToFit="false"/>
    </xf>
    <xf numFmtId="164" fontId="27" fillId="0" borderId="7" applyFont="true" applyBorder="true" applyAlignment="true" applyProtection="false">
      <alignment horizontal="general" vertical="bottom" textRotation="0" wrapText="false" indent="0" shrinkToFit="false"/>
    </xf>
    <xf numFmtId="164" fontId="28" fillId="52" borderId="0" applyFont="true" applyBorder="true" applyAlignment="true" applyProtection="true">
      <alignment horizontal="general" vertical="bottom" textRotation="0" wrapText="false" indent="0" shrinkToFit="false"/>
      <protection locked="true" hidden="false"/>
    </xf>
    <xf numFmtId="164" fontId="28" fillId="52" borderId="0" applyFont="true" applyBorder="true" applyAlignment="true" applyProtection="true">
      <alignment horizontal="general" vertical="bottom" textRotation="0" wrapText="false" indent="0" shrinkToFit="false"/>
      <protection locked="true" hidden="false"/>
    </xf>
    <xf numFmtId="164" fontId="27" fillId="0" borderId="7" applyFont="true" applyBorder="true" applyAlignment="true" applyProtection="false">
      <alignment horizontal="general" vertical="bottom" textRotation="0" wrapText="false" indent="0" shrinkToFit="false"/>
    </xf>
    <xf numFmtId="164" fontId="27" fillId="0" borderId="7"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30" fillId="0" borderId="9" applyFont="true" applyBorder="true" applyAlignment="true" applyProtection="false">
      <alignment horizontal="general" vertical="bottom" textRotation="0" wrapText="false" indent="0" shrinkToFit="false"/>
    </xf>
    <xf numFmtId="164" fontId="30" fillId="0" borderId="9"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35" fillId="13" borderId="2" applyFont="true" applyBorder="true" applyAlignment="true" applyProtection="false">
      <alignment horizontal="general" vertical="bottom" textRotation="0" wrapText="false" indent="0" shrinkToFit="false"/>
    </xf>
    <xf numFmtId="164" fontId="35" fillId="13" borderId="2" applyFont="true" applyBorder="tru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34" fillId="13" borderId="1"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36" fillId="0" borderId="10" applyFont="true" applyBorder="true" applyAlignment="true" applyProtection="true">
      <alignment horizontal="left" vertical="bottom" textRotation="0" wrapText="false" indent="0" shrinkToFit="false"/>
      <protection locked="true" hidden="false"/>
    </xf>
    <xf numFmtId="164" fontId="37" fillId="0" borderId="0" applyFont="true" applyBorder="true" applyAlignment="true" applyProtection="true">
      <alignment horizontal="left" vertical="bottom" textRotation="0" wrapText="false" indent="0" shrinkToFit="false"/>
      <protection locked="true" hidden="false"/>
    </xf>
    <xf numFmtId="164" fontId="38" fillId="0" borderId="11" applyFont="true" applyBorder="true" applyAlignment="true" applyProtection="false">
      <alignment horizontal="general" vertical="bottom" textRotation="0" wrapText="false" indent="0" shrinkToFit="false"/>
    </xf>
    <xf numFmtId="164" fontId="39" fillId="0" borderId="12" applyFont="true" applyBorder="true" applyAlignment="true" applyProtection="false">
      <alignment horizontal="general" vertical="bottom" textRotation="0" wrapText="false" indent="0" shrinkToFit="false"/>
    </xf>
    <xf numFmtId="164" fontId="39" fillId="0" borderId="12" applyFont="true" applyBorder="true" applyAlignment="true" applyProtection="false">
      <alignment horizontal="general" vertical="bottom" textRotation="0" wrapText="false" indent="0" shrinkToFit="false"/>
    </xf>
    <xf numFmtId="164" fontId="38" fillId="0" borderId="11" applyFont="true" applyBorder="true" applyAlignment="true" applyProtection="false">
      <alignment horizontal="general" vertical="bottom" textRotation="0" wrapText="false" indent="0" shrinkToFit="false"/>
    </xf>
    <xf numFmtId="164" fontId="38" fillId="0" borderId="11" applyFont="true" applyBorder="tru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0" fillId="53" borderId="0" applyFont="true" applyBorder="false" applyAlignment="true" applyProtection="false">
      <alignment horizontal="general" vertical="bottom" textRotation="0" wrapText="false" indent="0" shrinkToFit="false"/>
    </xf>
    <xf numFmtId="164" fontId="41" fillId="47" borderId="0" applyFont="true" applyBorder="false" applyAlignment="true" applyProtection="false">
      <alignment horizontal="general" vertical="bottom" textRotation="0" wrapText="false" indent="0" shrinkToFit="false"/>
    </xf>
    <xf numFmtId="164" fontId="41" fillId="47" borderId="0" applyFont="true" applyBorder="false" applyAlignment="true" applyProtection="false">
      <alignment horizontal="general" vertical="bottom" textRotation="0" wrapText="false" indent="0" shrinkToFit="false"/>
    </xf>
    <xf numFmtId="164" fontId="40" fillId="53" borderId="0" applyFont="true" applyBorder="false" applyAlignment="true" applyProtection="false">
      <alignment horizontal="general" vertical="bottom" textRotation="0" wrapText="false" indent="0" shrinkToFit="false"/>
    </xf>
    <xf numFmtId="164" fontId="40" fillId="5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left" vertical="bottom" textRotation="0" wrapText="false" indent="0" shrinkToFit="false"/>
      <protection locked="true" hidden="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0" fillId="52" borderId="13"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64" fontId="49" fillId="46" borderId="15" applyFont="true" applyBorder="true" applyAlignment="true" applyProtection="false">
      <alignment horizontal="general" vertical="bottom" textRotation="0" wrapText="false" indent="0" shrinkToFit="false"/>
    </xf>
    <xf numFmtId="164" fontId="49" fillId="46" borderId="15"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64" fontId="48" fillId="45" borderId="14" applyFont="true" applyBorder="true" applyAlignment="true" applyProtection="false">
      <alignment horizontal="general" vertical="bottom" textRotation="0" wrapText="false" indent="0" shrinkToFit="false"/>
    </xf>
    <xf numFmtId="175" fontId="0" fillId="0" borderId="0" applyFont="true" applyBorder="false" applyAlignment="true" applyProtection="false">
      <alignment horizontal="general" vertical="bottom" textRotation="0" wrapText="false" indent="0" shrinkToFit="false"/>
    </xf>
    <xf numFmtId="176" fontId="8" fillId="0" borderId="0" applyFont="true" applyBorder="true" applyAlignment="true" applyProtection="true">
      <alignment horizontal="right" vertical="bottom" textRotation="0" wrapText="false" indent="0" shrinkToFit="false"/>
      <protection locked="true" hidden="false"/>
    </xf>
    <xf numFmtId="164" fontId="36" fillId="0" borderId="10" applyFont="true" applyBorder="true" applyAlignment="true" applyProtection="true">
      <alignment horizontal="right" vertical="bottom" textRotation="0" wrapText="false" indent="0" shrinkToFit="false"/>
      <protection locked="true" hidden="false"/>
    </xf>
    <xf numFmtId="164" fontId="37" fillId="0" borderId="0" applyFont="true" applyBorder="true" applyAlignment="true" applyProtection="true">
      <alignment horizontal="right" vertical="bottom" textRotation="0" wrapText="false" indent="0" shrinkToFit="false"/>
      <protection locked="true" hidden="false"/>
    </xf>
    <xf numFmtId="164" fontId="17" fillId="50" borderId="16" applyFont="true" applyBorder="true" applyAlignment="true" applyProtection="true">
      <alignment horizontal="general" vertical="bottom" textRotation="0" wrapText="false" indent="0" shrinkToFit="false"/>
      <protection locked="false" hidden="false"/>
    </xf>
    <xf numFmtId="164" fontId="13" fillId="15" borderId="17" applyFont="true" applyBorder="true" applyAlignment="true" applyProtection="true">
      <alignment horizontal="general" vertical="center" textRotation="0" wrapText="false" indent="0" shrinkToFit="false"/>
      <protection locked="false" hidden="false"/>
    </xf>
    <xf numFmtId="172" fontId="8" fillId="0" borderId="0" applyFont="true" applyBorder="false" applyAlignment="true" applyProtection="false">
      <alignment horizontal="right" vertical="bottom" textRotation="0" wrapText="false" indent="0" shrinkToFit="false"/>
    </xf>
    <xf numFmtId="177" fontId="8" fillId="0" borderId="0" applyFont="true" applyBorder="true" applyAlignment="true" applyProtection="true">
      <alignment horizontal="right" vertical="bottom" textRotation="0" wrapText="false" indent="0" shrinkToFit="false"/>
      <protection locked="true" hidden="false"/>
    </xf>
    <xf numFmtId="164" fontId="5" fillId="0" borderId="0" applyFont="true" applyBorder="true" applyAlignment="true" applyProtection="true">
      <alignment horizontal="general" vertical="top"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center" vertical="center" textRotation="0" wrapText="tru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left" vertical="center" textRotation="0" wrapText="tru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50" fillId="0" borderId="0" applyFont="true" applyBorder="true" applyAlignment="true" applyProtection="true">
      <alignment horizontal="left" vertical="bottom" textRotation="0" wrapText="false" indent="0" shrinkToFit="false"/>
      <protection locked="true" hidden="false"/>
    </xf>
    <xf numFmtId="164" fontId="50" fillId="0" borderId="0" applyFont="true" applyBorder="true" applyAlignment="true" applyProtection="true">
      <alignment horizontal="left" vertical="bottom" textRotation="0" wrapText="false" indent="0" shrinkToFit="false"/>
      <protection locked="true" hidden="false"/>
    </xf>
    <xf numFmtId="164" fontId="3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1" fillId="0" borderId="18" applyFont="true" applyBorder="true" applyAlignment="true" applyProtection="true">
      <alignment horizontal="general" vertical="bottom" textRotation="0" wrapText="false" indent="0" shrinkToFit="false"/>
      <protection locked="true" hidden="false"/>
    </xf>
    <xf numFmtId="164" fontId="52" fillId="0" borderId="0" applyFont="true" applyBorder="false" applyAlignment="true" applyProtection="false">
      <alignment horizontal="general" vertical="bottom" textRotation="0" wrapText="false" indent="0" shrinkToFit="false"/>
    </xf>
    <xf numFmtId="164" fontId="52" fillId="0" borderId="0" applyFont="true" applyBorder="false" applyAlignment="true" applyProtection="false">
      <alignment horizontal="general" vertical="bottom" textRotation="0" wrapText="false" indent="0" shrinkToFit="false"/>
    </xf>
    <xf numFmtId="164" fontId="53" fillId="0" borderId="19" applyFont="true" applyBorder="tru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53" fillId="0" borderId="19" applyFont="true" applyBorder="true" applyAlignment="true" applyProtection="false">
      <alignment horizontal="general" vertical="bottom" textRotation="0" wrapText="false" indent="0" shrinkToFit="false"/>
    </xf>
    <xf numFmtId="164" fontId="53" fillId="0" borderId="19"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right" vertical="bottom" textRotation="0" wrapText="false" indent="0" shrinkToFit="false"/>
      <protection locked="true" hidden="false"/>
    </xf>
    <xf numFmtId="164" fontId="16" fillId="0" borderId="0" applyFont="true" applyBorder="true" applyAlignment="true" applyProtection="true">
      <alignment horizontal="left" vertical="center" textRotation="0" wrapText="false" indent="0" shrinkToFit="false"/>
      <protection locked="true" hidden="false"/>
    </xf>
    <xf numFmtId="164" fontId="54" fillId="0" borderId="0" applyFont="true" applyBorder="false" applyAlignment="true" applyProtection="false">
      <alignment horizontal="general" vertical="bottom" textRotation="0" wrapText="false" indent="0" shrinkToFit="false"/>
    </xf>
    <xf numFmtId="164" fontId="55" fillId="0" borderId="0" applyFont="true" applyBorder="false" applyAlignment="true" applyProtection="false">
      <alignment horizontal="general" vertical="bottom" textRotation="0" wrapText="false" indent="0" shrinkToFit="false"/>
    </xf>
    <xf numFmtId="164" fontId="55" fillId="0" borderId="0" applyFont="true" applyBorder="false" applyAlignment="true" applyProtection="false">
      <alignment horizontal="general" vertical="bottom" textRotation="0" wrapText="false" indent="0" shrinkToFit="false"/>
    </xf>
    <xf numFmtId="164" fontId="54" fillId="0" borderId="0" applyFont="true" applyBorder="false" applyAlignment="true" applyProtection="false">
      <alignment horizontal="general" vertical="bottom" textRotation="0" wrapText="false" indent="0" shrinkToFit="false"/>
    </xf>
    <xf numFmtId="164" fontId="5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8"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23" fillId="51" borderId="0" applyFont="true" applyBorder="false" applyAlignment="true" applyProtection="false">
      <alignment horizontal="general" vertical="bottom" textRotation="0" wrapText="false" indent="0" shrinkToFit="false"/>
    </xf>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left" vertical="bottom" textRotation="0" wrapText="false" indent="0" shrinkToFit="false"/>
      <protection locked="true" hidden="false"/>
    </xf>
    <xf numFmtId="164" fontId="57" fillId="0" borderId="0" xfId="0" applyFont="true" applyBorder="false" applyAlignment="true" applyProtection="false">
      <alignment horizontal="left"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20" xfId="0" applyFont="true" applyBorder="true" applyAlignment="true" applyProtection="false">
      <alignment horizontal="general" vertical="bottom" textRotation="0" wrapText="false" indent="0" shrinkToFit="false"/>
      <protection locked="true" hidden="false"/>
    </xf>
    <xf numFmtId="164" fontId="57" fillId="0" borderId="20" xfId="0" applyFont="true" applyBorder="tru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right" vertical="bottom" textRotation="0" wrapText="false" indent="0" shrinkToFit="false"/>
      <protection locked="true" hidden="false"/>
    </xf>
    <xf numFmtId="164" fontId="60" fillId="0" borderId="0" xfId="362" applyFont="true" applyBorder="false" applyAlignment="false" applyProtection="false">
      <alignment horizontal="general" vertical="bottom" textRotation="0" wrapText="false" indent="0" shrinkToFit="false"/>
      <protection locked="true" hidden="false"/>
    </xf>
    <xf numFmtId="164" fontId="61" fillId="54" borderId="0"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true" applyAlignment="true" applyProtection="false">
      <alignment horizontal="left" vertical="center" textRotation="0" wrapText="false" indent="0" shrinkToFit="false"/>
      <protection locked="true" hidden="false"/>
    </xf>
    <xf numFmtId="164" fontId="62" fillId="0" borderId="0" xfId="0" applyFont="true" applyBorder="true" applyAlignment="true" applyProtection="false">
      <alignment horizontal="general" vertical="center" textRotation="0" wrapText="fals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63" fillId="54" borderId="0" xfId="0" applyFont="true" applyBorder="true" applyAlignment="false" applyProtection="false">
      <alignment horizontal="general" vertical="bottom" textRotation="0" wrapText="false" indent="0" shrinkToFit="false"/>
      <protection locked="true" hidden="false"/>
    </xf>
    <xf numFmtId="164" fontId="56" fillId="54" borderId="0" xfId="0" applyFont="true" applyBorder="true" applyAlignment="false" applyProtection="false">
      <alignment horizontal="general" vertical="bottom" textRotation="0" wrapText="false" indent="0" shrinkToFit="false"/>
      <protection locked="true" hidden="false"/>
    </xf>
    <xf numFmtId="164" fontId="64" fillId="55" borderId="0" xfId="0" applyFont="true" applyBorder="true" applyAlignment="true" applyProtection="false">
      <alignment horizontal="center" vertical="bottom" textRotation="0" wrapText="false" indent="0" shrinkToFit="false"/>
      <protection locked="true" hidden="false"/>
    </xf>
    <xf numFmtId="164" fontId="63" fillId="50" borderId="0" xfId="0" applyFont="true" applyBorder="true" applyAlignment="false" applyProtection="false">
      <alignment horizontal="general" vertical="bottom" textRotation="0" wrapText="false" indent="0" shrinkToFit="false"/>
      <protection locked="true" hidden="false"/>
    </xf>
    <xf numFmtId="164" fontId="56" fillId="50" borderId="0" xfId="0" applyFont="true" applyBorder="true" applyAlignment="false" applyProtection="false">
      <alignment horizontal="general" vertical="bottom" textRotation="0" wrapText="false" indent="0" shrinkToFit="false"/>
      <protection locked="true" hidden="false"/>
    </xf>
    <xf numFmtId="164" fontId="64" fillId="50" borderId="0" xfId="0" applyFont="true" applyBorder="true" applyAlignment="true" applyProtection="false">
      <alignment horizontal="center" vertical="bottom" textRotation="0" wrapText="false" indent="0" shrinkToFit="false"/>
      <protection locked="true" hidden="false"/>
    </xf>
    <xf numFmtId="164" fontId="56" fillId="50" borderId="0" xfId="0" applyFont="true" applyBorder="false" applyAlignment="false" applyProtection="false">
      <alignment horizontal="general" vertical="bottom" textRotation="0" wrapText="false" indent="0" shrinkToFit="false"/>
      <protection locked="true" hidden="false"/>
    </xf>
    <xf numFmtId="164" fontId="65" fillId="50" borderId="21" xfId="475" applyFont="true" applyBorder="true" applyAlignment="true" applyProtection="true">
      <alignment horizontal="general" vertical="bottom" textRotation="0" wrapText="false" indent="0" shrinkToFit="false"/>
      <protection locked="true" hidden="false"/>
    </xf>
    <xf numFmtId="164" fontId="66" fillId="50" borderId="21" xfId="476" applyFont="true" applyBorder="true" applyAlignment="true" applyProtection="true">
      <alignment horizontal="general" vertical="bottom" textRotation="0" wrapText="false" indent="0" shrinkToFit="false"/>
      <protection locked="true" hidden="false"/>
    </xf>
    <xf numFmtId="164" fontId="66" fillId="50" borderId="0" xfId="476" applyFont="true" applyBorder="true" applyAlignment="true" applyProtection="true">
      <alignment horizontal="general" vertical="bottom" textRotation="0" wrapText="false" indent="0" shrinkToFit="false"/>
      <protection locked="true" hidden="false"/>
    </xf>
    <xf numFmtId="164" fontId="66" fillId="50" borderId="0" xfId="476" applyFont="true" applyBorder="true" applyAlignment="true" applyProtection="true">
      <alignment horizontal="right" vertical="bottom" textRotation="0" wrapText="false" indent="0" shrinkToFit="false"/>
      <protection locked="true" hidden="false"/>
    </xf>
    <xf numFmtId="165" fontId="67" fillId="50" borderId="0" xfId="476" applyFont="true" applyBorder="true" applyAlignment="true" applyProtection="true">
      <alignment horizontal="center" vertical="bottom" textRotation="0" wrapText="false" indent="0" shrinkToFit="false"/>
      <protection locked="true" hidden="false"/>
    </xf>
    <xf numFmtId="164" fontId="63" fillId="54" borderId="22" xfId="0" applyFont="true" applyBorder="true" applyAlignment="false" applyProtection="false">
      <alignment horizontal="general" vertical="bottom" textRotation="0" wrapText="false" indent="0" shrinkToFit="false"/>
      <protection locked="true" hidden="false"/>
    </xf>
    <xf numFmtId="164" fontId="56" fillId="54" borderId="23" xfId="0" applyFont="true" applyBorder="true" applyAlignment="false" applyProtection="false">
      <alignment horizontal="general" vertical="bottom" textRotation="0" wrapText="false" indent="0" shrinkToFit="false"/>
      <protection locked="true" hidden="false"/>
    </xf>
    <xf numFmtId="164" fontId="63" fillId="50" borderId="24" xfId="0" applyFont="true" applyBorder="true" applyAlignment="false" applyProtection="false">
      <alignment horizontal="general" vertical="bottom" textRotation="0" wrapText="false" indent="0" shrinkToFit="false"/>
      <protection locked="true" hidden="false"/>
    </xf>
    <xf numFmtId="164" fontId="68" fillId="50" borderId="21" xfId="475" applyFont="true" applyBorder="true" applyAlignment="true" applyProtection="true">
      <alignment horizontal="general" vertical="bottom" textRotation="0" wrapText="false" indent="0" shrinkToFit="false"/>
      <protection locked="true" hidden="false"/>
    </xf>
    <xf numFmtId="178" fontId="67" fillId="50" borderId="0" xfId="19" applyFont="true" applyBorder="true" applyAlignment="true" applyProtection="true">
      <alignment horizontal="center" vertical="bottom" textRotation="0" wrapText="false" indent="0" shrinkToFit="false"/>
      <protection locked="true" hidden="false"/>
    </xf>
    <xf numFmtId="179" fontId="67" fillId="50" borderId="0" xfId="15" applyFont="true" applyBorder="true" applyAlignment="true" applyProtection="true">
      <alignment horizontal="center" vertical="bottom" textRotation="0" wrapText="false" indent="0" shrinkToFit="false"/>
      <protection locked="true" hidden="false"/>
    </xf>
    <xf numFmtId="164" fontId="69" fillId="0" borderId="0" xfId="0" applyFont="true" applyBorder="true" applyAlignment="false" applyProtection="false">
      <alignment horizontal="general" vertical="bottom" textRotation="0" wrapText="false" indent="0" shrinkToFit="false"/>
      <protection locked="true" hidden="false"/>
    </xf>
    <xf numFmtId="164" fontId="65" fillId="50" borderId="0" xfId="475" applyFont="true" applyBorder="true" applyAlignment="true" applyProtection="true">
      <alignment horizontal="general" vertical="bottom" textRotation="0" wrapText="false" indent="0" shrinkToFit="false"/>
      <protection locked="true" hidden="false"/>
    </xf>
    <xf numFmtId="164" fontId="68" fillId="50" borderId="0" xfId="475" applyFont="true" applyBorder="true" applyAlignment="true" applyProtection="true">
      <alignment horizontal="general" vertical="bottom" textRotation="0" wrapText="false" indent="0" shrinkToFit="false"/>
      <protection locked="true" hidden="false"/>
    </xf>
    <xf numFmtId="164" fontId="66" fillId="50" borderId="25" xfId="476" applyFont="true" applyBorder="true" applyAlignment="true" applyProtection="true">
      <alignment horizontal="general" vertical="bottom" textRotation="0" wrapText="false" indent="0" shrinkToFit="false"/>
      <protection locked="true" hidden="false"/>
    </xf>
    <xf numFmtId="164" fontId="61" fillId="56" borderId="0" xfId="0" applyFont="true" applyBorder="true" applyAlignment="true" applyProtection="false">
      <alignment horizontal="center" vertical="center" textRotation="0" wrapText="false" indent="0" shrinkToFit="false"/>
      <protection locked="true" hidden="false"/>
    </xf>
    <xf numFmtId="164" fontId="63" fillId="56" borderId="0" xfId="0" applyFont="true" applyBorder="true" applyAlignment="false" applyProtection="false">
      <alignment horizontal="general" vertical="bottom" textRotation="0" wrapText="false" indent="0" shrinkToFit="false"/>
      <protection locked="true" hidden="false"/>
    </xf>
    <xf numFmtId="164" fontId="56" fillId="56" borderId="0" xfId="0" applyFont="true" applyBorder="true" applyAlignment="false" applyProtection="false">
      <alignment horizontal="general" vertical="bottom" textRotation="0" wrapText="false" indent="0" shrinkToFit="false"/>
      <protection locked="true" hidden="false"/>
    </xf>
    <xf numFmtId="164" fontId="70" fillId="57" borderId="0" xfId="0" applyFont="true" applyBorder="true" applyAlignment="true" applyProtection="false">
      <alignment horizontal="center" vertical="bottom" textRotation="0" wrapText="false" indent="0" shrinkToFit="false"/>
      <protection locked="true" hidden="false"/>
    </xf>
    <xf numFmtId="164" fontId="71" fillId="50" borderId="26" xfId="475" applyFont="true" applyBorder="true" applyAlignment="true" applyProtection="true">
      <alignment horizontal="general" vertical="bottom" textRotation="0" wrapText="false" indent="0" shrinkToFit="false"/>
      <protection locked="true" hidden="false"/>
    </xf>
    <xf numFmtId="164" fontId="68" fillId="50" borderId="26" xfId="475" applyFont="true" applyBorder="true" applyAlignment="true" applyProtection="true">
      <alignment horizontal="general" vertical="bottom" textRotation="0" wrapText="false" indent="0" shrinkToFit="false"/>
      <protection locked="true" hidden="false"/>
    </xf>
    <xf numFmtId="164" fontId="66" fillId="50" borderId="26" xfId="476" applyFont="true" applyBorder="true" applyAlignment="true" applyProtection="true">
      <alignment horizontal="general" vertical="bottom" textRotation="0" wrapText="false" indent="0" shrinkToFit="false"/>
      <protection locked="true" hidden="false"/>
    </xf>
    <xf numFmtId="164" fontId="71" fillId="50" borderId="0" xfId="475" applyFont="true" applyBorder="true" applyAlignment="true" applyProtection="true">
      <alignment horizontal="general" vertical="bottom" textRotation="0" wrapText="fals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70" fillId="50" borderId="0" xfId="0" applyFont="true" applyBorder="true" applyAlignment="true" applyProtection="false">
      <alignment horizontal="center" vertical="bottom" textRotation="0" wrapText="false" indent="0" shrinkToFit="false"/>
      <protection locked="true" hidden="false"/>
    </xf>
    <xf numFmtId="180" fontId="67" fillId="50" borderId="0" xfId="17" applyFont="true" applyBorder="true" applyAlignment="true" applyProtection="true">
      <alignment horizontal="center" vertical="bottom" textRotation="0" wrapText="false" indent="0" shrinkToFit="false"/>
      <protection locked="true" hidden="false"/>
    </xf>
    <xf numFmtId="181" fontId="67" fillId="50" borderId="0" xfId="19" applyFont="true" applyBorder="true" applyAlignment="true" applyProtection="true">
      <alignment horizontal="center" vertical="bottom" textRotation="0" wrapText="false" indent="0" shrinkToFit="false"/>
      <protection locked="true" hidden="false"/>
    </xf>
    <xf numFmtId="164" fontId="61" fillId="58" borderId="0" xfId="0" applyFont="true" applyBorder="true" applyAlignment="true" applyProtection="false">
      <alignment horizontal="center" vertical="center" textRotation="0" wrapText="false" indent="0" shrinkToFit="false"/>
      <protection locked="true" hidden="false"/>
    </xf>
    <xf numFmtId="164" fontId="63" fillId="58" borderId="0" xfId="0" applyFont="true" applyBorder="true" applyAlignment="false" applyProtection="false">
      <alignment horizontal="general" vertical="bottom" textRotation="0" wrapText="false" indent="0" shrinkToFit="false"/>
      <protection locked="true" hidden="false"/>
    </xf>
    <xf numFmtId="164" fontId="56" fillId="58" borderId="0" xfId="0" applyFont="true" applyBorder="true" applyAlignment="false" applyProtection="false">
      <alignment horizontal="general" vertical="bottom" textRotation="0" wrapText="false" indent="0" shrinkToFit="false"/>
      <protection locked="true" hidden="false"/>
    </xf>
    <xf numFmtId="164" fontId="72" fillId="59" borderId="0" xfId="0" applyFont="true" applyBorder="true" applyAlignment="true" applyProtection="false">
      <alignment horizontal="center" vertical="bottom" textRotation="0" wrapText="false" indent="0" shrinkToFit="false"/>
      <protection locked="true" hidden="false"/>
    </xf>
    <xf numFmtId="164" fontId="72" fillId="50" borderId="0" xfId="0" applyFont="true" applyBorder="true" applyAlignment="true" applyProtection="false">
      <alignment horizontal="center" vertical="bottom" textRotation="0" wrapText="false" indent="0" shrinkToFit="false"/>
      <protection locked="true" hidden="false"/>
    </xf>
    <xf numFmtId="164" fontId="73" fillId="50" borderId="27" xfId="475" applyFont="true" applyBorder="true" applyAlignment="true" applyProtection="true">
      <alignment horizontal="general" vertical="bottom" textRotation="0" wrapText="false" indent="0" shrinkToFit="false"/>
      <protection locked="true" hidden="false"/>
    </xf>
    <xf numFmtId="164" fontId="68" fillId="50" borderId="27" xfId="475" applyFont="true" applyBorder="true" applyAlignment="true" applyProtection="true">
      <alignment horizontal="general" vertical="bottom" textRotation="0" wrapText="false" indent="0" shrinkToFit="false"/>
      <protection locked="true" hidden="false"/>
    </xf>
    <xf numFmtId="164" fontId="66" fillId="50" borderId="27" xfId="476" applyFont="true" applyBorder="true" applyAlignment="true" applyProtection="true">
      <alignment horizontal="general" vertical="bottom" textRotation="0" wrapText="false" indent="0" shrinkToFit="false"/>
      <protection locked="true" hidden="false"/>
    </xf>
    <xf numFmtId="165" fontId="67" fillId="50" borderId="0" xfId="19" applyFont="true" applyBorder="true" applyAlignment="true" applyProtection="true">
      <alignment horizontal="center" vertical="bottom" textRotation="0" wrapText="false" indent="0" shrinkToFit="false"/>
      <protection locked="true" hidden="false"/>
    </xf>
    <xf numFmtId="164" fontId="61" fillId="60" borderId="0" xfId="0" applyFont="true" applyBorder="true" applyAlignment="true" applyProtection="false">
      <alignment horizontal="center" vertical="center" textRotation="0" wrapText="false" indent="0" shrinkToFit="false"/>
      <protection locked="true" hidden="false"/>
    </xf>
    <xf numFmtId="164" fontId="63" fillId="60" borderId="0" xfId="0" applyFont="true" applyBorder="true" applyAlignment="false" applyProtection="false">
      <alignment horizontal="general" vertical="bottom" textRotation="0" wrapText="false" indent="0" shrinkToFit="false"/>
      <protection locked="true" hidden="false"/>
    </xf>
    <xf numFmtId="164" fontId="56" fillId="60" borderId="0" xfId="0" applyFont="true" applyBorder="true" applyAlignment="false" applyProtection="false">
      <alignment horizontal="general" vertical="bottom" textRotation="0" wrapText="false" indent="0" shrinkToFit="false"/>
      <protection locked="true" hidden="false"/>
    </xf>
    <xf numFmtId="164" fontId="74" fillId="61" borderId="0" xfId="0" applyFont="true" applyBorder="true" applyAlignment="true" applyProtection="false">
      <alignment horizontal="center" vertical="bottom" textRotation="0" wrapText="false" indent="0" shrinkToFit="false"/>
      <protection locked="true" hidden="false"/>
    </xf>
    <xf numFmtId="164" fontId="74" fillId="50" borderId="0" xfId="0" applyFont="true" applyBorder="true" applyAlignment="true" applyProtection="false">
      <alignment horizontal="center" vertical="bottom" textRotation="0" wrapText="false" indent="0" shrinkToFit="false"/>
      <protection locked="true" hidden="false"/>
    </xf>
    <xf numFmtId="164" fontId="75" fillId="50" borderId="28" xfId="475" applyFont="true" applyBorder="true" applyAlignment="true" applyProtection="true">
      <alignment horizontal="general" vertical="bottom" textRotation="0" wrapText="false" indent="0" shrinkToFit="false"/>
      <protection locked="true" hidden="false"/>
    </xf>
    <xf numFmtId="164" fontId="68" fillId="50" borderId="28" xfId="475" applyFont="true" applyBorder="true" applyAlignment="true" applyProtection="true">
      <alignment horizontal="general" vertical="bottom" textRotation="0" wrapText="false" indent="0" shrinkToFit="false"/>
      <protection locked="true" hidden="false"/>
    </xf>
    <xf numFmtId="164" fontId="66" fillId="50" borderId="28" xfId="476" applyFont="true" applyBorder="true" applyAlignment="true" applyProtection="true">
      <alignment horizontal="general" vertical="bottom" textRotation="0" wrapText="false" indent="0" shrinkToFit="false"/>
      <protection locked="true" hidden="false"/>
    </xf>
    <xf numFmtId="181" fontId="67" fillId="50" borderId="0" xfId="476" applyFont="true" applyBorder="true" applyAlignment="true" applyProtection="true">
      <alignment horizontal="center" vertical="bottom" textRotation="0" wrapText="false" indent="0" shrinkToFit="false"/>
      <protection locked="true" hidden="false"/>
    </xf>
    <xf numFmtId="164" fontId="61" fillId="62" borderId="0" xfId="0" applyFont="true" applyBorder="true" applyAlignment="true" applyProtection="false">
      <alignment horizontal="center" vertical="center" textRotation="0" wrapText="false" indent="0" shrinkToFit="false"/>
      <protection locked="true" hidden="false"/>
    </xf>
    <xf numFmtId="164" fontId="63" fillId="62" borderId="0" xfId="0" applyFont="true" applyBorder="true" applyAlignment="false" applyProtection="false">
      <alignment horizontal="general" vertical="bottom" textRotation="0" wrapText="false" indent="0" shrinkToFit="false"/>
      <protection locked="true" hidden="false"/>
    </xf>
    <xf numFmtId="164" fontId="56" fillId="62" borderId="0" xfId="0" applyFont="true" applyBorder="true" applyAlignment="false" applyProtection="false">
      <alignment horizontal="general" vertical="bottom" textRotation="0" wrapText="false" indent="0" shrinkToFit="false"/>
      <protection locked="true" hidden="false"/>
    </xf>
    <xf numFmtId="164" fontId="76" fillId="63" borderId="0" xfId="0" applyFont="true" applyBorder="true" applyAlignment="true" applyProtection="false">
      <alignment horizontal="center" vertical="bottom" textRotation="0" wrapText="false" indent="0" shrinkToFit="false"/>
      <protection locked="true" hidden="false"/>
    </xf>
    <xf numFmtId="164" fontId="76" fillId="50" borderId="0" xfId="0" applyFont="true" applyBorder="true" applyAlignment="true" applyProtection="false">
      <alignment horizontal="center" vertical="bottom" textRotation="0" wrapText="false" indent="0" shrinkToFit="false"/>
      <protection locked="true" hidden="false"/>
    </xf>
    <xf numFmtId="164" fontId="77" fillId="50" borderId="29" xfId="475" applyFont="true" applyBorder="true" applyAlignment="true" applyProtection="true">
      <alignment horizontal="general" vertical="bottom" textRotation="0" wrapText="false" indent="0" shrinkToFit="false"/>
      <protection locked="true" hidden="false"/>
    </xf>
    <xf numFmtId="164" fontId="68" fillId="50" borderId="29" xfId="475" applyFont="true" applyBorder="true" applyAlignment="true" applyProtection="true">
      <alignment horizontal="general" vertical="bottom" textRotation="0" wrapText="false" indent="0" shrinkToFit="false"/>
      <protection locked="true" hidden="false"/>
    </xf>
    <xf numFmtId="164" fontId="66" fillId="50" borderId="29"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general" vertical="bottom" textRotation="0" wrapText="false" indent="0" shrinkToFit="false"/>
      <protection locked="true" hidden="false"/>
    </xf>
    <xf numFmtId="182" fontId="67" fillId="50" borderId="0" xfId="15" applyFont="true" applyBorder="true" applyAlignment="true" applyProtection="true">
      <alignment horizontal="center" vertical="bottom" textRotation="0" wrapText="false" indent="0" shrinkToFit="false"/>
      <protection locked="true" hidden="false"/>
    </xf>
    <xf numFmtId="164" fontId="77" fillId="50" borderId="0" xfId="475" applyFont="true" applyBorder="true" applyAlignment="true" applyProtection="true">
      <alignment horizontal="general" vertical="bottom" textRotation="0" wrapText="false" indent="0" shrinkToFit="false"/>
      <protection locked="true" hidden="false"/>
    </xf>
    <xf numFmtId="164" fontId="78" fillId="50" borderId="0"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right" vertical="bottom" textRotation="0" wrapText="false" indent="0" shrinkToFit="false"/>
      <protection locked="true" hidden="false"/>
    </xf>
    <xf numFmtId="164" fontId="78" fillId="50" borderId="29" xfId="476" applyFont="true" applyBorder="true" applyAlignment="true" applyProtection="true">
      <alignment horizontal="general" vertical="bottom" textRotation="0" wrapText="false" indent="0" shrinkToFit="false"/>
      <protection locked="true" hidden="false"/>
    </xf>
    <xf numFmtId="164" fontId="79" fillId="62" borderId="0" xfId="0" applyFont="true" applyBorder="true" applyAlignment="false" applyProtection="false">
      <alignment horizontal="general" vertical="bottom" textRotation="0" wrapText="false" indent="0" shrinkToFit="false"/>
      <protection locked="true" hidden="false"/>
    </xf>
    <xf numFmtId="164" fontId="79" fillId="50" borderId="0" xfId="0" applyFont="true" applyBorder="true" applyAlignment="false" applyProtection="false">
      <alignment horizontal="general" vertical="bottom" textRotation="0" wrapText="false" indent="0" shrinkToFit="false"/>
      <protection locked="true" hidden="false"/>
    </xf>
    <xf numFmtId="164" fontId="66" fillId="50" borderId="31" xfId="476" applyFont="true" applyBorder="true" applyAlignment="true" applyProtection="true">
      <alignment horizontal="general" vertical="bottom" textRotation="0" wrapText="false" indent="0" shrinkToFit="false"/>
      <protection locked="true" hidden="false"/>
    </xf>
    <xf numFmtId="164" fontId="66" fillId="50" borderId="30" xfId="476" applyFont="true" applyBorder="true" applyAlignment="true" applyProtection="true">
      <alignment horizontal="general" vertical="bottom" textRotation="0" wrapText="true" indent="0" shrinkToFit="false"/>
      <protection locked="true" hidden="false"/>
    </xf>
    <xf numFmtId="178" fontId="67" fillId="50" borderId="0" xfId="19" applyFont="true" applyBorder="true" applyAlignment="true" applyProtection="true">
      <alignment horizontal="left" vertical="bottom" textRotation="0" wrapText="false" indent="0" shrinkToFit="false"/>
      <protection locked="true" hidden="false"/>
    </xf>
    <xf numFmtId="165" fontId="66" fillId="50" borderId="0" xfId="476"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right" vertical="bottom" textRotation="0" wrapText="true" indent="0" shrinkToFit="false"/>
      <protection locked="true" hidden="false"/>
    </xf>
    <xf numFmtId="164" fontId="16" fillId="0" borderId="0"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right"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81" fontId="36" fillId="0" borderId="0"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4" fontId="8" fillId="0" borderId="0" xfId="326" applyFont="true" applyBorder="false" applyAlignment="true" applyProtection="false">
      <alignment horizontal="right" vertical="bottom" textRotation="0" wrapText="false" indent="0" shrinkToFit="false"/>
      <protection locked="true" hidden="false"/>
    </xf>
    <xf numFmtId="164" fontId="8" fillId="0" borderId="0" xfId="326"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8" fillId="0" borderId="0" xfId="326" applyFont="true" applyBorder="false" applyAlignment="true" applyProtection="false">
      <alignment horizontal="right" vertical="bottom" textRotation="0" wrapText="false" indent="0" shrinkToFit="false"/>
      <protection locked="true" hidden="false"/>
    </xf>
    <xf numFmtId="164" fontId="8" fillId="0" borderId="0" xfId="326"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6" fillId="0" borderId="0" xfId="305" applyFont="true" applyBorder="true" applyAlignment="true" applyProtection="false">
      <alignment horizontal="left" vertical="bottom" textRotation="0" wrapText="false" indent="0" shrinkToFit="false"/>
      <protection locked="true" hidden="false"/>
    </xf>
    <xf numFmtId="164" fontId="16" fillId="0" borderId="0" xfId="305"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64" borderId="0" xfId="0" applyFont="true" applyBorder="false" applyAlignment="true" applyProtection="false">
      <alignment horizontal="general" vertical="bottom" textRotation="0" wrapText="true" indent="0" shrinkToFit="false"/>
      <protection locked="true" hidden="false"/>
    </xf>
    <xf numFmtId="185" fontId="42" fillId="64" borderId="0" xfId="0" applyFont="true" applyBorder="true" applyAlignment="true" applyProtection="false">
      <alignment horizontal="right" vertical="bottom" textRotation="0" wrapText="false" indent="0" shrinkToFit="false"/>
      <protection locked="true" hidden="false"/>
    </xf>
    <xf numFmtId="164" fontId="8" fillId="64" borderId="0" xfId="0" applyFont="true" applyBorder="true" applyAlignment="true" applyProtection="false">
      <alignment horizontal="right" vertical="bottom" textRotation="0" wrapText="true" indent="0" shrinkToFit="false"/>
      <protection locked="true" hidden="false"/>
    </xf>
    <xf numFmtId="164" fontId="16" fillId="64" borderId="33" xfId="326" applyFont="true" applyBorder="true" applyAlignment="true" applyProtection="false">
      <alignment horizontal="right" vertical="top" textRotation="0" wrapText="true" indent="0" shrinkToFit="false"/>
      <protection locked="true" hidden="false"/>
    </xf>
    <xf numFmtId="164" fontId="36" fillId="64" borderId="33" xfId="0" applyFont="true" applyBorder="true" applyAlignment="true" applyProtection="false">
      <alignment horizontal="general" vertical="top" textRotation="0" wrapText="false" indent="0" shrinkToFit="false"/>
      <protection locked="true" hidden="false"/>
    </xf>
    <xf numFmtId="164" fontId="36" fillId="64" borderId="0" xfId="0" applyFont="true" applyBorder="true" applyAlignment="false" applyProtection="false">
      <alignment horizontal="general" vertical="bottom" textRotation="0" wrapText="false" indent="0" shrinkToFit="false"/>
      <protection locked="true" hidden="false"/>
    </xf>
    <xf numFmtId="164" fontId="36" fillId="64" borderId="0" xfId="0" applyFont="true" applyBorder="false" applyAlignment="true" applyProtection="false">
      <alignment horizontal="general" vertical="bottom" textRotation="0" wrapText="false" indent="0" shrinkToFit="false"/>
      <protection locked="true" hidden="false"/>
    </xf>
    <xf numFmtId="164" fontId="0" fillId="64" borderId="0" xfId="0" applyFont="true" applyBorder="false" applyAlignment="false" applyProtection="false">
      <alignment horizontal="general" vertical="bottom" textRotation="0" wrapText="false" indent="0" shrinkToFit="false"/>
      <protection locked="true" hidden="false"/>
    </xf>
    <xf numFmtId="181" fontId="36" fillId="64" borderId="0" xfId="0" applyFont="true" applyBorder="false" applyAlignment="true" applyProtection="false">
      <alignment horizontal="right" vertical="bottom" textRotation="0" wrapText="true" indent="0" shrinkToFit="false"/>
      <protection locked="true" hidden="false"/>
    </xf>
    <xf numFmtId="164" fontId="36" fillId="64" borderId="0" xfId="0" applyFont="true" applyBorder="false" applyAlignment="true" applyProtection="false">
      <alignment horizontal="right" vertical="bottom" textRotation="0" wrapText="true" indent="0" shrinkToFit="false"/>
      <protection locked="true" hidden="false"/>
    </xf>
    <xf numFmtId="164" fontId="16" fillId="64" borderId="0" xfId="326" applyFont="true" applyBorder="true" applyAlignment="true" applyProtection="false">
      <alignment horizontal="right" vertical="bottom" textRotation="0" wrapText="false" indent="0" shrinkToFit="false"/>
      <protection locked="true" hidden="false"/>
    </xf>
    <xf numFmtId="164" fontId="36" fillId="64" borderId="0" xfId="326" applyFont="true" applyBorder="true" applyAlignment="true" applyProtection="false">
      <alignment horizontal="right" vertical="bottom" textRotation="0" wrapText="false" indent="0" shrinkToFit="false"/>
      <protection locked="true" hidden="false"/>
    </xf>
    <xf numFmtId="164" fontId="0" fillId="64" borderId="0" xfId="0" applyFont="false" applyBorder="true" applyAlignment="false" applyProtection="false">
      <alignment horizontal="general" vertical="bottom" textRotation="0" wrapText="false" indent="0" shrinkToFit="false"/>
      <protection locked="true" hidden="false"/>
    </xf>
    <xf numFmtId="164" fontId="0" fillId="64" borderId="0" xfId="0" applyFont="false" applyBorder="true" applyAlignment="true" applyProtection="false">
      <alignment horizontal="right" vertical="bottom" textRotation="0" wrapText="false" indent="0" shrinkToFit="false"/>
      <protection locked="true" hidden="false"/>
    </xf>
    <xf numFmtId="164" fontId="16" fillId="64" borderId="0" xfId="305" applyFont="true" applyBorder="true" applyAlignment="true" applyProtection="false">
      <alignment horizontal="center" vertical="bottom" textRotation="0" wrapText="false" indent="0" shrinkToFit="false"/>
      <protection locked="true" hidden="false"/>
    </xf>
    <xf numFmtId="164" fontId="16" fillId="64" borderId="0" xfId="0" applyFont="true" applyBorder="false" applyAlignment="true" applyProtection="false">
      <alignment horizontal="center" vertical="bottom" textRotation="0" wrapText="false" indent="0" shrinkToFit="false"/>
      <protection locked="true" hidden="false"/>
    </xf>
    <xf numFmtId="164" fontId="0" fillId="64" borderId="0" xfId="0" applyFont="false" applyBorder="fals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left" vertical="bottom" textRotation="0" wrapText="true" indent="0" shrinkToFit="false"/>
      <protection locked="true" hidden="false"/>
    </xf>
    <xf numFmtId="164" fontId="8" fillId="0" borderId="33" xfId="0" applyFont="true" applyBorder="true" applyAlignment="true" applyProtection="false">
      <alignment horizontal="left" vertical="bottom" textRotation="0" wrapText="true" indent="0" shrinkToFit="false"/>
      <protection locked="true" hidden="false"/>
    </xf>
    <xf numFmtId="164" fontId="8" fillId="0" borderId="33" xfId="0" applyFont="true" applyBorder="true" applyAlignment="true" applyProtection="false">
      <alignment horizontal="right" vertical="bottom" textRotation="0" wrapText="false" indent="0" shrinkToFit="false"/>
      <protection locked="true" hidden="false"/>
    </xf>
    <xf numFmtId="164" fontId="87" fillId="0" borderId="0" xfId="0" applyFont="true" applyBorder="true" applyAlignment="false" applyProtection="false">
      <alignment horizontal="general" vertical="bottom" textRotation="0" wrapText="false" indent="0" shrinkToFit="false"/>
      <protection locked="true" hidden="false"/>
    </xf>
    <xf numFmtId="164" fontId="87" fillId="0" borderId="33" xfId="0" applyFont="true" applyBorder="true" applyAlignment="true" applyProtection="false">
      <alignment horizontal="right" vertical="bottom" textRotation="0" wrapText="false" indent="0" shrinkToFit="false"/>
      <protection locked="true" hidden="false"/>
    </xf>
    <xf numFmtId="164" fontId="8" fillId="0" borderId="34" xfId="0" applyFont="true" applyBorder="true" applyAlignment="true" applyProtection="false">
      <alignment horizontal="right" vertical="bottom" textRotation="0" wrapText="true" indent="0" shrinkToFit="false"/>
      <protection locked="true" hidden="false"/>
    </xf>
    <xf numFmtId="164" fontId="8" fillId="0" borderId="33" xfId="0" applyFont="true" applyBorder="true" applyAlignment="true" applyProtection="false">
      <alignment horizontal="right" vertical="bottom" textRotation="0" wrapText="false" indent="0" shrinkToFit="false"/>
      <protection locked="true" hidden="false"/>
    </xf>
    <xf numFmtId="164" fontId="87" fillId="0" borderId="0" xfId="0" applyFont="true" applyBorder="true" applyAlignment="false" applyProtection="false">
      <alignment horizontal="general" vertical="bottom" textRotation="0" wrapText="false" indent="0" shrinkToFit="false"/>
      <protection locked="true" hidden="false"/>
    </xf>
    <xf numFmtId="164" fontId="87" fillId="0" borderId="33" xfId="0" applyFont="true" applyBorder="true" applyAlignment="true" applyProtection="false">
      <alignment horizontal="right" vertical="bottom" textRotation="0" wrapText="false" indent="0" shrinkToFit="false"/>
      <protection locked="true" hidden="false"/>
    </xf>
    <xf numFmtId="164" fontId="8" fillId="0" borderId="34" xfId="0" applyFont="true" applyBorder="true" applyAlignment="true" applyProtection="false">
      <alignment horizontal="right" vertical="bottom" textRotation="0" wrapText="true" indent="0" shrinkToFit="false"/>
      <protection locked="true" hidden="false"/>
    </xf>
    <xf numFmtId="164" fontId="42" fillId="0" borderId="33" xfId="0" applyFont="true" applyBorder="true" applyAlignment="true" applyProtection="false">
      <alignment horizontal="right" vertical="bottom" textRotation="0" wrapText="false" indent="0" shrinkToFit="false"/>
      <protection locked="true" hidden="false"/>
    </xf>
    <xf numFmtId="181" fontId="42" fillId="0" borderId="33" xfId="0" applyFont="true" applyBorder="true" applyAlignment="true" applyProtection="false">
      <alignment horizontal="right" vertical="bottom" textRotation="0" wrapText="false" indent="0" shrinkToFit="false"/>
      <protection locked="true" hidden="false"/>
    </xf>
    <xf numFmtId="164" fontId="42" fillId="0" borderId="33" xfId="0" applyFont="true" applyBorder="true" applyAlignment="true" applyProtection="false">
      <alignment horizontal="right" vertical="bottom" textRotation="0" wrapText="false" indent="0" shrinkToFit="false"/>
      <protection locked="true" hidden="false"/>
    </xf>
    <xf numFmtId="164" fontId="8" fillId="0" borderId="33" xfId="326" applyFont="true" applyBorder="true" applyAlignment="true" applyProtection="false">
      <alignment horizontal="right" vertical="bottom" textRotation="0" wrapText="true" indent="0" shrinkToFit="false"/>
      <protection locked="true" hidden="false"/>
    </xf>
    <xf numFmtId="164" fontId="8" fillId="0" borderId="33" xfId="326" applyFont="true" applyBorder="true" applyAlignment="true" applyProtection="false">
      <alignment horizontal="right" vertical="bottom" textRotation="0" wrapText="true" indent="0" shrinkToFit="false"/>
      <protection locked="true" hidden="false"/>
    </xf>
    <xf numFmtId="164" fontId="8" fillId="0" borderId="33" xfId="305" applyFont="true" applyBorder="true" applyAlignment="true" applyProtection="false">
      <alignment horizontal="right" vertical="bottom" textRotation="0" wrapText="false" indent="0" shrinkToFit="false"/>
      <protection locked="true" hidden="false"/>
    </xf>
    <xf numFmtId="164" fontId="8" fillId="0" borderId="33" xfId="305"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4" shrinkToFit="false"/>
      <protection locked="true" hidden="false"/>
    </xf>
    <xf numFmtId="165" fontId="0" fillId="64" borderId="0" xfId="0" applyFont="fals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false" applyProtection="false">
      <alignment horizontal="general" vertical="bottom" textRotation="0" wrapText="false" indent="0" shrinkToFit="false"/>
      <protection locked="true" hidden="false"/>
    </xf>
    <xf numFmtId="165" fontId="42" fillId="64" borderId="0" xfId="326" applyFont="true" applyBorder="false" applyAlignment="false" applyProtection="false">
      <alignment horizontal="general" vertical="bottom" textRotation="0" wrapText="false" indent="0" shrinkToFit="false"/>
      <protection locked="true" hidden="false"/>
    </xf>
    <xf numFmtId="185" fontId="36" fillId="64" borderId="0" xfId="0" applyFont="true" applyBorder="true" applyAlignment="true" applyProtection="false">
      <alignment horizontal="right" vertical="bottom" textRotation="0" wrapText="false" indent="0" shrinkToFit="false"/>
      <protection locked="true" hidden="false"/>
    </xf>
    <xf numFmtId="185" fontId="36" fillId="64" borderId="0" xfId="300" applyFont="true" applyBorder="false" applyAlignment="false" applyProtection="false">
      <alignment horizontal="general" vertical="bottom" textRotation="0" wrapText="false" indent="0" shrinkToFit="false"/>
      <protection locked="true" hidden="false"/>
    </xf>
    <xf numFmtId="183" fontId="8" fillId="64" borderId="0" xfId="0" applyFont="true" applyBorder="false" applyAlignment="true" applyProtection="false">
      <alignment horizontal="right" vertical="bottom" textRotation="0" wrapText="false" indent="0" shrinkToFit="false"/>
      <protection locked="true" hidden="false"/>
    </xf>
    <xf numFmtId="165" fontId="8" fillId="64" borderId="0" xfId="440" applyFont="false" applyBorder="false" applyAlignment="false" applyProtection="false">
      <alignment horizontal="right" vertical="bottom" textRotation="0" wrapText="false" indent="0" shrinkToFit="false"/>
      <protection locked="true" hidden="false"/>
    </xf>
    <xf numFmtId="165" fontId="8" fillId="64" borderId="35" xfId="440" applyFont="false" applyBorder="true" applyAlignment="false" applyProtection="false">
      <alignment horizontal="right" vertical="bottom" textRotation="0" wrapText="false" indent="0" shrinkToFit="false"/>
      <protection locked="true" hidden="false"/>
    </xf>
    <xf numFmtId="165" fontId="8" fillId="64" borderId="32" xfId="440" applyFont="false" applyBorder="true" applyAlignment="false" applyProtection="false">
      <alignment horizontal="right" vertical="bottom" textRotation="0" wrapText="false" indent="0" shrinkToFit="false"/>
      <protection locked="true" hidden="false"/>
    </xf>
    <xf numFmtId="186" fontId="0" fillId="64" borderId="0" xfId="0" applyFont="false" applyBorder="false" applyAlignment="false" applyProtection="false">
      <alignment horizontal="general" vertical="bottom" textRotation="0" wrapText="false" indent="0" shrinkToFit="false"/>
      <protection locked="true" hidden="false"/>
    </xf>
    <xf numFmtId="181" fontId="0" fillId="64" borderId="0" xfId="0" applyFont="fals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false" applyProtection="false">
      <alignment horizontal="general" vertical="bottom" textRotation="0" wrapText="false" indent="0" shrinkToFit="false"/>
      <protection locked="true" hidden="false"/>
    </xf>
    <xf numFmtId="165" fontId="8" fillId="64" borderId="0" xfId="0" applyFont="true" applyBorder="true" applyAlignment="false" applyProtection="false">
      <alignment horizontal="general" vertical="bottom" textRotation="0" wrapText="false" indent="0" shrinkToFit="false"/>
      <protection locked="true" hidden="false"/>
    </xf>
    <xf numFmtId="172" fontId="0" fillId="64" borderId="0" xfId="0" applyFont="false" applyBorder="false" applyAlignment="false" applyProtection="false">
      <alignment horizontal="general" vertical="bottom" textRotation="0" wrapText="false" indent="0" shrinkToFit="false"/>
      <protection locked="true" hidden="false"/>
    </xf>
    <xf numFmtId="181" fontId="42" fillId="64" borderId="0" xfId="0" applyFont="true" applyBorder="false" applyAlignment="false" applyProtection="false">
      <alignment horizontal="general" vertical="bottom" textRotation="0" wrapText="false" indent="0" shrinkToFit="false"/>
      <protection locked="true" hidden="false"/>
    </xf>
    <xf numFmtId="183" fontId="8" fillId="64" borderId="0" xfId="326" applyFont="true" applyBorder="false" applyAlignment="true" applyProtection="false">
      <alignment horizontal="right" vertical="top" textRotation="0" wrapText="false" indent="0" shrinkToFit="false"/>
      <protection locked="true" hidden="false"/>
    </xf>
    <xf numFmtId="183" fontId="8" fillId="64" borderId="0" xfId="326" applyFont="true" applyBorder="false" applyAlignment="true" applyProtection="false">
      <alignment horizontal="general" vertical="top" textRotation="0" wrapText="false" indent="0" shrinkToFit="false"/>
      <protection locked="true" hidden="false"/>
    </xf>
    <xf numFmtId="181" fontId="0" fillId="64" borderId="0" xfId="0" applyFont="false" applyBorder="true" applyAlignment="false" applyProtection="false">
      <alignment horizontal="general" vertical="bottom" textRotation="0" wrapText="false" indent="0" shrinkToFit="false"/>
      <protection locked="true" hidden="false"/>
    </xf>
    <xf numFmtId="165" fontId="8" fillId="64" borderId="0" xfId="452" applyFont="false" applyBorder="false" applyAlignment="false" applyProtection="false">
      <alignment horizontal="right" vertical="bottom" textRotation="0" wrapText="false" indent="0" shrinkToFit="false"/>
      <protection locked="true" hidden="false"/>
    </xf>
    <xf numFmtId="172" fontId="0" fillId="64" borderId="0" xfId="0" applyFont="true" applyBorder="false" applyAlignment="false" applyProtection="false">
      <alignment horizontal="general" vertical="bottom" textRotation="0" wrapText="false" indent="0" shrinkToFit="false"/>
      <protection locked="true" hidden="false"/>
    </xf>
    <xf numFmtId="178" fontId="0" fillId="64" borderId="0" xfId="19" applyFont="true" applyBorder="true" applyAlignment="true" applyProtection="true">
      <alignment horizontal="general" vertical="bottom" textRotation="0" wrapText="false" indent="0" shrinkToFit="false"/>
      <protection locked="true" hidden="false"/>
    </xf>
    <xf numFmtId="187" fontId="0" fillId="64" borderId="0" xfId="0" applyFont="false" applyBorder="false" applyAlignment="false" applyProtection="false">
      <alignment horizontal="general" vertical="bottom" textRotation="0" wrapText="false" indent="0" shrinkToFit="false"/>
      <protection locked="true" hidden="false"/>
    </xf>
    <xf numFmtId="187" fontId="0" fillId="64" borderId="0" xfId="0" applyFont="false" applyBorder="true" applyAlignment="false" applyProtection="false">
      <alignment horizontal="general" vertical="bottom" textRotation="0" wrapText="false" indent="0" shrinkToFit="false"/>
      <protection locked="true" hidden="false"/>
    </xf>
    <xf numFmtId="165" fontId="0" fillId="64" borderId="0" xfId="19" applyFont="true" applyBorder="true" applyAlignment="true" applyProtection="true">
      <alignment horizontal="general" vertical="bottom" textRotation="0" wrapText="false" indent="0" shrinkToFit="false"/>
      <protection locked="true" hidden="false"/>
    </xf>
    <xf numFmtId="188" fontId="0" fillId="64" borderId="0" xfId="0" applyFont="false" applyBorder="false" applyAlignment="false" applyProtection="false">
      <alignment horizontal="general" vertical="bottom" textRotation="0" wrapText="false" indent="0" shrinkToFit="false"/>
      <protection locked="true" hidden="false"/>
    </xf>
    <xf numFmtId="189" fontId="88" fillId="0" borderId="0" xfId="0" applyFont="true" applyBorder="false" applyAlignment="false" applyProtection="false">
      <alignment horizontal="general" vertical="bottom" textRotation="0" wrapText="false" indent="0" shrinkToFit="false"/>
      <protection locked="true" hidden="false"/>
    </xf>
    <xf numFmtId="165" fontId="42" fillId="0" borderId="0" xfId="326" applyFont="true" applyBorder="false" applyAlignment="false" applyProtection="false">
      <alignment horizontal="general" vertical="bottom" textRotation="0" wrapText="false" indent="0" shrinkToFit="false"/>
      <protection locked="true" hidden="false"/>
    </xf>
    <xf numFmtId="185" fontId="36" fillId="0" borderId="0" xfId="0" applyFont="true" applyBorder="true" applyAlignment="true" applyProtection="false">
      <alignment horizontal="right" vertical="bottom" textRotation="0" wrapText="false" indent="0" shrinkToFit="false"/>
      <protection locked="true" hidden="false"/>
    </xf>
    <xf numFmtId="185" fontId="36" fillId="0" borderId="0" xfId="300" applyFont="true" applyBorder="false" applyAlignment="false" applyProtection="false">
      <alignment horizontal="general" vertical="bottom" textRotation="0" wrapText="false" indent="0" shrinkToFit="false"/>
      <protection locked="true" hidden="false"/>
    </xf>
    <xf numFmtId="183" fontId="8" fillId="0" borderId="0" xfId="0" applyFont="true" applyBorder="false" applyAlignment="true" applyProtection="false">
      <alignment horizontal="right" vertical="bottom" textRotation="0" wrapText="false" indent="0" shrinkToFit="false"/>
      <protection locked="true" hidden="false"/>
    </xf>
    <xf numFmtId="186" fontId="0" fillId="0" borderId="0" xfId="0" applyFont="false" applyBorder="false" applyAlignment="false" applyProtection="false">
      <alignment horizontal="general" vertical="bottom" textRotation="0" wrapText="false" indent="0" shrinkToFit="false"/>
      <protection locked="true" hidden="false"/>
    </xf>
    <xf numFmtId="18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85" fontId="36" fillId="64" borderId="0" xfId="297" applyFont="true" applyBorder="false" applyAlignment="true" applyProtection="false">
      <alignment horizontal="right" vertical="bottom" textRotation="0" wrapText="false" indent="0" shrinkToFit="false"/>
      <protection locked="true" hidden="false"/>
    </xf>
    <xf numFmtId="185" fontId="36" fillId="0" borderId="0" xfId="297"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4" shrinkToFit="false"/>
      <protection locked="true" hidden="false"/>
    </xf>
    <xf numFmtId="183" fontId="8" fillId="64" borderId="0" xfId="326" applyFont="true" applyBorder="false" applyAlignment="false" applyProtection="false">
      <alignment horizontal="general" vertical="bottom" textRotation="0" wrapText="false" indent="0" shrinkToFit="false"/>
      <protection locked="true" hidden="false"/>
    </xf>
    <xf numFmtId="164" fontId="8" fillId="0" borderId="33" xfId="0" applyFont="true" applyBorder="true" applyAlignment="true" applyProtection="false">
      <alignment horizontal="left" vertical="bottom" textRotation="0" wrapText="false" indent="4" shrinkToFit="false"/>
      <protection locked="true" hidden="false"/>
    </xf>
    <xf numFmtId="185" fontId="36" fillId="64" borderId="33" xfId="0" applyFont="true" applyBorder="true" applyAlignment="true" applyProtection="false">
      <alignment horizontal="right" vertical="bottom" textRotation="0" wrapText="false" indent="0" shrinkToFit="false"/>
      <protection locked="true" hidden="false"/>
    </xf>
    <xf numFmtId="185" fontId="36" fillId="64" borderId="33" xfId="300" applyFont="true" applyBorder="true" applyAlignment="false" applyProtection="false">
      <alignment horizontal="general" vertical="bottom" textRotation="0" wrapText="false" indent="0" shrinkToFit="false"/>
      <protection locked="true" hidden="false"/>
    </xf>
    <xf numFmtId="183" fontId="0" fillId="64" borderId="0" xfId="0" applyFont="false" applyBorder="true" applyAlignment="false" applyProtection="false">
      <alignment horizontal="general" vertical="bottom" textRotation="0" wrapText="false" indent="0" shrinkToFit="false"/>
      <protection locked="true" hidden="false"/>
    </xf>
    <xf numFmtId="165" fontId="89" fillId="64" borderId="0" xfId="477" applyFont="true" applyBorder="true" applyAlignment="true" applyProtection="true">
      <alignment horizontal="general" vertical="bottom" textRotation="0" wrapText="false" indent="0" shrinkToFit="false"/>
      <protection locked="true" hidden="false"/>
    </xf>
    <xf numFmtId="165" fontId="88" fillId="0" borderId="0" xfId="0" applyFont="true" applyBorder="false" applyAlignment="false" applyProtection="false">
      <alignment horizontal="general" vertical="bottom" textRotation="0" wrapText="false" indent="0" shrinkToFit="false"/>
      <protection locked="true" hidden="false"/>
    </xf>
    <xf numFmtId="181" fontId="88" fillId="0" borderId="0" xfId="0" applyFont="true" applyBorder="false" applyAlignment="false" applyProtection="false">
      <alignment horizontal="general" vertical="bottom" textRotation="0" wrapText="false" indent="0" shrinkToFit="false"/>
      <protection locked="true" hidden="false"/>
    </xf>
    <xf numFmtId="185" fontId="0" fillId="6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5" fontId="0" fillId="65" borderId="0" xfId="0" applyFont="false" applyBorder="false" applyAlignment="false" applyProtection="false">
      <alignment horizontal="general" vertical="bottom" textRotation="0" wrapText="false" indent="0" shrinkToFit="false"/>
      <protection locked="true" hidden="false"/>
    </xf>
    <xf numFmtId="164" fontId="0" fillId="65"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16" fillId="0" borderId="0" xfId="326" applyFont="true" applyBorder="true" applyAlignment="true" applyProtection="false">
      <alignment horizontal="right" vertical="bottom" textRotation="0" wrapText="false" indent="0" shrinkToFit="false"/>
      <protection locked="true" hidden="false"/>
    </xf>
    <xf numFmtId="164" fontId="36" fillId="0" borderId="0" xfId="326" applyFont="true" applyBorder="true" applyAlignment="true" applyProtection="false">
      <alignment horizontal="right" vertical="bottom" textRotation="0" wrapText="false" indent="0" shrinkToFit="false"/>
      <protection locked="true" hidden="false"/>
    </xf>
    <xf numFmtId="164" fontId="16" fillId="0" borderId="0" xfId="305"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82" fontId="88" fillId="0" borderId="0" xfId="15" applyFont="true" applyBorder="true" applyAlignment="true" applyProtection="true">
      <alignment horizontal="general" vertical="bottom" textRotation="0" wrapText="false" indent="0" shrinkToFit="false"/>
      <protection locked="true" hidden="false"/>
    </xf>
    <xf numFmtId="190" fontId="88" fillId="0" borderId="0" xfId="19" applyFont="true" applyBorder="true" applyAlignment="true" applyProtection="true">
      <alignment horizontal="general" vertical="bottom" textRotation="0" wrapText="false" indent="0" shrinkToFit="false"/>
      <protection locked="true" hidden="false"/>
    </xf>
    <xf numFmtId="178" fontId="88" fillId="0" borderId="0" xfId="19" applyFont="true" applyBorder="true" applyAlignment="true" applyProtection="true">
      <alignment horizontal="general" vertical="bottom" textRotation="0" wrapText="false" indent="0" shrinkToFit="false"/>
      <protection locked="true" hidden="false"/>
    </xf>
  </cellXfs>
  <cellStyles count="46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0.0" xfId="20" builtinId="53" customBuiltin="true"/>
    <cellStyle name="20% - Accent1 2" xfId="21" builtinId="53" customBuiltin="true"/>
    <cellStyle name="20% - Accent1 2 2" xfId="22" builtinId="53" customBuiltin="true"/>
    <cellStyle name="20% - Accent1 2 3" xfId="23" builtinId="53" customBuiltin="true"/>
    <cellStyle name="20% - Accent1 3" xfId="24" builtinId="53" customBuiltin="true"/>
    <cellStyle name="20% - Accent1 3 2" xfId="25" builtinId="53" customBuiltin="true"/>
    <cellStyle name="20% - Accent1 3 3" xfId="26" builtinId="53" customBuiltin="true"/>
    <cellStyle name="20% - Accent1 4" xfId="27" builtinId="53" customBuiltin="true"/>
    <cellStyle name="20% - Accent1 5" xfId="28" builtinId="53" customBuiltin="true"/>
    <cellStyle name="20% - Accent1 6" xfId="29" builtinId="53" customBuiltin="true"/>
    <cellStyle name="20% - Accent2 2" xfId="30" builtinId="53" customBuiltin="true"/>
    <cellStyle name="20% - Accent2 2 2" xfId="31" builtinId="53" customBuiltin="true"/>
    <cellStyle name="20% - Accent2 2 3" xfId="32" builtinId="53" customBuiltin="true"/>
    <cellStyle name="20% - Accent2 3" xfId="33" builtinId="53" customBuiltin="true"/>
    <cellStyle name="20% - Accent2 3 2" xfId="34" builtinId="53" customBuiltin="true"/>
    <cellStyle name="20% - Accent2 3 3" xfId="35" builtinId="53" customBuiltin="true"/>
    <cellStyle name="20% - Accent2 4" xfId="36" builtinId="53" customBuiltin="true"/>
    <cellStyle name="20% - Accent2 5" xfId="37" builtinId="53" customBuiltin="true"/>
    <cellStyle name="20% - Accent2 6" xfId="38" builtinId="53" customBuiltin="true"/>
    <cellStyle name="20% - Accent3 2" xfId="39" builtinId="53" customBuiltin="true"/>
    <cellStyle name="20% - Accent3 2 2" xfId="40" builtinId="53" customBuiltin="true"/>
    <cellStyle name="20% - Accent3 2 3" xfId="41" builtinId="53" customBuiltin="true"/>
    <cellStyle name="20% - Accent3 3" xfId="42" builtinId="53" customBuiltin="true"/>
    <cellStyle name="20% - Accent3 3 2" xfId="43" builtinId="53" customBuiltin="true"/>
    <cellStyle name="20% - Accent3 3 3" xfId="44" builtinId="53" customBuiltin="true"/>
    <cellStyle name="20% - Accent3 4" xfId="45" builtinId="53" customBuiltin="true"/>
    <cellStyle name="20% - Accent3 5" xfId="46" builtinId="53" customBuiltin="true"/>
    <cellStyle name="20% - Accent3 6" xfId="47" builtinId="53" customBuiltin="true"/>
    <cellStyle name="20% - Accent4 2" xfId="48" builtinId="53" customBuiltin="true"/>
    <cellStyle name="20% - Accent4 2 2" xfId="49" builtinId="53" customBuiltin="true"/>
    <cellStyle name="20% - Accent4 2 3" xfId="50" builtinId="53" customBuiltin="true"/>
    <cellStyle name="20% - Accent4 3" xfId="51" builtinId="53" customBuiltin="true"/>
    <cellStyle name="20% - Accent4 3 2" xfId="52" builtinId="53" customBuiltin="true"/>
    <cellStyle name="20% - Accent4 3 3" xfId="53" builtinId="53" customBuiltin="true"/>
    <cellStyle name="20% - Accent4 4" xfId="54" builtinId="53" customBuiltin="true"/>
    <cellStyle name="20% - Accent4 5" xfId="55" builtinId="53" customBuiltin="true"/>
    <cellStyle name="20% - Accent4 6" xfId="56" builtinId="53" customBuiltin="true"/>
    <cellStyle name="20% - Accent5 2" xfId="57" builtinId="53" customBuiltin="true"/>
    <cellStyle name="20% - Accent5 2 2" xfId="58" builtinId="53" customBuiltin="true"/>
    <cellStyle name="20% - Accent5 2 3" xfId="59" builtinId="53" customBuiltin="true"/>
    <cellStyle name="20% - Accent5 3" xfId="60" builtinId="53" customBuiltin="true"/>
    <cellStyle name="20% - Accent5 3 2" xfId="61" builtinId="53" customBuiltin="true"/>
    <cellStyle name="20% - Accent5 3 3" xfId="62" builtinId="53" customBuiltin="true"/>
    <cellStyle name="20% - Accent5 4" xfId="63" builtinId="53" customBuiltin="true"/>
    <cellStyle name="20% - Accent5 5" xfId="64" builtinId="53" customBuiltin="true"/>
    <cellStyle name="20% - Accent5 6" xfId="65" builtinId="53" customBuiltin="true"/>
    <cellStyle name="20% - Accent6 2" xfId="66" builtinId="53" customBuiltin="true"/>
    <cellStyle name="20% - Accent6 2 2" xfId="67" builtinId="53" customBuiltin="true"/>
    <cellStyle name="20% - Accent6 2 3" xfId="68" builtinId="53" customBuiltin="true"/>
    <cellStyle name="20% - Accent6 3" xfId="69" builtinId="53" customBuiltin="true"/>
    <cellStyle name="20% - Accent6 3 2" xfId="70" builtinId="53" customBuiltin="true"/>
    <cellStyle name="20% - Accent6 3 3" xfId="71" builtinId="53" customBuiltin="true"/>
    <cellStyle name="20% - Accent6 4" xfId="72" builtinId="53" customBuiltin="true"/>
    <cellStyle name="20% - Accent6 5" xfId="73" builtinId="53" customBuiltin="true"/>
    <cellStyle name="20% - Accent6 6" xfId="74" builtinId="53" customBuiltin="true"/>
    <cellStyle name="40% - Accent1 2" xfId="75" builtinId="53" customBuiltin="true"/>
    <cellStyle name="40% - Accent1 2 2" xfId="76" builtinId="53" customBuiltin="true"/>
    <cellStyle name="40% - Accent1 2 3" xfId="77" builtinId="53" customBuiltin="true"/>
    <cellStyle name="40% - Accent1 3" xfId="78" builtinId="53" customBuiltin="true"/>
    <cellStyle name="40% - Accent1 3 2" xfId="79" builtinId="53" customBuiltin="true"/>
    <cellStyle name="40% - Accent1 3 3" xfId="80" builtinId="53" customBuiltin="true"/>
    <cellStyle name="40% - Accent1 4" xfId="81" builtinId="53" customBuiltin="true"/>
    <cellStyle name="40% - Accent1 5" xfId="82" builtinId="53" customBuiltin="true"/>
    <cellStyle name="40% - Accent1 6" xfId="83" builtinId="53" customBuiltin="true"/>
    <cellStyle name="40% - Accent2 2" xfId="84" builtinId="53" customBuiltin="true"/>
    <cellStyle name="40% - Accent2 2 2" xfId="85" builtinId="53" customBuiltin="true"/>
    <cellStyle name="40% - Accent2 2 3" xfId="86" builtinId="53" customBuiltin="true"/>
    <cellStyle name="40% - Accent2 3" xfId="87" builtinId="53" customBuiltin="true"/>
    <cellStyle name="40% - Accent2 3 2" xfId="88" builtinId="53" customBuiltin="true"/>
    <cellStyle name="40% - Accent2 3 3" xfId="89" builtinId="53" customBuiltin="true"/>
    <cellStyle name="40% - Accent2 4" xfId="90" builtinId="53" customBuiltin="true"/>
    <cellStyle name="40% - Accent2 5" xfId="91" builtinId="53" customBuiltin="true"/>
    <cellStyle name="40% - Accent2 6" xfId="92" builtinId="53" customBuiltin="true"/>
    <cellStyle name="40% - Accent3 2" xfId="93" builtinId="53" customBuiltin="true"/>
    <cellStyle name="40% - Accent3 2 2" xfId="94" builtinId="53" customBuiltin="true"/>
    <cellStyle name="40% - Accent3 2 3" xfId="95" builtinId="53" customBuiltin="true"/>
    <cellStyle name="40% - Accent3 3" xfId="96" builtinId="53" customBuiltin="true"/>
    <cellStyle name="40% - Accent3 3 2" xfId="97" builtinId="53" customBuiltin="true"/>
    <cellStyle name="40% - Accent3 3 3" xfId="98" builtinId="53" customBuiltin="true"/>
    <cellStyle name="40% - Accent3 4" xfId="99" builtinId="53" customBuiltin="true"/>
    <cellStyle name="40% - Accent3 5" xfId="100" builtinId="53" customBuiltin="true"/>
    <cellStyle name="40% - Accent3 6" xfId="101" builtinId="53" customBuiltin="true"/>
    <cellStyle name="40% - Accent4 2" xfId="102" builtinId="53" customBuiltin="true"/>
    <cellStyle name="40% - Accent4 2 2" xfId="103" builtinId="53" customBuiltin="true"/>
    <cellStyle name="40% - Accent4 2 3" xfId="104" builtinId="53" customBuiltin="true"/>
    <cellStyle name="40% - Accent4 3" xfId="105" builtinId="53" customBuiltin="true"/>
    <cellStyle name="40% - Accent4 3 2" xfId="106" builtinId="53" customBuiltin="true"/>
    <cellStyle name="40% - Accent4 3 3" xfId="107" builtinId="53" customBuiltin="true"/>
    <cellStyle name="40% - Accent4 4" xfId="108" builtinId="53" customBuiltin="true"/>
    <cellStyle name="40% - Accent4 5" xfId="109" builtinId="53" customBuiltin="true"/>
    <cellStyle name="40% - Accent4 6" xfId="110" builtinId="53" customBuiltin="true"/>
    <cellStyle name="40% - Accent5 2" xfId="111" builtinId="53" customBuiltin="true"/>
    <cellStyle name="40% - Accent5 2 2" xfId="112" builtinId="53" customBuiltin="true"/>
    <cellStyle name="40% - Accent5 2 3" xfId="113" builtinId="53" customBuiltin="true"/>
    <cellStyle name="40% - Accent5 3" xfId="114" builtinId="53" customBuiltin="true"/>
    <cellStyle name="40% - Accent5 3 2" xfId="115" builtinId="53" customBuiltin="true"/>
    <cellStyle name="40% - Accent5 3 3" xfId="116" builtinId="53" customBuiltin="true"/>
    <cellStyle name="40% - Accent5 4" xfId="117" builtinId="53" customBuiltin="true"/>
    <cellStyle name="40% - Accent5 5" xfId="118" builtinId="53" customBuiltin="true"/>
    <cellStyle name="40% - Accent5 6" xfId="119" builtinId="53" customBuiltin="true"/>
    <cellStyle name="40% - Accent6 2" xfId="120" builtinId="53" customBuiltin="true"/>
    <cellStyle name="40% - Accent6 2 2" xfId="121" builtinId="53" customBuiltin="true"/>
    <cellStyle name="40% - Accent6 2 3" xfId="122" builtinId="53" customBuiltin="true"/>
    <cellStyle name="40% - Accent6 3" xfId="123" builtinId="53" customBuiltin="true"/>
    <cellStyle name="40% - Accent6 3 2" xfId="124" builtinId="53" customBuiltin="true"/>
    <cellStyle name="40% - Accent6 3 3" xfId="125" builtinId="53" customBuiltin="true"/>
    <cellStyle name="40% - Accent6 4" xfId="126" builtinId="53" customBuiltin="true"/>
    <cellStyle name="40% - Accent6 5" xfId="127" builtinId="53" customBuiltin="true"/>
    <cellStyle name="40% - Accent6 6" xfId="128" builtinId="53" customBuiltin="true"/>
    <cellStyle name="60% - Accent1 2" xfId="129" builtinId="53" customBuiltin="true"/>
    <cellStyle name="60% - Accent1 2 2" xfId="130" builtinId="53" customBuiltin="true"/>
    <cellStyle name="60% - Accent1 3" xfId="131" builtinId="53" customBuiltin="true"/>
    <cellStyle name="60% - Accent1 4" xfId="132" builtinId="53" customBuiltin="true"/>
    <cellStyle name="60% - Accent1 5" xfId="133" builtinId="53" customBuiltin="true"/>
    <cellStyle name="60% - Accent2 2" xfId="134" builtinId="53" customBuiltin="true"/>
    <cellStyle name="60% - Accent2 2 2" xfId="135" builtinId="53" customBuiltin="true"/>
    <cellStyle name="60% - Accent2 3" xfId="136" builtinId="53" customBuiltin="true"/>
    <cellStyle name="60% - Accent2 4" xfId="137" builtinId="53" customBuiltin="true"/>
    <cellStyle name="60% - Accent2 5" xfId="138" builtinId="53" customBuiltin="true"/>
    <cellStyle name="60% - Accent3 2" xfId="139" builtinId="53" customBuiltin="true"/>
    <cellStyle name="60% - Accent3 2 2" xfId="140" builtinId="53" customBuiltin="true"/>
    <cellStyle name="60% - Accent3 3" xfId="141" builtinId="53" customBuiltin="true"/>
    <cellStyle name="60% - Accent3 4" xfId="142" builtinId="53" customBuiltin="true"/>
    <cellStyle name="60% - Accent3 5" xfId="143" builtinId="53" customBuiltin="true"/>
    <cellStyle name="60% - Accent4 2" xfId="144" builtinId="53" customBuiltin="true"/>
    <cellStyle name="60% - Accent4 2 2" xfId="145" builtinId="53" customBuiltin="true"/>
    <cellStyle name="60% - Accent4 3" xfId="146" builtinId="53" customBuiltin="true"/>
    <cellStyle name="60% - Accent4 4" xfId="147" builtinId="53" customBuiltin="true"/>
    <cellStyle name="60% - Accent4 5" xfId="148" builtinId="53" customBuiltin="true"/>
    <cellStyle name="60% - Accent5 2" xfId="149" builtinId="53" customBuiltin="true"/>
    <cellStyle name="60% - Accent5 2 2" xfId="150" builtinId="53" customBuiltin="true"/>
    <cellStyle name="60% - Accent5 3" xfId="151" builtinId="53" customBuiltin="true"/>
    <cellStyle name="60% - Accent5 4" xfId="152" builtinId="53" customBuiltin="true"/>
    <cellStyle name="60% - Accent5 5" xfId="153" builtinId="53" customBuiltin="true"/>
    <cellStyle name="60% - Accent6 2" xfId="154" builtinId="53" customBuiltin="true"/>
    <cellStyle name="60% - Accent6 2 2" xfId="155" builtinId="53" customBuiltin="true"/>
    <cellStyle name="60% - Accent6 3" xfId="156" builtinId="53" customBuiltin="true"/>
    <cellStyle name="60% - Accent6 4" xfId="157" builtinId="53" customBuiltin="true"/>
    <cellStyle name="60% - Accent6 5" xfId="158" builtinId="53" customBuiltin="true"/>
    <cellStyle name="Accent1 2" xfId="159" builtinId="53" customBuiltin="true"/>
    <cellStyle name="Accent1 2 2" xfId="160" builtinId="53" customBuiltin="true"/>
    <cellStyle name="Accent1 3" xfId="161" builtinId="53" customBuiltin="true"/>
    <cellStyle name="Accent1 4" xfId="162" builtinId="53" customBuiltin="true"/>
    <cellStyle name="Accent1 5" xfId="163" builtinId="53" customBuiltin="true"/>
    <cellStyle name="Accent2 2" xfId="164" builtinId="53" customBuiltin="true"/>
    <cellStyle name="Accent2 2 2" xfId="165" builtinId="53" customBuiltin="true"/>
    <cellStyle name="Accent2 3" xfId="166" builtinId="53" customBuiltin="true"/>
    <cellStyle name="Accent2 4" xfId="167" builtinId="53" customBuiltin="true"/>
    <cellStyle name="Accent2 5" xfId="168" builtinId="53" customBuiltin="true"/>
    <cellStyle name="Accent3 2" xfId="169" builtinId="53" customBuiltin="true"/>
    <cellStyle name="Accent3 2 2" xfId="170" builtinId="53" customBuiltin="true"/>
    <cellStyle name="Accent3 3" xfId="171" builtinId="53" customBuiltin="true"/>
    <cellStyle name="Accent3 4" xfId="172" builtinId="53" customBuiltin="true"/>
    <cellStyle name="Accent3 5" xfId="173" builtinId="53" customBuiltin="true"/>
    <cellStyle name="Accent4 2" xfId="174" builtinId="53" customBuiltin="true"/>
    <cellStyle name="Accent4 2 2" xfId="175" builtinId="53" customBuiltin="true"/>
    <cellStyle name="Accent4 3" xfId="176" builtinId="53" customBuiltin="true"/>
    <cellStyle name="Accent4 4" xfId="177" builtinId="53" customBuiltin="true"/>
    <cellStyle name="Accent4 5" xfId="178" builtinId="53" customBuiltin="true"/>
    <cellStyle name="Accent5 2" xfId="179" builtinId="53" customBuiltin="true"/>
    <cellStyle name="Accent5 2 2" xfId="180" builtinId="53" customBuiltin="true"/>
    <cellStyle name="Accent5 3" xfId="181" builtinId="53" customBuiltin="true"/>
    <cellStyle name="Accent5 4" xfId="182" builtinId="53" customBuiltin="true"/>
    <cellStyle name="Accent5 5" xfId="183" builtinId="53" customBuiltin="true"/>
    <cellStyle name="Accent6 2" xfId="184" builtinId="53" customBuiltin="true"/>
    <cellStyle name="Accent6 2 2" xfId="185" builtinId="53" customBuiltin="true"/>
    <cellStyle name="Accent6 3" xfId="186" builtinId="53" customBuiltin="true"/>
    <cellStyle name="Accent6 4" xfId="187" builtinId="53" customBuiltin="true"/>
    <cellStyle name="Accent6 5" xfId="188" builtinId="53" customBuiltin="true"/>
    <cellStyle name="AIHWnumber" xfId="189" builtinId="53" customBuiltin="true"/>
    <cellStyle name="AIHWnumber*" xfId="190" builtinId="53" customBuiltin="true"/>
    <cellStyle name="AIHWtable" xfId="191" builtinId="53" customBuiltin="true"/>
    <cellStyle name="Bad 2" xfId="192" builtinId="53" customBuiltin="true"/>
    <cellStyle name="Bad 2 2" xfId="193" builtinId="53" customBuiltin="true"/>
    <cellStyle name="Bad 3" xfId="194" builtinId="53" customBuiltin="true"/>
    <cellStyle name="Bad 4" xfId="195" builtinId="53" customBuiltin="true"/>
    <cellStyle name="Bad 5" xfId="196" builtinId="53" customBuiltin="true"/>
    <cellStyle name="Calculation 2" xfId="197" builtinId="53" customBuiltin="true"/>
    <cellStyle name="Calculation 2 2" xfId="198" builtinId="53" customBuiltin="true"/>
    <cellStyle name="Calculation 3" xfId="199" builtinId="53" customBuiltin="true"/>
    <cellStyle name="Calculation 4" xfId="200" builtinId="53" customBuiltin="true"/>
    <cellStyle name="Calculation 5" xfId="201" builtinId="53" customBuiltin="true"/>
    <cellStyle name="cells" xfId="202" builtinId="53" customBuiltin="true"/>
    <cellStyle name="Check Cell 2" xfId="203" builtinId="53" customBuiltin="true"/>
    <cellStyle name="Check Cell 2 2" xfId="204" builtinId="53" customBuiltin="true"/>
    <cellStyle name="Check Cell 3" xfId="205" builtinId="53" customBuiltin="true"/>
    <cellStyle name="Check Cell 4" xfId="206" builtinId="53" customBuiltin="true"/>
    <cellStyle name="Check Cell 5" xfId="207" builtinId="53" customBuiltin="true"/>
    <cellStyle name="column field" xfId="208" builtinId="53" customBuiltin="true"/>
    <cellStyle name="Column subhead" xfId="209" builtinId="53" customBuiltin="true"/>
    <cellStyle name="Comma 2" xfId="210" builtinId="53" customBuiltin="true"/>
    <cellStyle name="Comma 2 2" xfId="211" builtinId="53" customBuiltin="true"/>
    <cellStyle name="Comma 3" xfId="212" builtinId="53" customBuiltin="true"/>
    <cellStyle name="Currency 2" xfId="213" builtinId="53" customBuiltin="true"/>
    <cellStyle name="Data" xfId="214" builtinId="53" customBuiltin="true"/>
    <cellStyle name="Data _prev" xfId="215" builtinId="53" customBuiltin="true"/>
    <cellStyle name="data_#67435 - Productivity Commission - Overcoming Indigenous Disadvantage Key Indicators 2009" xfId="216" builtinId="53" customBuiltin="true"/>
    <cellStyle name="DISUtable" xfId="217" builtinId="53" customBuiltin="true"/>
    <cellStyle name="DISUtableZeroDisplay" xfId="218" builtinId="53" customBuiltin="true"/>
    <cellStyle name="Explanatory Text 2" xfId="219" builtinId="53" customBuiltin="true"/>
    <cellStyle name="Explanatory Text 2 2" xfId="220" builtinId="53" customBuiltin="true"/>
    <cellStyle name="Explanatory Text 3" xfId="221" builtinId="53" customBuiltin="true"/>
    <cellStyle name="Explanatory Text 4" xfId="222" builtinId="53" customBuiltin="true"/>
    <cellStyle name="Explanatory Text 5" xfId="223" builtinId="53" customBuiltin="true"/>
    <cellStyle name="Followed Hyperlink 2" xfId="224" builtinId="53" customBuiltin="true"/>
    <cellStyle name="Followed Hyperlink 2 2" xfId="225" builtinId="53" customBuiltin="true"/>
    <cellStyle name="Followed Hyperlink 2 3" xfId="226" builtinId="53" customBuiltin="true"/>
    <cellStyle name="Followed Hyperlink 3" xfId="227" builtinId="53" customBuiltin="true"/>
    <cellStyle name="footer" xfId="228" builtinId="53" customBuiltin="true"/>
    <cellStyle name="Good 2" xfId="229" builtinId="53" customBuiltin="true"/>
    <cellStyle name="Good 2 2" xfId="230" builtinId="53" customBuiltin="true"/>
    <cellStyle name="Good 3" xfId="231" builtinId="53" customBuiltin="true"/>
    <cellStyle name="Good 4" xfId="232" builtinId="53" customBuiltin="true"/>
    <cellStyle name="Good 5" xfId="233" builtinId="53" customBuiltin="true"/>
    <cellStyle name="Heading 1 2" xfId="234" builtinId="53" customBuiltin="true"/>
    <cellStyle name="Heading 1 2 2" xfId="235" builtinId="53" customBuiltin="true"/>
    <cellStyle name="Heading 1 3" xfId="236" builtinId="53" customBuiltin="true"/>
    <cellStyle name="Heading 1 4" xfId="237" builtinId="53" customBuiltin="true"/>
    <cellStyle name="Heading 1 5" xfId="238" builtinId="53" customBuiltin="true"/>
    <cellStyle name="Heading 2 2" xfId="239" builtinId="53" customBuiltin="true"/>
    <cellStyle name="Heading 2 2 2" xfId="240" builtinId="53" customBuiltin="true"/>
    <cellStyle name="Heading 2 3" xfId="241" builtinId="53" customBuiltin="true"/>
    <cellStyle name="Heading 2 4" xfId="242" builtinId="53" customBuiltin="true"/>
    <cellStyle name="Heading 2 5" xfId="243" builtinId="53" customBuiltin="true"/>
    <cellStyle name="Heading 3 2" xfId="244" builtinId="53" customBuiltin="true"/>
    <cellStyle name="Heading 3 2 2" xfId="245" builtinId="53" customBuiltin="true"/>
    <cellStyle name="Heading 3 3" xfId="246" builtinId="53" customBuiltin="true"/>
    <cellStyle name="Heading 3 4" xfId="247" builtinId="53" customBuiltin="true"/>
    <cellStyle name="Heading 3 5" xfId="248" builtinId="53" customBuiltin="true"/>
    <cellStyle name="Heading 4 2" xfId="249" builtinId="53" customBuiltin="true"/>
    <cellStyle name="Heading 4 2 2" xfId="250" builtinId="53" customBuiltin="true"/>
    <cellStyle name="Heading 4 3" xfId="251" builtinId="53" customBuiltin="true"/>
    <cellStyle name="Heading 4 4" xfId="252" builtinId="53" customBuiltin="true"/>
    <cellStyle name="Heading 4 5" xfId="253" builtinId="53" customBuiltin="true"/>
    <cellStyle name="Hyperlink 2" xfId="254" builtinId="53" customBuiltin="true"/>
    <cellStyle name="Hyperlink 2 2" xfId="255" builtinId="53" customBuiltin="true"/>
    <cellStyle name="Hyperlink 2 2 2" xfId="256" builtinId="53" customBuiltin="true"/>
    <cellStyle name="Hyperlink 2 2 3" xfId="257" builtinId="53" customBuiltin="true"/>
    <cellStyle name="Hyperlink 2 3" xfId="258" builtinId="53" customBuiltin="true"/>
    <cellStyle name="Hyperlink 3" xfId="259" builtinId="53" customBuiltin="true"/>
    <cellStyle name="Hyperlink 3 2" xfId="260" builtinId="53" customBuiltin="true"/>
    <cellStyle name="Hyperlink 3 3" xfId="261" builtinId="53" customBuiltin="true"/>
    <cellStyle name="Hyperlink 3 4" xfId="262" builtinId="53" customBuiltin="true"/>
    <cellStyle name="Hyperlink 3 5" xfId="263" builtinId="53" customBuiltin="true"/>
    <cellStyle name="Hyperlink 4" xfId="264" builtinId="53" customBuiltin="true"/>
    <cellStyle name="Hyperlink 5" xfId="265" builtinId="53" customBuiltin="true"/>
    <cellStyle name="Hyperlink 6" xfId="266" builtinId="53" customBuiltin="true"/>
    <cellStyle name="Input 2" xfId="267" builtinId="53" customBuiltin="true"/>
    <cellStyle name="Input 2 2" xfId="268" builtinId="53" customBuiltin="true"/>
    <cellStyle name="Input 3" xfId="269" builtinId="53" customBuiltin="true"/>
    <cellStyle name="Input 4" xfId="270" builtinId="53" customBuiltin="true"/>
    <cellStyle name="Input 5" xfId="271" builtinId="53" customBuiltin="true"/>
    <cellStyle name="L Cell text" xfId="272" builtinId="53" customBuiltin="true"/>
    <cellStyle name="L column heading/total" xfId="273" builtinId="53" customBuiltin="true"/>
    <cellStyle name="L Subtotal" xfId="274" builtinId="53" customBuiltin="true"/>
    <cellStyle name="Linked Cell 2" xfId="275" builtinId="53" customBuiltin="true"/>
    <cellStyle name="Linked Cell 2 2" xfId="276" builtinId="53" customBuiltin="true"/>
    <cellStyle name="Linked Cell 3" xfId="277" builtinId="53" customBuiltin="true"/>
    <cellStyle name="Linked Cell 4" xfId="278" builtinId="53" customBuiltin="true"/>
    <cellStyle name="Linked Cell 5" xfId="279" builtinId="53" customBuiltin="true"/>
    <cellStyle name="Microsoft Excel found an error in the formula you entered. Do you want to accept the correction proposed below?&#10;&#10;|&#10;&#10;• To accept the correction, click Yes.&#10;• To close this message and correct the formula yourself, click No." xfId="280" builtinId="53" customBuiltin="true"/>
    <cellStyle name="Neutral 2" xfId="281" builtinId="53" customBuiltin="true"/>
    <cellStyle name="Neutral 2 2" xfId="282" builtinId="53" customBuiltin="true"/>
    <cellStyle name="Neutral 3" xfId="283" builtinId="53" customBuiltin="true"/>
    <cellStyle name="Neutral 4" xfId="284" builtinId="53" customBuiltin="true"/>
    <cellStyle name="Neutral 5" xfId="285" builtinId="53" customBuiltin="true"/>
    <cellStyle name="Normal 10" xfId="286" builtinId="53" customBuiltin="true"/>
    <cellStyle name="Normal 10 2" xfId="287" builtinId="53" customBuiltin="true"/>
    <cellStyle name="Normal 11" xfId="288" builtinId="53" customBuiltin="true"/>
    <cellStyle name="Normal 11 2" xfId="289" builtinId="53" customBuiltin="true"/>
    <cellStyle name="Normal 12" xfId="290" builtinId="53" customBuiltin="true"/>
    <cellStyle name="Normal 12 2" xfId="291" builtinId="53" customBuiltin="true"/>
    <cellStyle name="Normal 13" xfId="292" builtinId="53" customBuiltin="true"/>
    <cellStyle name="Normal 14" xfId="293" builtinId="53" customBuiltin="true"/>
    <cellStyle name="Normal 14 2" xfId="294" builtinId="53" customBuiltin="true"/>
    <cellStyle name="Normal 15" xfId="295" builtinId="53" customBuiltin="true"/>
    <cellStyle name="Normal 15 2" xfId="296" builtinId="53" customBuiltin="true"/>
    <cellStyle name="Normal 15 2 2" xfId="297" builtinId="53" customBuiltin="true"/>
    <cellStyle name="Normal 15 2 3" xfId="298" builtinId="53" customBuiltin="true"/>
    <cellStyle name="Normal 16" xfId="299" builtinId="53" customBuiltin="true"/>
    <cellStyle name="Normal 17" xfId="300" builtinId="53" customBuiltin="true"/>
    <cellStyle name="Normal 17 2" xfId="301" builtinId="53" customBuiltin="true"/>
    <cellStyle name="Normal 18" xfId="302" builtinId="53" customBuiltin="true"/>
    <cellStyle name="Normal 18 2" xfId="303" builtinId="53" customBuiltin="true"/>
    <cellStyle name="Normal 19" xfId="304" builtinId="53" customBuiltin="true"/>
    <cellStyle name="Normal 2" xfId="305" builtinId="53" customBuiltin="true"/>
    <cellStyle name="Normal 2 2" xfId="306" builtinId="53" customBuiltin="true"/>
    <cellStyle name="Normal 2 2 2" xfId="307" builtinId="53" customBuiltin="true"/>
    <cellStyle name="Normal 2 2 2 2" xfId="308" builtinId="53" customBuiltin="true"/>
    <cellStyle name="Normal 2 2 3" xfId="309" builtinId="53" customBuiltin="true"/>
    <cellStyle name="Normal 2 2 4" xfId="310" builtinId="53" customBuiltin="true"/>
    <cellStyle name="Normal 2 2 5" xfId="311" builtinId="53" customBuiltin="true"/>
    <cellStyle name="Normal 2 2 6" xfId="312" builtinId="53" customBuiltin="true"/>
    <cellStyle name="Normal 2 3" xfId="313" builtinId="53" customBuiltin="true"/>
    <cellStyle name="Normal 2 3 2" xfId="314" builtinId="53" customBuiltin="true"/>
    <cellStyle name="Normal 2 3 2 2" xfId="315" builtinId="53" customBuiltin="true"/>
    <cellStyle name="Normal 2 3 2 3" xfId="316" builtinId="53" customBuiltin="true"/>
    <cellStyle name="Normal 2 3 2 4" xfId="317" builtinId="53" customBuiltin="true"/>
    <cellStyle name="Normal 2 3 2 5" xfId="318" builtinId="53" customBuiltin="true"/>
    <cellStyle name="Normal 2 3 3" xfId="319" builtinId="53" customBuiltin="true"/>
    <cellStyle name="Normal 2 3 3 2" xfId="320" builtinId="53" customBuiltin="true"/>
    <cellStyle name="Normal 2 3 4" xfId="321" builtinId="53" customBuiltin="true"/>
    <cellStyle name="Normal 2 3 5" xfId="322" builtinId="53" customBuiltin="true"/>
    <cellStyle name="Normal 2 3 6" xfId="323" builtinId="53" customBuiltin="true"/>
    <cellStyle name="Normal 2 3 7" xfId="324" builtinId="53" customBuiltin="true"/>
    <cellStyle name="Normal 2 3 8" xfId="325" builtinId="53" customBuiltin="true"/>
    <cellStyle name="Normal 2 4" xfId="326" builtinId="53" customBuiltin="true"/>
    <cellStyle name="Normal 2 4 2" xfId="327" builtinId="53" customBuiltin="true"/>
    <cellStyle name="Normal 2 4 3" xfId="328" builtinId="53" customBuiltin="true"/>
    <cellStyle name="Normal 2 4 4" xfId="329" builtinId="53" customBuiltin="true"/>
    <cellStyle name="Normal 2 5" xfId="330" builtinId="53" customBuiltin="true"/>
    <cellStyle name="Normal 2 6" xfId="331" builtinId="53" customBuiltin="true"/>
    <cellStyle name="Normal 20" xfId="332" builtinId="53" customBuiltin="true"/>
    <cellStyle name="Normal 21" xfId="333" builtinId="53" customBuiltin="true"/>
    <cellStyle name="Normal 24" xfId="334" builtinId="53" customBuiltin="true"/>
    <cellStyle name="Normal 26" xfId="335" builtinId="53" customBuiltin="true"/>
    <cellStyle name="Normal 28" xfId="336" builtinId="53" customBuiltin="true"/>
    <cellStyle name="Normal 3" xfId="337" builtinId="53" customBuiltin="true"/>
    <cellStyle name="Normal 3 2" xfId="338" builtinId="53" customBuiltin="true"/>
    <cellStyle name="Normal 3 2 2" xfId="339" builtinId="53" customBuiltin="true"/>
    <cellStyle name="Normal 3 2 2 2" xfId="340" builtinId="53" customBuiltin="true"/>
    <cellStyle name="Normal 3 2 2 3" xfId="341" builtinId="53" customBuiltin="true"/>
    <cellStyle name="Normal 3 2 2 4" xfId="342" builtinId="53" customBuiltin="true"/>
    <cellStyle name="Normal 3 2 3" xfId="343" builtinId="53" customBuiltin="true"/>
    <cellStyle name="Normal 3 2 3 2" xfId="344" builtinId="53" customBuiltin="true"/>
    <cellStyle name="Normal 3 2 3 3" xfId="345" builtinId="53" customBuiltin="true"/>
    <cellStyle name="Normal 3 2 4" xfId="346" builtinId="53" customBuiltin="true"/>
    <cellStyle name="Normal 3 2 4 2" xfId="347" builtinId="53" customBuiltin="true"/>
    <cellStyle name="Normal 3 2 4 3" xfId="348" builtinId="53" customBuiltin="true"/>
    <cellStyle name="Normal 3 2 5" xfId="349" builtinId="53" customBuiltin="true"/>
    <cellStyle name="Normal 3 3" xfId="350" builtinId="53" customBuiltin="true"/>
    <cellStyle name="Normal 3 3 2" xfId="351" builtinId="53" customBuiltin="true"/>
    <cellStyle name="Normal 3 3 3" xfId="352" builtinId="53" customBuiltin="true"/>
    <cellStyle name="Normal 3 3 4" xfId="353" builtinId="53" customBuiltin="true"/>
    <cellStyle name="Normal 3 4" xfId="354" builtinId="53" customBuiltin="true"/>
    <cellStyle name="Normal 3 4 2" xfId="355" builtinId="53" customBuiltin="true"/>
    <cellStyle name="Normal 3 4 3" xfId="356" builtinId="53" customBuiltin="true"/>
    <cellStyle name="Normal 3 5" xfId="357" builtinId="53" customBuiltin="true"/>
    <cellStyle name="Normal 3 5 2" xfId="358" builtinId="53" customBuiltin="true"/>
    <cellStyle name="Normal 3 6" xfId="359" builtinId="53" customBuiltin="true"/>
    <cellStyle name="Normal 3 7" xfId="360" builtinId="53" customBuiltin="true"/>
    <cellStyle name="Normal 31" xfId="361" builtinId="53" customBuiltin="true"/>
    <cellStyle name="Normal 4" xfId="362" builtinId="53" customBuiltin="true"/>
    <cellStyle name="Normal 4 2" xfId="363" builtinId="53" customBuiltin="true"/>
    <cellStyle name="Normal 4 2 2" xfId="364" builtinId="53" customBuiltin="true"/>
    <cellStyle name="Normal 4 2 2 2" xfId="365" builtinId="53" customBuiltin="true"/>
    <cellStyle name="Normal 4 2 2 3" xfId="366" builtinId="53" customBuiltin="true"/>
    <cellStyle name="Normal 4 2 3" xfId="367" builtinId="53" customBuiltin="true"/>
    <cellStyle name="Normal 4 3" xfId="368" builtinId="53" customBuiltin="true"/>
    <cellStyle name="Normal 4 3 2" xfId="369" builtinId="53" customBuiltin="true"/>
    <cellStyle name="Normal 4 3 3" xfId="370" builtinId="53" customBuiltin="true"/>
    <cellStyle name="Normal 4 4" xfId="371" builtinId="53" customBuiltin="true"/>
    <cellStyle name="Normal 4 5" xfId="372" builtinId="53" customBuiltin="true"/>
    <cellStyle name="Normal 4 6" xfId="373" builtinId="53" customBuiltin="true"/>
    <cellStyle name="Normal 5" xfId="374" builtinId="53" customBuiltin="true"/>
    <cellStyle name="Normal 5 2" xfId="375" builtinId="53" customBuiltin="true"/>
    <cellStyle name="Normal 5 3" xfId="376" builtinId="53" customBuiltin="true"/>
    <cellStyle name="Normal 5 4" xfId="377" builtinId="53" customBuiltin="true"/>
    <cellStyle name="Normal 5 4 2" xfId="378" builtinId="53" customBuiltin="true"/>
    <cellStyle name="Normal 5 5" xfId="379" builtinId="53" customBuiltin="true"/>
    <cellStyle name="Normal 5 6" xfId="380" builtinId="53" customBuiltin="true"/>
    <cellStyle name="Normal 5 6 2" xfId="381" builtinId="53" customBuiltin="true"/>
    <cellStyle name="Normal 5 7" xfId="382" builtinId="53" customBuiltin="true"/>
    <cellStyle name="Normal 5 8" xfId="383" builtinId="53" customBuiltin="true"/>
    <cellStyle name="Normal 6" xfId="384" builtinId="53" customBuiltin="true"/>
    <cellStyle name="Normal 6 2" xfId="385" builtinId="53" customBuiltin="true"/>
    <cellStyle name="Normal 6 2 2" xfId="386" builtinId="53" customBuiltin="true"/>
    <cellStyle name="Normal 6 2 3" xfId="387" builtinId="53" customBuiltin="true"/>
    <cellStyle name="Normal 6 3" xfId="388" builtinId="53" customBuiltin="true"/>
    <cellStyle name="Normal 6 4" xfId="389" builtinId="53" customBuiltin="true"/>
    <cellStyle name="Normal 6 5" xfId="390" builtinId="53" customBuiltin="true"/>
    <cellStyle name="Normal 6 6" xfId="391" builtinId="53" customBuiltin="true"/>
    <cellStyle name="Normal 7" xfId="392" builtinId="53" customBuiltin="true"/>
    <cellStyle name="Normal 7 2" xfId="393" builtinId="53" customBuiltin="true"/>
    <cellStyle name="Normal 8" xfId="394" builtinId="53" customBuiltin="true"/>
    <cellStyle name="Normal 8 2" xfId="395" builtinId="53" customBuiltin="true"/>
    <cellStyle name="Normal 8 3" xfId="396" builtinId="53" customBuiltin="true"/>
    <cellStyle name="Normal 9" xfId="397" builtinId="53" customBuiltin="true"/>
    <cellStyle name="Normal 9 2" xfId="398" builtinId="53" customBuiltin="true"/>
    <cellStyle name="Note 2" xfId="399" builtinId="53" customBuiltin="true"/>
    <cellStyle name="Note 2 2" xfId="400" builtinId="53" customBuiltin="true"/>
    <cellStyle name="Note 2 3" xfId="401" builtinId="53" customBuiltin="true"/>
    <cellStyle name="Note 3" xfId="402" builtinId="53" customBuiltin="true"/>
    <cellStyle name="Note 3 2" xfId="403" builtinId="53" customBuiltin="true"/>
    <cellStyle name="Note 3 3" xfId="404" builtinId="53" customBuiltin="true"/>
    <cellStyle name="Note 4" xfId="405" builtinId="53" customBuiltin="true"/>
    <cellStyle name="Note 4 2" xfId="406" builtinId="53" customBuiltin="true"/>
    <cellStyle name="Output 2" xfId="407" builtinId="53" customBuiltin="true"/>
    <cellStyle name="Output 2 2" xfId="408" builtinId="53" customBuiltin="true"/>
    <cellStyle name="Output 3" xfId="409" builtinId="53" customBuiltin="true"/>
    <cellStyle name="Output 4" xfId="410" builtinId="53" customBuiltin="true"/>
    <cellStyle name="Output 5" xfId="411" builtinId="53" customBuiltin="true"/>
    <cellStyle name="Percent 2" xfId="412" builtinId="53" customBuiltin="true"/>
    <cellStyle name="R Cell text" xfId="413" builtinId="53" customBuiltin="true"/>
    <cellStyle name="R column heading/total" xfId="414" builtinId="53" customBuiltin="true"/>
    <cellStyle name="R Subtotal" xfId="415" builtinId="53" customBuiltin="true"/>
    <cellStyle name="Responses" xfId="416" builtinId="53" customBuiltin="true"/>
    <cellStyle name="rowfield" xfId="417" builtinId="53" customBuiltin="true"/>
    <cellStyle name="RSE_N" xfId="418" builtinId="53" customBuiltin="true"/>
    <cellStyle name="space" xfId="419" builtinId="53" customBuiltin="true"/>
    <cellStyle name="Style 1" xfId="420" builtinId="53" customBuiltin="true"/>
    <cellStyle name="Style1" xfId="421" builtinId="53" customBuiltin="true"/>
    <cellStyle name="Style1 2" xfId="422" builtinId="53" customBuiltin="true"/>
    <cellStyle name="Style1 2 2" xfId="423" builtinId="53" customBuiltin="true"/>
    <cellStyle name="Style1 3" xfId="424" builtinId="53" customBuiltin="true"/>
    <cellStyle name="Style1 3 2" xfId="425" builtinId="53" customBuiltin="true"/>
    <cellStyle name="Style2" xfId="426" builtinId="53" customBuiltin="true"/>
    <cellStyle name="Style2 2" xfId="427" builtinId="53" customBuiltin="true"/>
    <cellStyle name="Style2 3" xfId="428" builtinId="53" customBuiltin="true"/>
    <cellStyle name="Style2 3 2" xfId="429" builtinId="53" customBuiltin="true"/>
    <cellStyle name="Style3" xfId="430" builtinId="53" customBuiltin="true"/>
    <cellStyle name="Style3 2" xfId="431" builtinId="53" customBuiltin="true"/>
    <cellStyle name="Style3 3" xfId="432" builtinId="53" customBuiltin="true"/>
    <cellStyle name="Style3 4" xfId="433" builtinId="53" customBuiltin="true"/>
    <cellStyle name="Style3 4 2" xfId="434" builtinId="53" customBuiltin="true"/>
    <cellStyle name="Style4" xfId="435" builtinId="53" customBuiltin="true"/>
    <cellStyle name="Style4 2" xfId="436" builtinId="53" customBuiltin="true"/>
    <cellStyle name="Style4 3" xfId="437" builtinId="53" customBuiltin="true"/>
    <cellStyle name="Style4 4" xfId="438" builtinId="53" customBuiltin="true"/>
    <cellStyle name="Style4 4 2" xfId="439" builtinId="53" customBuiltin="true"/>
    <cellStyle name="Style5" xfId="440" builtinId="53" customBuiltin="true"/>
    <cellStyle name="Style5 2" xfId="441" builtinId="53" customBuiltin="true"/>
    <cellStyle name="Style5 3" xfId="442" builtinId="53" customBuiltin="true"/>
    <cellStyle name="Style5 4" xfId="443" builtinId="53" customBuiltin="true"/>
    <cellStyle name="Style5 4 2" xfId="444" builtinId="53" customBuiltin="true"/>
    <cellStyle name="Style5 5" xfId="445" builtinId="53" customBuiltin="true"/>
    <cellStyle name="Style6" xfId="446" builtinId="53" customBuiltin="true"/>
    <cellStyle name="Style6 2" xfId="447" builtinId="53" customBuiltin="true"/>
    <cellStyle name="Style6 3" xfId="448" builtinId="53" customBuiltin="true"/>
    <cellStyle name="Style6 3 2" xfId="449" builtinId="53" customBuiltin="true"/>
    <cellStyle name="Style6 4" xfId="450" builtinId="53" customBuiltin="true"/>
    <cellStyle name="Style6 5" xfId="451" builtinId="53" customBuiltin="true"/>
    <cellStyle name="Style7" xfId="452" builtinId="53" customBuiltin="true"/>
    <cellStyle name="Style7 2" xfId="453" builtinId="53" customBuiltin="true"/>
    <cellStyle name="Style7 2 2" xfId="454" builtinId="53" customBuiltin="true"/>
    <cellStyle name="table heading" xfId="455" builtinId="53" customBuiltin="true"/>
    <cellStyle name="table heading 2" xfId="456" builtinId="53" customBuiltin="true"/>
    <cellStyle name="table subtotal" xfId="457" builtinId="53" customBuiltin="true"/>
    <cellStyle name="table text" xfId="458" builtinId="53" customBuiltin="true"/>
    <cellStyle name="Table Title" xfId="459" builtinId="53" customBuiltin="true"/>
    <cellStyle name="Title 2" xfId="460" builtinId="53" customBuiltin="true"/>
    <cellStyle name="Title 3" xfId="461" builtinId="53" customBuiltin="true"/>
    <cellStyle name="Total 2" xfId="462" builtinId="53" customBuiltin="true"/>
    <cellStyle name="Total 2 2" xfId="463" builtinId="53" customBuiltin="true"/>
    <cellStyle name="Total 3" xfId="464" builtinId="53" customBuiltin="true"/>
    <cellStyle name="Total 4" xfId="465" builtinId="53" customBuiltin="true"/>
    <cellStyle name="Total 5" xfId="466" builtinId="53" customBuiltin="true"/>
    <cellStyle name="totdata" xfId="467" builtinId="53" customBuiltin="true"/>
    <cellStyle name="tothead" xfId="468" builtinId="53" customBuiltin="true"/>
    <cellStyle name="Warning Text 2" xfId="469" builtinId="53" customBuiltin="true"/>
    <cellStyle name="Warning Text 2 2" xfId="470" builtinId="53" customBuiltin="true"/>
    <cellStyle name="Warning Text 3" xfId="471" builtinId="53" customBuiltin="true"/>
    <cellStyle name="Warning Text 4" xfId="472" builtinId="53" customBuiltin="true"/>
    <cellStyle name="Warning Text 5" xfId="473"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474" builtinId="53" customBuiltin="true"/>
    <cellStyle name="Excel Built-in Heading 3" xfId="475" builtinId="53" customBuiltin="true"/>
    <cellStyle name="Excel Built-in 20% - Accent1" xfId="476" builtinId="53" customBuiltin="true"/>
    <cellStyle name="Excel Built-in Good" xfId="477" builtinId="53" customBuiltin="true"/>
  </cellStyles>
  <colors>
    <indexedColors>
      <rgbColor rgb="FF000000"/>
      <rgbColor rgb="FFFFFFFF"/>
      <rgbColor rgb="FFFF0000"/>
      <rgbColor rgb="FF00FF00"/>
      <rgbColor rgb="FF0000FF"/>
      <rgbColor rgb="FFFFEB9C"/>
      <rgbColor rgb="FFFAC090"/>
      <rgbColor rgb="FFB8E2F4"/>
      <rgbColor rgb="FF820037"/>
      <rgbColor rgb="FFD9D9D9"/>
      <rgbColor rgb="FF001072"/>
      <rgbColor rgb="FF93CF51"/>
      <rgbColor rgb="FFF6DBDB"/>
      <rgbColor rgb="FFCCC1DA"/>
      <rgbColor rgb="FFC0C0C0"/>
      <rgbColor rgb="FF7F758B"/>
      <rgbColor rgb="FF96B5D8"/>
      <rgbColor rgb="FFE31B23"/>
      <rgbColor rgb="FFFFFFCC"/>
      <rgbColor rgb="FFDAF7FA"/>
      <rgbColor rgb="FFFDEADA"/>
      <rgbColor rgb="FFF98989"/>
      <rgbColor rgb="FF0076C6"/>
      <rgbColor rgb="FFC0CDF3"/>
      <rgbColor rgb="FFFDF7DB"/>
      <rgbColor rgb="FFFFC7CD"/>
      <rgbColor rgb="FFC8D997"/>
      <rgbColor rgb="FFD7E4BD"/>
      <rgbColor rgb="FFE6E0EC"/>
      <rgbColor rgb="FFEBF1DE"/>
      <rgbColor rgb="FFE6B9B8"/>
      <rgbColor rgb="FFF2F2F2"/>
      <rgbColor rgb="FF00B0F0"/>
      <rgbColor rgb="FFC6EFCE"/>
      <rgbColor rgb="FFCCFFCC"/>
      <rgbColor rgb="FFFFFF99"/>
      <rgbColor rgb="FF96CCFC"/>
      <rgbColor rgb="FFFF99CC"/>
      <rgbColor rgb="FFCC99FF"/>
      <rgbColor rgb="FFFFCC99"/>
      <rgbColor rgb="FFAEA8B9"/>
      <rgbColor rgb="FF33CCCC"/>
      <rgbColor rgb="FFADB61C"/>
      <rgbColor rgb="FFFFC800"/>
      <rgbColor rgb="FFFF9900"/>
      <rgbColor rgb="FFFF6F00"/>
      <rgbColor rgb="FF4F81BD"/>
      <rgbColor rgb="FF8D8D8D"/>
      <rgbColor rgb="FFDCE6F2"/>
      <rgbColor rgb="FF3DA4AE"/>
      <rgbColor rgb="FF0A3D0A"/>
      <rgbColor rgb="FFFCD5B5"/>
      <rgbColor rgb="FFBB4D21"/>
      <rgbColor rgb="FFF79C22"/>
      <rgbColor rgb="FF263C8B"/>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235679489333"/>
          <c:y val="0.0778227620332884"/>
          <c:w val="0.524105493028725"/>
          <c:h val="0.74471434997750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Society!$O$6:$P$6</c:f>
              <c:strCache>
                <c:ptCount val="2"/>
                <c:pt idx="0">
                  <c:v>2001</c:v>
                </c:pt>
                <c:pt idx="1">
                  <c:v>2011</c:v>
                </c:pt>
              </c:strCache>
            </c:strRef>
          </c:cat>
          <c:val>
            <c:numRef>
              <c:f>Society!$Q$8:$R$8</c:f>
              <c:numCache>
                <c:formatCode>General</c:formatCode>
                <c:ptCount val="2"/>
                <c:pt idx="0">
                  <c:v>0.988</c:v>
                </c:pt>
                <c:pt idx="1">
                  <c:v>0.988</c:v>
                </c:pt>
              </c:numCache>
            </c:numRef>
          </c:val>
          <c:smooth val="0"/>
        </c:ser>
        <c:hiLowLines>
          <c:spPr>
            <a:ln>
              <a:noFill/>
            </a:ln>
          </c:spPr>
        </c:hiLowLines>
        <c:marker val="1"/>
        <c:axId val="76606000"/>
        <c:axId val="40591369"/>
      </c:lineChart>
      <c:catAx>
        <c:axId val="7660600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Franklin Gothic Book"/>
              </a:defRPr>
            </a:pPr>
          </a:p>
        </c:txPr>
        <c:crossAx val="40591369"/>
        <c:crosses val="autoZero"/>
        <c:auto val="1"/>
        <c:lblAlgn val="ctr"/>
        <c:lblOffset val="100"/>
      </c:catAx>
      <c:valAx>
        <c:axId val="40591369"/>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6606000"/>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Society!$S$6</c:f>
              <c:strCache>
                <c:ptCount val="1"/>
                <c:pt idx="0">
                  <c:v>2001</c:v>
                </c:pt>
              </c:strCache>
            </c:strRef>
          </c:tx>
          <c:spPr>
            <a:solidFill>
              <a:srgbClr val="79cfff"/>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Society!$S$8:$S$10</c:f>
              <c:numCache>
                <c:formatCode>General</c:formatCode>
                <c:ptCount val="3"/>
                <c:pt idx="0">
                  <c:v>64.8</c:v>
                </c:pt>
                <c:pt idx="1">
                  <c:v>52</c:v>
                </c:pt>
                <c:pt idx="2">
                  <c:v>55.2</c:v>
                </c:pt>
              </c:numCache>
            </c:numRef>
          </c:val>
        </c:ser>
        <c:ser>
          <c:idx val="1"/>
          <c:order val="1"/>
          <c:tx>
            <c:strRef>
              <c:f>Society!$T$6</c:f>
              <c:strCache>
                <c:ptCount val="1"/>
                <c:pt idx="0">
                  <c:v>2011</c:v>
                </c:pt>
              </c:strCache>
            </c:strRef>
          </c:tx>
          <c:spPr>
            <a:solidFill>
              <a:srgbClr val="007dc3"/>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Society!$T$8:$T$10</c:f>
              <c:numCache>
                <c:formatCode>General</c:formatCode>
                <c:ptCount val="3"/>
                <c:pt idx="0">
                  <c:v>73.2</c:v>
                </c:pt>
                <c:pt idx="1">
                  <c:v>63.9</c:v>
                </c:pt>
                <c:pt idx="2">
                  <c:v>65.9</c:v>
                </c:pt>
              </c:numCache>
            </c:numRef>
          </c:val>
        </c:ser>
        <c:gapWidth val="150"/>
        <c:overlap val="0"/>
        <c:axId val="96435984"/>
        <c:axId val="9634563"/>
      </c:barChart>
      <c:catAx>
        <c:axId val="9643598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Franklin Gothic Book"/>
              </a:defRPr>
            </a:pPr>
          </a:p>
        </c:txPr>
        <c:crossAx val="9634563"/>
        <c:crosses val="autoZero"/>
        <c:auto val="1"/>
        <c:lblAlgn val="ctr"/>
        <c:lblOffset val="100"/>
      </c:catAx>
      <c:valAx>
        <c:axId val="9634563"/>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Franklin Gothic Book"/>
              </a:defRPr>
            </a:pPr>
          </a:p>
        </c:txPr>
        <c:crossAx val="96435984"/>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235679489333"/>
          <c:y val="0.0778349362558712"/>
          <c:w val="0.524105493028725"/>
          <c:h val="0.744799821069112"/>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Economy!$O$6:$P$6</c:f>
              <c:strCache>
                <c:ptCount val="2"/>
                <c:pt idx="0">
                  <c:v>2001</c:v>
                </c:pt>
                <c:pt idx="1">
                  <c:v>2011</c:v>
                </c:pt>
              </c:strCache>
            </c:strRef>
          </c:cat>
          <c:val>
            <c:numRef>
              <c:f>Economy!$Q$8:$R$8</c:f>
              <c:numCache>
                <c:formatCode>General</c:formatCode>
                <c:ptCount val="2"/>
                <c:pt idx="0">
                  <c:v>0.193</c:v>
                </c:pt>
                <c:pt idx="1">
                  <c:v>0.193</c:v>
                </c:pt>
              </c:numCache>
            </c:numRef>
          </c:val>
          <c:smooth val="0"/>
        </c:ser>
        <c:hiLowLines>
          <c:spPr>
            <a:ln>
              <a:noFill/>
            </a:ln>
          </c:spPr>
        </c:hiLowLines>
        <c:marker val="1"/>
        <c:axId val="85964813"/>
        <c:axId val="96529905"/>
      </c:lineChart>
      <c:catAx>
        <c:axId val="8596481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96529905"/>
        <c:crosses val="autoZero"/>
        <c:auto val="1"/>
        <c:lblAlgn val="ctr"/>
        <c:lblOffset val="100"/>
      </c:catAx>
      <c:valAx>
        <c:axId val="96529905"/>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5964813"/>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8974126191557"/>
          <c:y val="0.0859444941808416"/>
          <c:w val="0.546187017703132"/>
          <c:h val="0.750223813786929"/>
        </c:manualLayout>
      </c:layout>
      <c:barChart>
        <c:barDir val="col"/>
        <c:grouping val="clustered"/>
        <c:varyColors val="0"/>
        <c:ser>
          <c:idx val="0"/>
          <c:order val="0"/>
          <c:tx>
            <c:strRef>
              <c:f>Economy!$O$6</c:f>
              <c:strCache>
                <c:ptCount val="1"/>
                <c:pt idx="0">
                  <c:v>2001</c:v>
                </c:pt>
              </c:strCache>
            </c:strRef>
          </c:tx>
          <c:spPr>
            <a:solidFill>
              <a:srgbClr val="f8c4c6"/>
            </a:solidFill>
            <a:ln>
              <a:no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Economy!$O$8:$O$10</c:f>
              <c:numCache>
                <c:formatCode>General</c:formatCode>
                <c:ptCount val="3"/>
                <c:pt idx="0">
                  <c:v>0.370725034199726</c:v>
                </c:pt>
                <c:pt idx="1">
                  <c:v>0.43</c:v>
                </c:pt>
                <c:pt idx="2">
                  <c:v>0.414829659318637</c:v>
                </c:pt>
              </c:numCache>
            </c:numRef>
          </c:val>
        </c:ser>
        <c:ser>
          <c:idx val="1"/>
          <c:order val="1"/>
          <c:tx>
            <c:strRef>
              <c:f>Economy!$P$6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Economy!$P$8:$P$10</c:f>
              <c:numCache>
                <c:formatCode>General</c:formatCode>
                <c:ptCount val="3"/>
                <c:pt idx="0">
                  <c:v>0.353281853281853</c:v>
                </c:pt>
                <c:pt idx="1">
                  <c:v>0.4</c:v>
                </c:pt>
                <c:pt idx="2">
                  <c:v>0.39920424403183</c:v>
                </c:pt>
              </c:numCache>
            </c:numRef>
          </c:val>
        </c:ser>
        <c:gapWidth val="150"/>
        <c:overlap val="0"/>
        <c:axId val="24007076"/>
        <c:axId val="58476403"/>
      </c:barChart>
      <c:catAx>
        <c:axId val="2400707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8476403"/>
        <c:crosses val="autoZero"/>
        <c:auto val="1"/>
        <c:lblAlgn val="ctr"/>
        <c:lblOffset val="100"/>
      </c:catAx>
      <c:valAx>
        <c:axId val="58476403"/>
        <c:scaling>
          <c:orientation val="minMax"/>
        </c:scaling>
        <c:delete val="0"/>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800" spc="-1" strike="noStrike">
                <a:solidFill>
                  <a:srgbClr val="000000"/>
                </a:solidFill>
                <a:uFill>
                  <a:solidFill>
                    <a:srgbClr val="ffffff"/>
                  </a:solidFill>
                </a:uFill>
                <a:latin typeface="Franklin Gothic Book"/>
              </a:defRPr>
            </a:pPr>
          </a:p>
        </c:txPr>
        <c:crossAx val="24007076"/>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7851021753461"/>
          <c:w val="0.524142524142524"/>
          <c:h val="0.74489123269611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Economy!$C$6:$D$6</c:f>
              <c:strCache>
                <c:ptCount val="2"/>
                <c:pt idx="0">
                  <c:v>2001</c:v>
                </c:pt>
                <c:pt idx="1">
                  <c:v>2011</c:v>
                </c:pt>
              </c:strCache>
            </c:strRef>
          </c:cat>
          <c:val>
            <c:numRef>
              <c:f>Economy!$E$8:$F$8</c:f>
              <c:numCache>
                <c:formatCode>General</c:formatCode>
                <c:ptCount val="2"/>
                <c:pt idx="0">
                  <c:v>0.965</c:v>
                </c:pt>
                <c:pt idx="1">
                  <c:v>0.943</c:v>
                </c:pt>
              </c:numCache>
            </c:numRef>
          </c:val>
          <c:smooth val="0"/>
        </c:ser>
        <c:hiLowLines>
          <c:spPr>
            <a:ln>
              <a:noFill/>
            </a:ln>
          </c:spPr>
        </c:hiLowLines>
        <c:marker val="1"/>
        <c:axId val="94211917"/>
        <c:axId val="65414947"/>
      </c:lineChart>
      <c:catAx>
        <c:axId val="9421191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65414947"/>
        <c:crosses val="autoZero"/>
        <c:auto val="1"/>
        <c:lblAlgn val="ctr"/>
        <c:lblOffset val="100"/>
      </c:catAx>
      <c:valAx>
        <c:axId val="6541494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4211917"/>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77874186550976"/>
          <c:y val="0.0628433311360141"/>
          <c:w val="0.503596300947597"/>
          <c:h val="0.748626675455944"/>
        </c:manualLayout>
      </c:layout>
      <c:barChart>
        <c:barDir val="col"/>
        <c:grouping val="clustered"/>
        <c:varyColors val="0"/>
        <c:ser>
          <c:idx val="0"/>
          <c:order val="0"/>
          <c:tx>
            <c:strRef>
              <c:f>Economy!$C$6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Economy!$C$8,Economy!$C$9:$C$10</c:f>
              <c:numCache>
                <c:formatCode>General</c:formatCode>
                <c:ptCount val="3"/>
                <c:pt idx="0">
                  <c:v>70</c:v>
                </c:pt>
                <c:pt idx="1">
                  <c:v>60.3</c:v>
                </c:pt>
                <c:pt idx="2">
                  <c:v>59.2</c:v>
                </c:pt>
              </c:numCache>
            </c:numRef>
          </c:val>
        </c:ser>
        <c:ser>
          <c:idx val="1"/>
          <c:order val="1"/>
          <c:tx>
            <c:strRef>
              <c:f>Economy!$D$6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Economy!$D$8,Economy!$D$9:$D$10</c:f>
              <c:numCache>
                <c:formatCode>General</c:formatCode>
                <c:ptCount val="3"/>
                <c:pt idx="0">
                  <c:v>68.2</c:v>
                </c:pt>
                <c:pt idx="1">
                  <c:v>61.4</c:v>
                </c:pt>
                <c:pt idx="2">
                  <c:v>59.7</c:v>
                </c:pt>
              </c:numCache>
            </c:numRef>
          </c:val>
        </c:ser>
        <c:gapWidth val="150"/>
        <c:overlap val="0"/>
        <c:axId val="71141222"/>
        <c:axId val="97169407"/>
      </c:barChart>
      <c:catAx>
        <c:axId val="7114122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7169407"/>
        <c:crosses val="autoZero"/>
        <c:auto val="1"/>
        <c:lblAlgn val="ctr"/>
        <c:lblOffset val="100"/>
      </c:catAx>
      <c:valAx>
        <c:axId val="97169407"/>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114122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63879598662"/>
          <c:y val="0.0778456664403711"/>
          <c:w val="0.524247491638796"/>
          <c:h val="0.744738628649016"/>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Economy!$G$6:$H$6</c:f>
              <c:strCache>
                <c:ptCount val="2"/>
                <c:pt idx="0">
                  <c:v>2001</c:v>
                </c:pt>
                <c:pt idx="1">
                  <c:v>2011</c:v>
                </c:pt>
              </c:strCache>
            </c:strRef>
          </c:cat>
          <c:val>
            <c:numRef>
              <c:f>Economy!$I$8:$J$8</c:f>
              <c:numCache>
                <c:formatCode>General</c:formatCode>
                <c:ptCount val="2"/>
                <c:pt idx="0">
                  <c:v>0.943</c:v>
                </c:pt>
                <c:pt idx="1">
                  <c:v>0.954</c:v>
                </c:pt>
              </c:numCache>
            </c:numRef>
          </c:val>
          <c:smooth val="0"/>
        </c:ser>
        <c:hiLowLines>
          <c:spPr>
            <a:ln>
              <a:noFill/>
            </a:ln>
          </c:spPr>
        </c:hiLowLines>
        <c:marker val="1"/>
        <c:axId val="4907917"/>
        <c:axId val="13525710"/>
      </c:lineChart>
      <c:catAx>
        <c:axId val="490791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13525710"/>
        <c:crosses val="autoZero"/>
        <c:auto val="1"/>
        <c:lblAlgn val="ctr"/>
        <c:lblOffset val="100"/>
      </c:catAx>
      <c:valAx>
        <c:axId val="13525710"/>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907917"/>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688524590164"/>
          <c:w val="0.524142524142524"/>
          <c:h val="0.744763205828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Economy!$K$6:$L$6</c:f>
              <c:strCache>
                <c:ptCount val="2"/>
                <c:pt idx="0">
                  <c:v>2001</c:v>
                </c:pt>
                <c:pt idx="1">
                  <c:v>2011</c:v>
                </c:pt>
              </c:strCache>
            </c:strRef>
          </c:cat>
          <c:val>
            <c:numRef>
              <c:f>Economy!$M$8:$N$8</c:f>
              <c:numCache>
                <c:formatCode>General</c:formatCode>
                <c:ptCount val="2"/>
                <c:pt idx="0">
                  <c:v>0.977</c:v>
                </c:pt>
                <c:pt idx="1">
                  <c:v>0.977</c:v>
                </c:pt>
              </c:numCache>
            </c:numRef>
          </c:val>
          <c:smooth val="0"/>
        </c:ser>
        <c:hiLowLines>
          <c:spPr>
            <a:ln>
              <a:noFill/>
            </a:ln>
          </c:spPr>
        </c:hiLowLines>
        <c:marker val="1"/>
        <c:axId val="52767441"/>
        <c:axId val="17219777"/>
      </c:lineChart>
      <c:catAx>
        <c:axId val="5276744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7219777"/>
        <c:crosses val="autoZero"/>
        <c:auto val="1"/>
        <c:lblAlgn val="ctr"/>
        <c:lblOffset val="100"/>
      </c:catAx>
      <c:valAx>
        <c:axId val="1721977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2767441"/>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744846541457"/>
          <c:w val="0.524142524142524"/>
          <c:h val="0.74484654145671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Economy!$S$6:$T$6</c:f>
              <c:strCache>
                <c:ptCount val="2"/>
                <c:pt idx="0">
                  <c:v>2012–13</c:v>
                </c:pt>
                <c:pt idx="1">
                  <c:v>2013–14</c:v>
                </c:pt>
              </c:strCache>
            </c:strRef>
          </c:cat>
          <c:val>
            <c:numRef>
              <c:f>Economy!$U$8:$V$8</c:f>
              <c:numCache>
                <c:formatCode>General</c:formatCode>
                <c:ptCount val="2"/>
                <c:pt idx="0">
                  <c:v>0.431</c:v>
                </c:pt>
                <c:pt idx="1">
                  <c:v>0.659</c:v>
                </c:pt>
              </c:numCache>
            </c:numRef>
          </c:val>
          <c:smooth val="0"/>
        </c:ser>
        <c:hiLowLines>
          <c:spPr>
            <a:ln>
              <a:noFill/>
            </a:ln>
          </c:spPr>
        </c:hiLowLines>
        <c:marker val="1"/>
        <c:axId val="58876057"/>
        <c:axId val="17579262"/>
      </c:lineChart>
      <c:catAx>
        <c:axId val="5887605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7579262"/>
        <c:crosses val="autoZero"/>
        <c:auto val="1"/>
        <c:lblAlgn val="ctr"/>
        <c:lblOffset val="100"/>
      </c:catAx>
      <c:valAx>
        <c:axId val="17579262"/>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8876057"/>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Economy!$G$6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Economy!$G$8:$G$10</c:f>
              <c:numCache>
                <c:formatCode>General</c:formatCode>
                <c:ptCount val="3"/>
                <c:pt idx="0">
                  <c:v>84.0850710184346</c:v>
                </c:pt>
                <c:pt idx="1">
                  <c:v>72.8</c:v>
                </c:pt>
                <c:pt idx="2">
                  <c:v>73.3282976580564</c:v>
                </c:pt>
              </c:numCache>
            </c:numRef>
          </c:val>
        </c:ser>
        <c:ser>
          <c:idx val="1"/>
          <c:order val="1"/>
          <c:tx>
            <c:strRef>
              <c:f>Economy!$H$6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Economy!$H$8:$H$10</c:f>
              <c:numCache>
                <c:formatCode>General</c:formatCode>
                <c:ptCount val="3"/>
                <c:pt idx="0">
                  <c:v>84.1592474382664</c:v>
                </c:pt>
                <c:pt idx="1">
                  <c:v>73.1</c:v>
                </c:pt>
                <c:pt idx="2">
                  <c:v>73.947627423998</c:v>
                </c:pt>
              </c:numCache>
            </c:numRef>
          </c:val>
        </c:ser>
        <c:gapWidth val="150"/>
        <c:overlap val="0"/>
        <c:axId val="87023787"/>
        <c:axId val="86564108"/>
      </c:barChart>
      <c:catAx>
        <c:axId val="8702378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6564108"/>
        <c:crosses val="autoZero"/>
        <c:auto val="1"/>
        <c:lblAlgn val="ctr"/>
        <c:lblOffset val="100"/>
      </c:catAx>
      <c:valAx>
        <c:axId val="86564108"/>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702378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Economy!$K$6</c:f>
              <c:strCache>
                <c:ptCount val="1"/>
                <c:pt idx="0">
                  <c:v>2001</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Economy!$K$8:$K$10</c:f>
              <c:numCache>
                <c:formatCode>General</c:formatCode>
                <c:ptCount val="3"/>
                <c:pt idx="0">
                  <c:v>1877.1</c:v>
                </c:pt>
                <c:pt idx="1">
                  <c:v>1044</c:v>
                </c:pt>
                <c:pt idx="2">
                  <c:v>1102.8338358459</c:v>
                </c:pt>
              </c:numCache>
            </c:numRef>
          </c:val>
        </c:ser>
        <c:ser>
          <c:idx val="1"/>
          <c:order val="1"/>
          <c:tx>
            <c:strRef>
              <c:f>Economy!$L$6</c:f>
              <c:strCache>
                <c:ptCount val="1"/>
                <c:pt idx="0">
                  <c:v>2011</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Economy!$L$8:$L$10</c:f>
              <c:numCache>
                <c:formatCode>General</c:formatCode>
                <c:ptCount val="3"/>
                <c:pt idx="0">
                  <c:v>1994</c:v>
                </c:pt>
                <c:pt idx="1">
                  <c:v>1234</c:v>
                </c:pt>
                <c:pt idx="2">
                  <c:v>1237</c:v>
                </c:pt>
              </c:numCache>
            </c:numRef>
          </c:val>
        </c:ser>
        <c:gapWidth val="150"/>
        <c:overlap val="0"/>
        <c:axId val="44322136"/>
        <c:axId val="42943017"/>
      </c:barChart>
      <c:catAx>
        <c:axId val="4432213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2943017"/>
        <c:crosses val="autoZero"/>
        <c:auto val="1"/>
        <c:lblAlgn val="ctr"/>
        <c:lblOffset val="100"/>
      </c:catAx>
      <c:valAx>
        <c:axId val="42943017"/>
        <c:scaling>
          <c:orientation val="minMax"/>
        </c:scaling>
        <c:delete val="0"/>
        <c:axPos val="l"/>
        <c:majorGridlines>
          <c:spPr>
            <a:ln w="9360">
              <a:solidFill>
                <a:srgbClr val="bfbfbf"/>
              </a:solidFill>
              <a:round/>
            </a:ln>
          </c:spPr>
        </c:majorGridlines>
        <c:numFmt formatCode="\$#,##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4322136"/>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Society!$O$6</c:f>
              <c:strCache>
                <c:ptCount val="1"/>
                <c:pt idx="0">
                  <c:v>2001</c:v>
                </c:pt>
              </c:strCache>
            </c:strRef>
          </c:tx>
          <c:spPr>
            <a:solidFill>
              <a:srgbClr val="79cfff"/>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Society!$O$8:$O$10</c:f>
              <c:numCache>
                <c:formatCode>General</c:formatCode>
                <c:ptCount val="3"/>
                <c:pt idx="0">
                  <c:v>83</c:v>
                </c:pt>
                <c:pt idx="1">
                  <c:v>68.5</c:v>
                </c:pt>
                <c:pt idx="2">
                  <c:v>66.9</c:v>
                </c:pt>
              </c:numCache>
            </c:numRef>
          </c:val>
        </c:ser>
        <c:ser>
          <c:idx val="1"/>
          <c:order val="1"/>
          <c:tx>
            <c:strRef>
              <c:f>Society!$P$6</c:f>
              <c:strCache>
                <c:ptCount val="1"/>
                <c:pt idx="0">
                  <c:v>2011</c:v>
                </c:pt>
              </c:strCache>
            </c:strRef>
          </c:tx>
          <c:spPr>
            <a:solidFill>
              <a:srgbClr val="007dc3"/>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Society!$P$8:$P$10</c:f>
              <c:numCache>
                <c:formatCode>General</c:formatCode>
                <c:ptCount val="3"/>
                <c:pt idx="0">
                  <c:v>83</c:v>
                </c:pt>
                <c:pt idx="1">
                  <c:v>67</c:v>
                </c:pt>
                <c:pt idx="2">
                  <c:v>66.5</c:v>
                </c:pt>
              </c:numCache>
            </c:numRef>
          </c:val>
        </c:ser>
        <c:gapWidth val="150"/>
        <c:overlap val="0"/>
        <c:axId val="44237749"/>
        <c:axId val="9505366"/>
      </c:barChart>
      <c:catAx>
        <c:axId val="4423774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Franklin Gothic Book"/>
              </a:defRPr>
            </a:pPr>
          </a:p>
        </c:txPr>
        <c:crossAx val="9505366"/>
        <c:crosses val="autoZero"/>
        <c:auto val="1"/>
        <c:lblAlgn val="ctr"/>
        <c:lblOffset val="100"/>
      </c:catAx>
      <c:valAx>
        <c:axId val="9505366"/>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4237749"/>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7728131599422"/>
          <c:y val="0.0719193770041228"/>
          <c:w val="0.527953762365233"/>
          <c:h val="0.69331195602382"/>
        </c:manualLayout>
      </c:layout>
      <c:barChart>
        <c:barDir val="col"/>
        <c:grouping val="clustered"/>
        <c:varyColors val="0"/>
        <c:ser>
          <c:idx val="0"/>
          <c:order val="0"/>
          <c:tx>
            <c:strRef>
              <c:f>Economy!$S$6</c:f>
              <c:strCache>
                <c:ptCount val="1"/>
                <c:pt idx="0">
                  <c:v>2012–13</c:v>
                </c:pt>
              </c:strCache>
            </c:strRef>
          </c:tx>
          <c:spPr>
            <a:solidFill>
              <a:srgbClr val="f8c4c6"/>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Economy!$S$8:$S$10</c:f>
              <c:numCache>
                <c:formatCode>General</c:formatCode>
                <c:ptCount val="3"/>
                <c:pt idx="0">
                  <c:v>10.6</c:v>
                </c:pt>
                <c:pt idx="1">
                  <c:v>11.3</c:v>
                </c:pt>
                <c:pt idx="2">
                  <c:v>11.2</c:v>
                </c:pt>
              </c:numCache>
            </c:numRef>
          </c:val>
        </c:ser>
        <c:ser>
          <c:idx val="1"/>
          <c:order val="1"/>
          <c:tx>
            <c:strRef>
              <c:f>Economy!$T$6</c:f>
              <c:strCache>
                <c:ptCount val="1"/>
                <c:pt idx="0">
                  <c:v>2013–14</c:v>
                </c:pt>
              </c:strCache>
            </c:strRef>
          </c:tx>
          <c:spPr>
            <a:solidFill>
              <a:srgbClr val="e31b23"/>
            </a:solidFill>
            <a:ln>
              <a:solidFill>
                <a:srgbClr val="ffffff"/>
              </a:solidFill>
            </a:ln>
          </c:spPr>
          <c:invertIfNegative val="0"/>
          <c:dLbls>
            <c:dLblPos val="outEnd"/>
            <c:showLegendKey val="0"/>
            <c:showVal val="0"/>
            <c:showCatName val="0"/>
            <c:showSerName val="0"/>
            <c:showPercent val="0"/>
            <c:showLeaderLines val="0"/>
          </c:dLbls>
          <c:cat>
            <c:strRef>
              <c:f>Economy!$A$13:$A$15</c:f>
              <c:strCache>
                <c:ptCount val="3"/>
                <c:pt idx="0">
                  <c:v>Region</c:v>
                </c:pt>
                <c:pt idx="1">
                  <c:v>Aust</c:v>
                </c:pt>
                <c:pt idx="2">
                  <c:v>NSW</c:v>
                </c:pt>
              </c:strCache>
            </c:strRef>
          </c:cat>
          <c:val>
            <c:numRef>
              <c:f>Economy!$T$8:$T$10</c:f>
              <c:numCache>
                <c:formatCode>General</c:formatCode>
                <c:ptCount val="3"/>
                <c:pt idx="0">
                  <c:v>14.3</c:v>
                </c:pt>
                <c:pt idx="1">
                  <c:v>13.8</c:v>
                </c:pt>
                <c:pt idx="2">
                  <c:v>14.1</c:v>
                </c:pt>
              </c:numCache>
            </c:numRef>
          </c:val>
        </c:ser>
        <c:gapWidth val="150"/>
        <c:overlap val="0"/>
        <c:axId val="22537412"/>
        <c:axId val="31428631"/>
      </c:barChart>
      <c:catAx>
        <c:axId val="2253741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31428631"/>
        <c:crosses val="autoZero"/>
        <c:auto val="1"/>
        <c:lblAlgn val="ctr"/>
        <c:lblOffset val="100"/>
      </c:catAx>
      <c:valAx>
        <c:axId val="31428631"/>
        <c:scaling>
          <c:orientation val="minMax"/>
        </c:scaling>
        <c:delete val="0"/>
        <c:axPos val="l"/>
        <c:majorGridlines>
          <c:spPr>
            <a:ln w="9360">
              <a:solidFill>
                <a:srgbClr val="a6a6a6"/>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22537412"/>
        <c:crosses val="autoZero"/>
        <c:crossBetween val="midCat"/>
      </c:valAx>
      <c:spPr>
        <a:solidFill>
          <a:srgbClr val="ffffff"/>
        </a:solidFill>
        <a:ln>
          <a:noFill/>
        </a:ln>
      </c:spPr>
    </c:plotArea>
    <c:legend>
      <c:layout>
        <c:manualLayout>
          <c:xMode val="edge"/>
          <c:yMode val="edge"/>
          <c:x val="0.694898299433144"/>
          <c:y val="0.305771873568484"/>
        </c:manualLayout>
      </c:layout>
      <c:spPr>
        <a:noFill/>
        <a:ln>
          <a:noFill/>
        </a:ln>
      </c:spPr>
    </c:legend>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402699662542"/>
          <c:w val="0.524142524142524"/>
          <c:h val="0.744881889763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Environment!$C$6:$D$6</c:f>
              <c:strCache>
                <c:ptCount val="2"/>
                <c:pt idx="0">
                  <c:v>2006</c:v>
                </c:pt>
                <c:pt idx="1">
                  <c:v>2014</c:v>
                </c:pt>
              </c:strCache>
            </c:strRef>
          </c:cat>
          <c:val>
            <c:numRef>
              <c:f>Environment!$E$8:$F$8</c:f>
              <c:numCache>
                <c:formatCode>General</c:formatCode>
                <c:ptCount val="2"/>
                <c:pt idx="0">
                  <c:v>0.977</c:v>
                </c:pt>
                <c:pt idx="1">
                  <c:v>0.977</c:v>
                </c:pt>
              </c:numCache>
            </c:numRef>
          </c:val>
          <c:smooth val="0"/>
        </c:ser>
        <c:hiLowLines>
          <c:spPr>
            <a:ln>
              <a:noFill/>
            </a:ln>
          </c:spPr>
        </c:hiLowLines>
        <c:marker val="1"/>
        <c:axId val="19625196"/>
        <c:axId val="73360277"/>
      </c:lineChart>
      <c:catAx>
        <c:axId val="1962519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3360277"/>
        <c:crosses val="autoZero"/>
        <c:auto val="1"/>
        <c:lblAlgn val="ctr"/>
        <c:lblOffset val="100"/>
      </c:catAx>
      <c:valAx>
        <c:axId val="7336027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9625196"/>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Environment!$C$6</c:f>
              <c:strCache>
                <c:ptCount val="1"/>
                <c:pt idx="0">
                  <c:v>2006</c:v>
                </c:pt>
              </c:strCache>
            </c:strRef>
          </c:tx>
          <c:spPr>
            <a:solidFill>
              <a:srgbClr val="dee559"/>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Environment!$C$8,Environment!$C$9:$C$10</c:f>
              <c:numCache>
                <c:formatCode>General</c:formatCode>
                <c:ptCount val="3"/>
                <c:pt idx="0">
                  <c:v>61.8</c:v>
                </c:pt>
                <c:pt idx="1">
                  <c:v>10.6</c:v>
                </c:pt>
                <c:pt idx="2">
                  <c:v>7.6</c:v>
                </c:pt>
              </c:numCache>
            </c:numRef>
          </c:val>
        </c:ser>
        <c:ser>
          <c:idx val="1"/>
          <c:order val="1"/>
          <c:tx>
            <c:strRef>
              <c:f>Environment!$D$6</c:f>
              <c:strCache>
                <c:ptCount val="1"/>
                <c:pt idx="0">
                  <c:v>2014</c:v>
                </c:pt>
              </c:strCache>
            </c:strRef>
          </c:tx>
          <c:spPr>
            <a:solidFill>
              <a:srgbClr val="b2bb1e"/>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Environment!$D$8,Environment!$D$9:$D$10</c:f>
              <c:numCache>
                <c:formatCode>General</c:formatCode>
                <c:ptCount val="3"/>
                <c:pt idx="0">
                  <c:v>62.9</c:v>
                </c:pt>
                <c:pt idx="1">
                  <c:v>17.8</c:v>
                </c:pt>
                <c:pt idx="2">
                  <c:v>9.5</c:v>
                </c:pt>
              </c:numCache>
            </c:numRef>
          </c:val>
        </c:ser>
        <c:gapWidth val="150"/>
        <c:overlap val="0"/>
        <c:axId val="47436111"/>
        <c:axId val="8802155"/>
      </c:barChart>
      <c:catAx>
        <c:axId val="4743611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802155"/>
        <c:crosses val="autoZero"/>
        <c:auto val="1"/>
        <c:lblAlgn val="ctr"/>
        <c:lblOffset val="100"/>
      </c:catAx>
      <c:valAx>
        <c:axId val="8802155"/>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7436111"/>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63879598662"/>
          <c:y val="0.0778632865550023"/>
          <c:w val="0.524247491638796"/>
          <c:h val="0.74490719782707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Environment!$G$6:$H$6</c:f>
              <c:strCache>
                <c:ptCount val="2"/>
                <c:pt idx="0">
                  <c:v>2006</c:v>
                </c:pt>
                <c:pt idx="1">
                  <c:v>2014</c:v>
                </c:pt>
              </c:strCache>
            </c:strRef>
          </c:cat>
          <c:val>
            <c:numRef>
              <c:f>Environment!$I$8:$J$8</c:f>
              <c:numCache>
                <c:formatCode>General</c:formatCode>
                <c:ptCount val="2"/>
                <c:pt idx="0">
                  <c:v>0.75</c:v>
                </c:pt>
                <c:pt idx="1">
                  <c:v>0.761</c:v>
                </c:pt>
              </c:numCache>
            </c:numRef>
          </c:val>
          <c:smooth val="0"/>
        </c:ser>
        <c:hiLowLines>
          <c:spPr>
            <a:ln>
              <a:noFill/>
            </a:ln>
          </c:spPr>
        </c:hiLowLines>
        <c:marker val="1"/>
        <c:axId val="41326368"/>
        <c:axId val="25415373"/>
      </c:lineChart>
      <c:catAx>
        <c:axId val="4132636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25415373"/>
        <c:crosses val="autoZero"/>
        <c:auto val="1"/>
        <c:lblAlgn val="ctr"/>
        <c:lblOffset val="100"/>
      </c:catAx>
      <c:valAx>
        <c:axId val="25415373"/>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1326368"/>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Environment!$G$6</c:f>
              <c:strCache>
                <c:ptCount val="1"/>
                <c:pt idx="0">
                  <c:v>2006</c:v>
                </c:pt>
              </c:strCache>
            </c:strRef>
          </c:tx>
          <c:spPr>
            <a:solidFill>
              <a:srgbClr val="dee559"/>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Environment!$G$8:$G$10</c:f>
              <c:numCache>
                <c:formatCode>General</c:formatCode>
                <c:ptCount val="3"/>
                <c:pt idx="0">
                  <c:v>3.319676</c:v>
                </c:pt>
                <c:pt idx="1">
                  <c:v>2.9</c:v>
                </c:pt>
                <c:pt idx="2">
                  <c:v>2.79071588067896</c:v>
                </c:pt>
              </c:numCache>
            </c:numRef>
          </c:val>
        </c:ser>
        <c:ser>
          <c:idx val="1"/>
          <c:order val="1"/>
          <c:tx>
            <c:strRef>
              <c:f>Environment!$H$6</c:f>
              <c:strCache>
                <c:ptCount val="1"/>
                <c:pt idx="0">
                  <c:v>2014</c:v>
                </c:pt>
              </c:strCache>
            </c:strRef>
          </c:tx>
          <c:spPr>
            <a:solidFill>
              <a:srgbClr val="b2bb1e"/>
            </a:solidFill>
            <a:ln>
              <a:solidFill>
                <a:srgbClr val="ffffff"/>
              </a:solidFill>
            </a:ln>
          </c:spPr>
          <c:invertIfNegative val="0"/>
          <c:dLbls>
            <c:dLblPos val="outEnd"/>
            <c:showLegendKey val="0"/>
            <c:showVal val="0"/>
            <c:showCatName val="0"/>
            <c:showSerName val="0"/>
            <c:showPercent val="0"/>
            <c:showLeaderLines val="0"/>
          </c:dLbls>
          <c:cat>
            <c:strRef>
              <c:f>Environment!$A$13:$A$15</c:f>
              <c:strCache>
                <c:ptCount val="3"/>
                <c:pt idx="0">
                  <c:v>Region</c:v>
                </c:pt>
                <c:pt idx="1">
                  <c:v>Aust</c:v>
                </c:pt>
                <c:pt idx="2">
                  <c:v>NSW</c:v>
                </c:pt>
              </c:strCache>
            </c:strRef>
          </c:cat>
          <c:val>
            <c:numRef>
              <c:f>Environment!$H$8:$H$10</c:f>
              <c:numCache>
                <c:formatCode>General</c:formatCode>
                <c:ptCount val="3"/>
                <c:pt idx="0">
                  <c:v>3.310693</c:v>
                </c:pt>
                <c:pt idx="1">
                  <c:v>2.9</c:v>
                </c:pt>
                <c:pt idx="2">
                  <c:v>2.642877</c:v>
                </c:pt>
              </c:numCache>
            </c:numRef>
          </c:val>
        </c:ser>
        <c:gapWidth val="150"/>
        <c:overlap val="0"/>
        <c:axId val="95432837"/>
        <c:axId val="75075459"/>
      </c:barChart>
      <c:catAx>
        <c:axId val="9543283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5075459"/>
        <c:crosses val="autoZero"/>
        <c:auto val="1"/>
        <c:lblAlgn val="ctr"/>
        <c:lblOffset val="100"/>
      </c:catAx>
      <c:valAx>
        <c:axId val="75075459"/>
        <c:scaling>
          <c:orientation val="minMax"/>
        </c:scaling>
        <c:delete val="0"/>
        <c:axPos val="l"/>
        <c:majorGridlines>
          <c:spPr>
            <a:ln w="9360">
              <a:solidFill>
                <a:srgbClr val="d9d9d9"/>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543283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402699662542"/>
          <c:w val="0.524142524142524"/>
          <c:h val="0.744881889763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Governance!$C$6:$D$6</c:f>
              <c:strCache>
                <c:ptCount val="2"/>
                <c:pt idx="0">
                  <c:v>2001</c:v>
                </c:pt>
                <c:pt idx="1">
                  <c:v>2011</c:v>
                </c:pt>
              </c:strCache>
            </c:strRef>
          </c:cat>
          <c:val>
            <c:numRef>
              <c:f>Governance!$E$8:$F$8</c:f>
              <c:numCache>
                <c:formatCode>General</c:formatCode>
                <c:ptCount val="2"/>
                <c:pt idx="0">
                  <c:v>0.738</c:v>
                </c:pt>
                <c:pt idx="1">
                  <c:v>0.92</c:v>
                </c:pt>
              </c:numCache>
            </c:numRef>
          </c:val>
          <c:smooth val="0"/>
        </c:ser>
        <c:hiLowLines>
          <c:spPr>
            <a:ln>
              <a:noFill/>
            </a:ln>
          </c:spPr>
        </c:hiLowLines>
        <c:marker val="1"/>
        <c:axId val="45945352"/>
        <c:axId val="22419358"/>
      </c:lineChart>
      <c:catAx>
        <c:axId val="4594535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22419358"/>
        <c:crosses val="autoZero"/>
        <c:auto val="1"/>
        <c:lblAlgn val="ctr"/>
        <c:lblOffset val="100"/>
      </c:catAx>
      <c:valAx>
        <c:axId val="22419358"/>
        <c:scaling>
          <c:orientation val="minMax"/>
          <c:max val="1"/>
          <c:min val="0"/>
        </c:scaling>
        <c:delete val="1"/>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5945352"/>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Governance!$C$6</c:f>
              <c:strCache>
                <c:ptCount val="1"/>
                <c:pt idx="0">
                  <c:v>2001</c:v>
                </c:pt>
              </c:strCache>
            </c:strRef>
          </c:tx>
          <c:spPr>
            <a:solidFill>
              <a:srgbClr val="fcdba6"/>
            </a:solidFill>
            <a:ln>
              <a:solidFill>
                <a:srgbClr val="ffffff"/>
              </a:solidFill>
            </a:ln>
          </c:spPr>
          <c:invertIfNegative val="0"/>
          <c:dLbls>
            <c:dLblPos val="outEnd"/>
            <c:showLegendKey val="0"/>
            <c:showVal val="0"/>
            <c:showCatName val="0"/>
            <c:showSerName val="0"/>
            <c:showPercent val="0"/>
            <c:showLeaderLines val="0"/>
          </c:dLbls>
          <c:cat>
            <c:strRef>
              <c:f>Governance!$A$13:$A$15</c:f>
              <c:strCache>
                <c:ptCount val="3"/>
                <c:pt idx="0">
                  <c:v>Region</c:v>
                </c:pt>
                <c:pt idx="1">
                  <c:v>Aust</c:v>
                </c:pt>
                <c:pt idx="2">
                  <c:v>NSW</c:v>
                </c:pt>
              </c:strCache>
            </c:strRef>
          </c:cat>
          <c:val>
            <c:numRef>
              <c:f>Governance!$C$8,Governance!$C$9:$C$10</c:f>
              <c:numCache>
                <c:formatCode>General</c:formatCode>
                <c:ptCount val="3"/>
                <c:pt idx="0">
                  <c:v>78.5</c:v>
                </c:pt>
                <c:pt idx="1">
                  <c:v>77.5</c:v>
                </c:pt>
                <c:pt idx="2">
                  <c:v>79.7</c:v>
                </c:pt>
              </c:numCache>
            </c:numRef>
          </c:val>
        </c:ser>
        <c:ser>
          <c:idx val="1"/>
          <c:order val="1"/>
          <c:tx>
            <c:strRef>
              <c:f>Governance!$D$6</c:f>
              <c:strCache>
                <c:ptCount val="1"/>
                <c:pt idx="0">
                  <c:v>2011</c:v>
                </c:pt>
              </c:strCache>
            </c:strRef>
          </c:tx>
          <c:spPr>
            <a:solidFill>
              <a:srgbClr val="f6a01a"/>
            </a:solidFill>
            <a:ln>
              <a:solidFill>
                <a:srgbClr val="ffffff"/>
              </a:solidFill>
            </a:ln>
          </c:spPr>
          <c:invertIfNegative val="0"/>
          <c:dLbls>
            <c:dLblPos val="outEnd"/>
            <c:showLegendKey val="0"/>
            <c:showVal val="0"/>
            <c:showCatName val="0"/>
            <c:showSerName val="0"/>
            <c:showPercent val="0"/>
            <c:showLeaderLines val="0"/>
          </c:dLbls>
          <c:cat>
            <c:strRef>
              <c:f>Governance!$A$13:$A$15</c:f>
              <c:strCache>
                <c:ptCount val="3"/>
                <c:pt idx="0">
                  <c:v>Region</c:v>
                </c:pt>
                <c:pt idx="1">
                  <c:v>Aust</c:v>
                </c:pt>
                <c:pt idx="2">
                  <c:v>NSW</c:v>
                </c:pt>
              </c:strCache>
            </c:strRef>
          </c:cat>
          <c:val>
            <c:numRef>
              <c:f>Governance!$D$8,Governance!$D$9:$D$10</c:f>
              <c:numCache>
                <c:formatCode>General</c:formatCode>
                <c:ptCount val="3"/>
                <c:pt idx="0">
                  <c:v>84.4</c:v>
                </c:pt>
                <c:pt idx="1">
                  <c:v>79.7</c:v>
                </c:pt>
                <c:pt idx="2">
                  <c:v>81.8</c:v>
                </c:pt>
              </c:numCache>
            </c:numRef>
          </c:val>
        </c:ser>
        <c:gapWidth val="150"/>
        <c:overlap val="0"/>
        <c:axId val="78610315"/>
        <c:axId val="82108624"/>
      </c:barChart>
      <c:catAx>
        <c:axId val="7861031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2108624"/>
        <c:crosses val="autoZero"/>
        <c:auto val="1"/>
        <c:lblAlgn val="ctr"/>
        <c:lblOffset val="100"/>
      </c:catAx>
      <c:valAx>
        <c:axId val="82108624"/>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8610315"/>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tx>
            <c:strRef>
              <c:f>ERP!$A$8</c:f>
              <c:strCache>
                <c:ptCount val="1"/>
                <c:pt idx="0">
                  <c:v>Sydney - Baulkham Hills and Hawkesbury</c:v>
                </c:pt>
              </c:strCache>
            </c:strRef>
          </c:tx>
          <c:spPr>
            <a:solidFill>
              <a:srgbClr val="000000"/>
            </a:solidFill>
            <a:ln w="28440">
              <a:solidFill>
                <a:srgbClr val="000000"/>
              </a:solidFill>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ERP!$E$8:$N$8</c:f>
              <c:numCache>
                <c:formatCode>General</c:formatCode>
                <c:ptCount val="10"/>
                <c:pt idx="0">
                  <c:v>0.015</c:v>
                </c:pt>
                <c:pt idx="1">
                  <c:v>0.015</c:v>
                </c:pt>
                <c:pt idx="2">
                  <c:v>0.012</c:v>
                </c:pt>
                <c:pt idx="3">
                  <c:v>0.019</c:v>
                </c:pt>
                <c:pt idx="4">
                  <c:v>0.019</c:v>
                </c:pt>
                <c:pt idx="5">
                  <c:v>0.01</c:v>
                </c:pt>
                <c:pt idx="6">
                  <c:v>0.009</c:v>
                </c:pt>
                <c:pt idx="7">
                  <c:v>0.013</c:v>
                </c:pt>
                <c:pt idx="8">
                  <c:v>0.015</c:v>
                </c:pt>
                <c:pt idx="9">
                  <c:v>0.018</c:v>
                </c:pt>
              </c:numCache>
            </c:numRef>
          </c:val>
          <c:smooth val="0"/>
        </c:ser>
        <c:ser>
          <c:idx val="1"/>
          <c:order val="1"/>
          <c:tx>
            <c:strRef>
              <c:f>ERP!$A$14</c:f>
              <c:strCache>
                <c:ptCount val="1"/>
                <c:pt idx="0">
                  <c:v>Aust</c:v>
                </c:pt>
              </c:strCache>
            </c:strRef>
          </c:tx>
          <c:spPr>
            <a:solidFill>
              <a:srgbClr val="808080"/>
            </a:solidFill>
            <a:ln w="28440">
              <a:solidFill>
                <a:srgbClr val="808080"/>
              </a:solidFill>
              <a:custDash/>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ERP!$E$9:$N$9</c:f>
              <c:numCache>
                <c:formatCode>General</c:formatCode>
                <c:ptCount val="10"/>
                <c:pt idx="0">
                  <c:v>0.012</c:v>
                </c:pt>
                <c:pt idx="1">
                  <c:v>0.014</c:v>
                </c:pt>
                <c:pt idx="2">
                  <c:v>0.018</c:v>
                </c:pt>
                <c:pt idx="3">
                  <c:v>0.02</c:v>
                </c:pt>
                <c:pt idx="4">
                  <c:v>0.021</c:v>
                </c:pt>
                <c:pt idx="5">
                  <c:v>0.016</c:v>
                </c:pt>
                <c:pt idx="6">
                  <c:v>0.014</c:v>
                </c:pt>
                <c:pt idx="7">
                  <c:v>0.017</c:v>
                </c:pt>
                <c:pt idx="8">
                  <c:v>0.017</c:v>
                </c:pt>
                <c:pt idx="9">
                  <c:v>0.016</c:v>
                </c:pt>
              </c:numCache>
            </c:numRef>
          </c:val>
          <c:smooth val="0"/>
        </c:ser>
        <c:ser>
          <c:idx val="2"/>
          <c:order val="2"/>
          <c:tx>
            <c:strRef>
              <c:f>ERP!$A$15</c:f>
              <c:strCache>
                <c:ptCount val="1"/>
                <c:pt idx="0">
                  <c:v>NSW</c:v>
                </c:pt>
              </c:strCache>
            </c:strRef>
          </c:tx>
          <c:spPr>
            <a:solidFill>
              <a:srgbClr val="a6a6a6"/>
            </a:solidFill>
            <a:ln w="28440">
              <a:solidFill>
                <a:srgbClr val="a6a6a6"/>
              </a:solidFill>
              <a:round/>
            </a:ln>
          </c:spPr>
          <c:marker>
            <c:symbol val="none"/>
          </c:marker>
          <c:dLbls>
            <c:dLblPos val="r"/>
            <c:showLegendKey val="0"/>
            <c:showVal val="0"/>
            <c:showCatName val="0"/>
            <c:showSerName val="0"/>
            <c:showPercent val="0"/>
            <c:showLeaderLines val="0"/>
          </c:dLbls>
          <c:cat>
            <c:strRef>
              <c:f>ERP!$E$6:$N$6</c:f>
              <c:strCache>
                <c:ptCount val="10"/>
                <c:pt idx="0">
                  <c:v>2005</c:v>
                </c:pt>
                <c:pt idx="1">
                  <c:v>2006</c:v>
                </c:pt>
                <c:pt idx="2">
                  <c:v>2007</c:v>
                </c:pt>
                <c:pt idx="3">
                  <c:v>2008</c:v>
                </c:pt>
                <c:pt idx="4">
                  <c:v>2009</c:v>
                </c:pt>
                <c:pt idx="5">
                  <c:v>2010</c:v>
                </c:pt>
                <c:pt idx="6">
                  <c:v>2011</c:v>
                </c:pt>
                <c:pt idx="7">
                  <c:v>2012</c:v>
                </c:pt>
                <c:pt idx="8">
                  <c:v>2013r</c:v>
                </c:pt>
                <c:pt idx="9">
                  <c:v>2014p</c:v>
                </c:pt>
              </c:strCache>
            </c:strRef>
          </c:cat>
          <c:val>
            <c:numRef>
              <c:f>ERP!$E$10:$N$10</c:f>
              <c:numCache>
                <c:formatCode>General</c:formatCode>
                <c:ptCount val="10"/>
                <c:pt idx="0">
                  <c:v>0.0064</c:v>
                </c:pt>
                <c:pt idx="1">
                  <c:v>0.0074</c:v>
                </c:pt>
                <c:pt idx="2">
                  <c:v>0.0136</c:v>
                </c:pt>
                <c:pt idx="3">
                  <c:v>0.016</c:v>
                </c:pt>
                <c:pt idx="4">
                  <c:v>0.0159</c:v>
                </c:pt>
                <c:pt idx="5">
                  <c:v>0.0128</c:v>
                </c:pt>
                <c:pt idx="6">
                  <c:v>0.0104</c:v>
                </c:pt>
                <c:pt idx="7">
                  <c:v>0.0123</c:v>
                </c:pt>
                <c:pt idx="8">
                  <c:v>0.014</c:v>
                </c:pt>
                <c:pt idx="9">
                  <c:v>0.0147</c:v>
                </c:pt>
              </c:numCache>
            </c:numRef>
          </c:val>
          <c:smooth val="0"/>
        </c:ser>
        <c:hiLowLines>
          <c:spPr>
            <a:ln>
              <a:noFill/>
            </a:ln>
          </c:spPr>
        </c:hiLowLines>
        <c:marker val="0"/>
        <c:axId val="73401077"/>
        <c:axId val="91872516"/>
      </c:lineChart>
      <c:catAx>
        <c:axId val="7340107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1872516"/>
        <c:crosses val="autoZero"/>
        <c:auto val="1"/>
        <c:lblAlgn val="ctr"/>
        <c:lblOffset val="100"/>
      </c:catAx>
      <c:valAx>
        <c:axId val="91872516"/>
        <c:scaling>
          <c:orientation val="minMax"/>
        </c:scaling>
        <c:delete val="0"/>
        <c:axPos val="l"/>
        <c:majorGridlines>
          <c:spPr>
            <a:ln w="9360">
              <a:solidFill>
                <a:srgbClr val="d9d9d9"/>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3401077"/>
        <c:crosses val="autoZero"/>
        <c:crossBetween val="midCat"/>
      </c:valAx>
      <c:spPr>
        <a:solidFill>
          <a:srgbClr val="ffffff"/>
        </a:solidFill>
        <a:ln>
          <a:noFill/>
        </a:ln>
      </c:spPr>
    </c:plotArea>
    <c:legend>
      <c:layout>
        <c:manualLayout>
          <c:xMode val="edge"/>
          <c:yMode val="edge"/>
          <c:x val="0.638267888027673"/>
          <c:y val="0.265218375198009"/>
        </c:manualLayout>
      </c:layout>
      <c:spPr>
        <a:noFill/>
        <a:ln>
          <a:noFill/>
        </a:ln>
      </c:spPr>
    </c:legend>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percentStacked"/>
        <c:varyColors val="0"/>
        <c:ser>
          <c:idx val="0"/>
          <c:order val="0"/>
          <c:tx>
            <c:strRef>
              <c:f>'Pop by age'!$C$6</c:f>
              <c:strCache>
                <c:ptCount val="1"/>
                <c:pt idx="0">
                  <c:v>0-14 years</c:v>
                </c:pt>
              </c:strCache>
            </c:strRef>
          </c:tx>
          <c:spPr>
            <a:solidFill>
              <a:srgbClr val="0d0d0d"/>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age'!$C$8:$C$10</c:f>
              <c:numCache>
                <c:formatCode>General</c:formatCode>
                <c:ptCount val="3"/>
                <c:pt idx="0">
                  <c:v>0.203167586833461</c:v>
                </c:pt>
                <c:pt idx="1">
                  <c:v>0.188</c:v>
                </c:pt>
                <c:pt idx="2">
                  <c:v>0.1873889</c:v>
                </c:pt>
              </c:numCache>
            </c:numRef>
          </c:val>
        </c:ser>
        <c:ser>
          <c:idx val="1"/>
          <c:order val="1"/>
          <c:tx>
            <c:strRef>
              <c:f>'Pop by age'!$D$6</c:f>
              <c:strCache>
                <c:ptCount val="1"/>
                <c:pt idx="0">
                  <c:v>15-24 years</c:v>
                </c:pt>
              </c:strCache>
            </c:strRef>
          </c:tx>
          <c:spPr>
            <a:solidFill>
              <a:srgbClr val="808080"/>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age'!$D$8:$D$10</c:f>
              <c:numCache>
                <c:formatCode>General</c:formatCode>
                <c:ptCount val="3"/>
                <c:pt idx="0">
                  <c:v>0.142122090991684</c:v>
                </c:pt>
                <c:pt idx="1">
                  <c:v>0.133</c:v>
                </c:pt>
                <c:pt idx="2">
                  <c:v>0.1304387</c:v>
                </c:pt>
              </c:numCache>
            </c:numRef>
          </c:val>
        </c:ser>
        <c:ser>
          <c:idx val="2"/>
          <c:order val="2"/>
          <c:tx>
            <c:strRef>
              <c:f>'Pop by age'!$E$6</c:f>
              <c:strCache>
                <c:ptCount val="1"/>
                <c:pt idx="0">
                  <c:v>25-64 years</c:v>
                </c:pt>
              </c:strCache>
            </c:strRef>
          </c:tx>
          <c:spPr>
            <a:solidFill>
              <a:srgbClr val="a6a6a6"/>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age'!$E$8:$E$10</c:f>
              <c:numCache>
                <c:formatCode>General</c:formatCode>
                <c:ptCount val="3"/>
                <c:pt idx="0">
                  <c:v>0.519109476553218</c:v>
                </c:pt>
                <c:pt idx="1">
                  <c:v>0.53</c:v>
                </c:pt>
                <c:pt idx="2">
                  <c:v>0.5274753</c:v>
                </c:pt>
              </c:numCache>
            </c:numRef>
          </c:val>
        </c:ser>
        <c:ser>
          <c:idx val="3"/>
          <c:order val="3"/>
          <c:tx>
            <c:strRef>
              <c:f>'Pop by age'!$F$6</c:f>
              <c:strCache>
                <c:ptCount val="1"/>
                <c:pt idx="0">
                  <c:v>65-84 years</c:v>
                </c:pt>
              </c:strCache>
            </c:strRef>
          </c:tx>
          <c:spPr>
            <a:solidFill>
              <a:srgbClr val="d9d9d9"/>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age'!$F$8:$F$10</c:f>
              <c:numCache>
                <c:formatCode>General</c:formatCode>
                <c:ptCount val="3"/>
                <c:pt idx="0">
                  <c:v>0.120016248514921</c:v>
                </c:pt>
                <c:pt idx="1">
                  <c:v>0.128</c:v>
                </c:pt>
                <c:pt idx="2">
                  <c:v>0.1335148</c:v>
                </c:pt>
              </c:numCache>
            </c:numRef>
          </c:val>
        </c:ser>
        <c:ser>
          <c:idx val="4"/>
          <c:order val="4"/>
          <c:tx>
            <c:strRef>
              <c:f>'Pop by age'!$G$6</c:f>
              <c:strCache>
                <c:ptCount val="1"/>
                <c:pt idx="0">
                  <c:v>85 years and over</c:v>
                </c:pt>
              </c:strCache>
            </c:strRef>
          </c:tx>
          <c:spPr>
            <a:solidFill>
              <a:srgbClr val="ffffff"/>
            </a:solidFill>
            <a:ln>
              <a:solidFill>
                <a:srgbClr val="000000"/>
              </a:solidFill>
            </a:ln>
          </c:spPr>
          <c:invertIfNegative val="0"/>
          <c:dLbls>
            <c:dLblPos val="ctr"/>
            <c:showLegendKey val="0"/>
            <c:showVal val="0"/>
            <c:showCatName val="0"/>
            <c:showSerName val="0"/>
            <c:showPercent val="0"/>
            <c:showLeaderLines val="0"/>
          </c:dLbls>
          <c:cat>
            <c:strRef>
              <c:f>'Pop by age'!$A$13:$A$15</c:f>
              <c:strCache>
                <c:ptCount val="3"/>
                <c:pt idx="0">
                  <c:v>Region</c:v>
                </c:pt>
                <c:pt idx="1">
                  <c:v>Aust</c:v>
                </c:pt>
                <c:pt idx="2">
                  <c:v>NSW</c:v>
                </c:pt>
              </c:strCache>
            </c:strRef>
          </c:cat>
          <c:val>
            <c:numRef>
              <c:f>'Pop by age'!$G$8:$G$10</c:f>
              <c:numCache>
                <c:formatCode>General</c:formatCode>
                <c:ptCount val="3"/>
                <c:pt idx="0">
                  <c:v>0.0155845971067161</c:v>
                </c:pt>
                <c:pt idx="1">
                  <c:v>0.019</c:v>
                </c:pt>
                <c:pt idx="2">
                  <c:v>0.02118236</c:v>
                </c:pt>
              </c:numCache>
            </c:numRef>
          </c:val>
        </c:ser>
        <c:gapWidth val="150"/>
        <c:overlap val="100"/>
        <c:axId val="55468893"/>
        <c:axId val="70232043"/>
      </c:barChart>
      <c:catAx>
        <c:axId val="5546889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0232043"/>
        <c:crosses val="autoZero"/>
        <c:auto val="1"/>
        <c:lblAlgn val="ctr"/>
        <c:lblOffset val="100"/>
      </c:catAx>
      <c:valAx>
        <c:axId val="70232043"/>
        <c:scaling>
          <c:orientation val="minMax"/>
        </c:scaling>
        <c:delete val="0"/>
        <c:axPos val="l"/>
        <c:majorGridlines>
          <c:spPr>
            <a:ln w="9360">
              <a:solidFill>
                <a:srgbClr val="bfbfbf"/>
              </a:solidFill>
              <a:round/>
            </a:ln>
          </c:spPr>
        </c:majorGridlines>
        <c:numFmt formatCode="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546889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227620332884"/>
          <c:w val="0.524142524142524"/>
          <c:h val="0.74471434997750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context!$C$6:$D$6</c:f>
              <c:strCache>
                <c:ptCount val="2"/>
                <c:pt idx="0">
                  <c:v>2006</c:v>
                </c:pt>
                <c:pt idx="1">
                  <c:v>2011</c:v>
                </c:pt>
              </c:strCache>
            </c:strRef>
          </c:cat>
          <c:val>
            <c:numRef>
              <c:f>context!$E$8:$F$8</c:f>
              <c:numCache>
                <c:formatCode>General</c:formatCode>
                <c:ptCount val="2"/>
                <c:pt idx="0">
                  <c:v>0.784</c:v>
                </c:pt>
                <c:pt idx="1">
                  <c:v>0.784</c:v>
                </c:pt>
              </c:numCache>
            </c:numRef>
          </c:val>
          <c:smooth val="0"/>
        </c:ser>
        <c:hiLowLines>
          <c:spPr>
            <a:ln>
              <a:noFill/>
            </a:ln>
          </c:spPr>
        </c:hiLowLines>
        <c:marker val="1"/>
        <c:axId val="8089062"/>
        <c:axId val="13401498"/>
      </c:lineChart>
      <c:catAx>
        <c:axId val="808906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13401498"/>
        <c:crosses val="autoZero"/>
        <c:auto val="1"/>
        <c:lblAlgn val="ctr"/>
        <c:lblOffset val="100"/>
      </c:catAx>
      <c:valAx>
        <c:axId val="13401498"/>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8089062"/>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402699662542"/>
          <c:w val="0.524142524142524"/>
          <c:h val="0.74488188976378"/>
        </c:manualLayout>
      </c:layout>
      <c:lineChart>
        <c:grouping val="standard"/>
        <c:ser>
          <c:idx val="0"/>
          <c:order val="0"/>
          <c:spPr>
            <a:solidFill>
              <a:srgbClr val="4a7ebb"/>
            </a:solidFill>
            <a:ln w="28440">
              <a:solidFill>
                <a:srgbClr val="4a7ebb"/>
              </a:solidFill>
              <a:round/>
            </a:ln>
          </c:spPr>
          <c:marker>
            <c:symbol val="circle"/>
            <c:size val="8"/>
            <c:spPr>
              <a:solidFill>
                <a:srgbClr val="4a7ebb"/>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Society!$C$6:$D$6</c:f>
              <c:strCache>
                <c:ptCount val="2"/>
                <c:pt idx="0">
                  <c:v>2007</c:v>
                </c:pt>
                <c:pt idx="1">
                  <c:v>2013</c:v>
                </c:pt>
              </c:strCache>
            </c:strRef>
          </c:cat>
          <c:val>
            <c:numRef>
              <c:f>Society!$E$8:$F$8</c:f>
              <c:numCache>
                <c:formatCode>General</c:formatCode>
                <c:ptCount val="2"/>
                <c:pt idx="0">
                  <c:v>0.954</c:v>
                </c:pt>
                <c:pt idx="1">
                  <c:v>0.954</c:v>
                </c:pt>
              </c:numCache>
            </c:numRef>
          </c:val>
          <c:smooth val="0"/>
        </c:ser>
        <c:hiLowLines>
          <c:spPr>
            <a:ln>
              <a:noFill/>
            </a:ln>
          </c:spPr>
        </c:hiLowLines>
        <c:marker val="1"/>
        <c:axId val="85367324"/>
        <c:axId val="55954057"/>
      </c:lineChart>
      <c:catAx>
        <c:axId val="8536732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5954057"/>
        <c:crosses val="autoZero"/>
        <c:auto val="1"/>
        <c:lblAlgn val="ctr"/>
        <c:lblOffset val="100"/>
      </c:catAx>
      <c:valAx>
        <c:axId val="5595405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Franklin Gothic Book"/>
              </a:defRPr>
            </a:pPr>
          </a:p>
        </c:txPr>
        <c:crossAx val="85367324"/>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context!$C$6</c:f>
              <c:strCache>
                <c:ptCount val="1"/>
                <c:pt idx="0">
                  <c:v>2006</c:v>
                </c:pt>
              </c:strCache>
            </c:strRef>
          </c:tx>
          <c:spPr>
            <a:solidFill>
              <a:srgbClr val="bfbfbf"/>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context!$C$8,context!$C$9:$C$10</c:f>
              <c:numCache>
                <c:formatCode>General</c:formatCode>
                <c:ptCount val="3"/>
                <c:pt idx="0">
                  <c:v>20.9120036704815</c:v>
                </c:pt>
                <c:pt idx="1">
                  <c:v>16.8</c:v>
                </c:pt>
                <c:pt idx="2">
                  <c:v>21.3393494849911</c:v>
                </c:pt>
              </c:numCache>
            </c:numRef>
          </c:val>
        </c:ser>
        <c:ser>
          <c:idx val="1"/>
          <c:order val="1"/>
          <c:tx>
            <c:strRef>
              <c:f>context!$D$6</c:f>
              <c:strCache>
                <c:ptCount val="1"/>
                <c:pt idx="0">
                  <c:v>2011</c:v>
                </c:pt>
              </c:strCache>
            </c:strRef>
          </c:tx>
          <c:spPr>
            <a:solidFill>
              <a:srgbClr val="000000"/>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context!$D$8,context!$D$9:$D$10</c:f>
              <c:numCache>
                <c:formatCode>General</c:formatCode>
                <c:ptCount val="3"/>
                <c:pt idx="0">
                  <c:v>23.9513252469701</c:v>
                </c:pt>
                <c:pt idx="1">
                  <c:v>19.2</c:v>
                </c:pt>
                <c:pt idx="2">
                  <c:v>23.6774562507149</c:v>
                </c:pt>
              </c:numCache>
            </c:numRef>
          </c:val>
        </c:ser>
        <c:gapWidth val="150"/>
        <c:overlap val="0"/>
        <c:axId val="99979597"/>
        <c:axId val="69521682"/>
      </c:barChart>
      <c:catAx>
        <c:axId val="9997959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69521682"/>
        <c:crosses val="autoZero"/>
        <c:auto val="1"/>
        <c:lblAlgn val="ctr"/>
        <c:lblOffset val="100"/>
      </c:catAx>
      <c:valAx>
        <c:axId val="69521682"/>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997959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023598820059"/>
          <c:w val="0.524142524142524"/>
          <c:h val="0.744837758112094"/>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context!$I$6:$J$6</c:f>
              <c:strCache>
                <c:ptCount val="2"/>
                <c:pt idx="0">
                  <c:v>2012</c:v>
                </c:pt>
                <c:pt idx="1">
                  <c:v>2013</c:v>
                </c:pt>
              </c:strCache>
            </c:strRef>
          </c:cat>
          <c:val>
            <c:numRef>
              <c:f>context!$I$8:$J$8</c:f>
              <c:numCache>
                <c:formatCode>General</c:formatCode>
                <c:ptCount val="2"/>
                <c:pt idx="0">
                  <c:v>0.045</c:v>
                </c:pt>
                <c:pt idx="1">
                  <c:v>0.056</c:v>
                </c:pt>
              </c:numCache>
            </c:numRef>
          </c:val>
          <c:smooth val="0"/>
        </c:ser>
        <c:hiLowLines>
          <c:spPr>
            <a:ln>
              <a:noFill/>
            </a:ln>
          </c:spPr>
        </c:hiLowLines>
        <c:marker val="1"/>
        <c:axId val="99305118"/>
        <c:axId val="41797119"/>
      </c:lineChart>
      <c:catAx>
        <c:axId val="9930511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1797119"/>
        <c:crosses val="autoZero"/>
        <c:auto val="1"/>
        <c:lblAlgn val="ctr"/>
        <c:lblOffset val="100"/>
      </c:catAx>
      <c:valAx>
        <c:axId val="41797119"/>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99305118"/>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context!$G$6</c:f>
              <c:strCache>
                <c:ptCount val="1"/>
                <c:pt idx="0">
                  <c:v>2012</c:v>
                </c:pt>
              </c:strCache>
            </c:strRef>
          </c:tx>
          <c:spPr>
            <a:solidFill>
              <a:srgbClr val="bfbfbf"/>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context!$G$8:$G$10</c:f>
              <c:numCache>
                <c:formatCode>General</c:formatCode>
                <c:ptCount val="3"/>
                <c:pt idx="0">
                  <c:v>111.974948222416</c:v>
                </c:pt>
                <c:pt idx="1">
                  <c:v>203.5</c:v>
                </c:pt>
                <c:pt idx="2">
                  <c:v>236.018082086055</c:v>
                </c:pt>
              </c:numCache>
            </c:numRef>
          </c:val>
        </c:ser>
        <c:ser>
          <c:idx val="1"/>
          <c:order val="1"/>
          <c:tx>
            <c:strRef>
              <c:f>context!$H$6</c:f>
              <c:strCache>
                <c:ptCount val="1"/>
                <c:pt idx="0">
                  <c:v>2013</c:v>
                </c:pt>
              </c:strCache>
            </c:strRef>
          </c:tx>
          <c:spPr>
            <a:solidFill>
              <a:srgbClr val="000000"/>
            </a:solidFill>
            <a:ln>
              <a:solidFill>
                <a:srgbClr val="ffffff"/>
              </a:solidFill>
            </a:ln>
          </c:spPr>
          <c:invertIfNegative val="0"/>
          <c:dLbls>
            <c:dLblPos val="outEnd"/>
            <c:showLegendKey val="0"/>
            <c:showVal val="0"/>
            <c:showCatName val="0"/>
            <c:showSerName val="0"/>
            <c:showPercent val="0"/>
            <c:showLeaderLines val="0"/>
          </c:dLbls>
          <c:cat>
            <c:strRef>
              <c:f>context!$A$13:$A$15</c:f>
              <c:strCache>
                <c:ptCount val="3"/>
                <c:pt idx="0">
                  <c:v>Region</c:v>
                </c:pt>
                <c:pt idx="1">
                  <c:v>Aust</c:v>
                </c:pt>
                <c:pt idx="2">
                  <c:v>NSW</c:v>
                </c:pt>
              </c:strCache>
            </c:strRef>
          </c:cat>
          <c:val>
            <c:numRef>
              <c:f>context!$H$8:$H$10</c:f>
              <c:numCache>
                <c:formatCode>General</c:formatCode>
                <c:ptCount val="3"/>
                <c:pt idx="0">
                  <c:v>113.821355062703</c:v>
                </c:pt>
                <c:pt idx="1">
                  <c:v>206.4</c:v>
                </c:pt>
                <c:pt idx="2">
                  <c:v>238.746277641222</c:v>
                </c:pt>
              </c:numCache>
            </c:numRef>
          </c:val>
        </c:ser>
        <c:gapWidth val="150"/>
        <c:overlap val="0"/>
        <c:axId val="71954318"/>
        <c:axId val="62427094"/>
      </c:barChart>
      <c:catAx>
        <c:axId val="7195431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62427094"/>
        <c:crosses val="autoZero"/>
        <c:auto val="1"/>
        <c:lblAlgn val="ctr"/>
        <c:lblOffset val="100"/>
      </c:catAx>
      <c:valAx>
        <c:axId val="62427094"/>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195431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47222222222222"/>
          <c:y val="0"/>
          <c:w val="0.930377492877493"/>
          <c:h val="0.650162866449511"/>
        </c:manualLayout>
      </c:layout>
      <c:scatterChart>
        <c:scatterStyle val="lineMarker"/>
        <c:varyColors val="0"/>
        <c:ser>
          <c:idx val="0"/>
          <c:order val="0"/>
          <c:spPr>
            <a:solidFill>
              <a:srgbClr val="4a7ebb"/>
            </a:solidFill>
            <a:ln w="190440">
              <a:solidFill>
                <a:srgbClr val="4a7ebb"/>
              </a:solidFill>
              <a:round/>
            </a:ln>
          </c:spPr>
          <c:marker>
            <c:symbol val="none"/>
          </c:marker>
          <c:dLbls>
            <c:dLblPos val="r"/>
            <c:showLegendKey val="0"/>
            <c:showVal val="0"/>
            <c:showCatName val="0"/>
            <c:showSerName val="0"/>
            <c:showPercent val="0"/>
            <c:showLeaderLines val="0"/>
          </c:dLbls>
          <c:xVal>
            <c:numRef>
              <c:f>Sheet1!$O$3:$O$4</c:f>
              <c:numCache>
                <c:formatCode>General</c:formatCode>
                <c:ptCount val="2"/>
                <c:pt idx="0">
                  <c:v>0</c:v>
                </c:pt>
                <c:pt idx="1">
                  <c:v>1.1</c:v>
                </c:pt>
              </c:numCache>
            </c:numRef>
          </c:xVal>
          <c:yVal>
            <c:numRef>
              <c:f>Sheet1!$N$3:$N$4</c:f>
              <c:numCache>
                <c:formatCode>General</c:formatCode>
                <c:ptCount val="2"/>
                <c:pt idx="0">
                  <c:v>1</c:v>
                </c:pt>
                <c:pt idx="1">
                  <c:v>1</c:v>
                </c:pt>
              </c:numCache>
            </c:numRef>
          </c:yVal>
          <c:smooth val="1"/>
        </c:ser>
        <c:ser>
          <c:idx val="1"/>
          <c:order val="1"/>
          <c:spPr>
            <a:solidFill>
              <a:srgbClr val="be4b48"/>
            </a:solidFill>
            <a:ln w="38160">
              <a:solidFill>
                <a:srgbClr val="be4b48"/>
              </a:solidFill>
              <a:round/>
            </a:ln>
          </c:spPr>
          <c:marker>
            <c:symbol val="none"/>
          </c:marker>
          <c:dLbls>
            <c:dLblPos val="r"/>
            <c:showLegendKey val="0"/>
            <c:showVal val="0"/>
            <c:showCatName val="0"/>
            <c:showSerName val="0"/>
            <c:showPercent val="0"/>
            <c:showLeaderLines val="0"/>
          </c:dLbls>
          <c:xVal>
            <c:numRef>
              <c:f>Sheet1!$Q$3:$Q$4</c:f>
              <c:numCache>
                <c:formatCode>General</c:formatCode>
                <c:ptCount val="2"/>
                <c:pt idx="0">
                  <c:v>0</c:v>
                </c:pt>
                <c:pt idx="1">
                  <c:v>1.8</c:v>
                </c:pt>
              </c:numCache>
            </c:numRef>
          </c:xVal>
          <c:yVal>
            <c:numRef>
              <c:f>Sheet1!$N$3:$N$4</c:f>
              <c:numCache>
                <c:formatCode>General</c:formatCode>
                <c:ptCount val="2"/>
                <c:pt idx="0">
                  <c:v>1</c:v>
                </c:pt>
                <c:pt idx="1">
                  <c:v>1</c:v>
                </c:pt>
              </c:numCache>
            </c:numRef>
          </c:yVal>
          <c:smooth val="1"/>
        </c:ser>
        <c:ser>
          <c:idx val="2"/>
          <c:order val="2"/>
          <c:spPr>
            <a:solidFill>
              <a:srgbClr val="000000"/>
            </a:solidFill>
            <a:ln w="28440">
              <a:noFill/>
            </a:ln>
          </c:spPr>
          <c:marker>
            <c:symbol val="diamond"/>
            <c:size val="8"/>
            <c:spPr>
              <a:solidFill>
                <a:srgbClr val="000000"/>
              </a:solidFill>
            </c:spPr>
          </c:marker>
          <c:dLbls>
            <c:dLblPos val="r"/>
            <c:showLegendKey val="0"/>
            <c:showVal val="0"/>
            <c:showCatName val="0"/>
            <c:showSerName val="0"/>
            <c:showPercent val="0"/>
            <c:showLeaderLines val="0"/>
          </c:dLbls>
          <c:xVal>
            <c:numRef>
              <c:f>Sheet1!$P$3:$P$4</c:f>
              <c:numCache>
                <c:formatCode>General</c:formatCode>
                <c:ptCount val="2"/>
                <c:pt idx="0">
                  <c:v>0.9</c:v>
                </c:pt>
                <c:pt idx="1">
                  <c:v>0.9</c:v>
                </c:pt>
              </c:numCache>
            </c:numRef>
          </c:xVal>
          <c:yVal>
            <c:numRef>
              <c:f>Sheet1!$N$3:$N$4</c:f>
              <c:numCache>
                <c:formatCode>General</c:formatCode>
                <c:ptCount val="2"/>
                <c:pt idx="0">
                  <c:v>1</c:v>
                </c:pt>
                <c:pt idx="1">
                  <c:v>1</c:v>
                </c:pt>
              </c:numCache>
            </c:numRef>
          </c:yVal>
          <c:smooth val="1"/>
        </c:ser>
        <c:axId val="35638671"/>
        <c:axId val="23813512"/>
      </c:scatterChart>
      <c:valAx>
        <c:axId val="35638671"/>
        <c:scaling>
          <c:orientation val="minMax"/>
        </c:scaling>
        <c:delete val="0"/>
        <c:axPos val="b"/>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813512"/>
        <c:crosses val="autoZero"/>
        <c:crossBetween val="midCat"/>
      </c:valAx>
      <c:valAx>
        <c:axId val="23813512"/>
        <c:scaling>
          <c:orientation val="minMax"/>
          <c:max val="1.1"/>
          <c:min val="0.9"/>
        </c:scaling>
        <c:delete val="1"/>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5638671"/>
        <c:crosses val="autoZero"/>
        <c:crossBetween val="midCat"/>
        <c:majorUnit val="1"/>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Society!$C$6</c:f>
              <c:strCache>
                <c:ptCount val="1"/>
                <c:pt idx="0">
                  <c:v>2007</c:v>
                </c:pt>
              </c:strCache>
            </c:strRef>
          </c:tx>
          <c:spPr>
            <a:solidFill>
              <a:srgbClr val="79cfff"/>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Society!$C$8,Society!$C$9:$C$10</c:f>
              <c:numCache>
                <c:formatCode>General</c:formatCode>
                <c:ptCount val="3"/>
                <c:pt idx="0">
                  <c:v>83.8</c:v>
                </c:pt>
                <c:pt idx="1">
                  <c:v>81.3</c:v>
                </c:pt>
                <c:pt idx="2">
                  <c:v>81.4</c:v>
                </c:pt>
              </c:numCache>
            </c:numRef>
          </c:val>
        </c:ser>
        <c:ser>
          <c:idx val="1"/>
          <c:order val="1"/>
          <c:tx>
            <c:strRef>
              <c:f>Society!$D$6</c:f>
              <c:strCache>
                <c:ptCount val="1"/>
                <c:pt idx="0">
                  <c:v>2013</c:v>
                </c:pt>
              </c:strCache>
            </c:strRef>
          </c:tx>
          <c:spPr>
            <a:solidFill>
              <a:srgbClr val="007dc3"/>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Society!$D$8,Society!$D$9:$D$10</c:f>
              <c:numCache>
                <c:formatCode>General</c:formatCode>
                <c:ptCount val="3"/>
                <c:pt idx="0">
                  <c:v>85.1</c:v>
                </c:pt>
                <c:pt idx="1">
                  <c:v>82.1</c:v>
                </c:pt>
                <c:pt idx="2">
                  <c:v>82.1</c:v>
                </c:pt>
              </c:numCache>
            </c:numRef>
          </c:val>
        </c:ser>
        <c:gapWidth val="150"/>
        <c:overlap val="0"/>
        <c:axId val="81419497"/>
        <c:axId val="14357960"/>
      </c:barChart>
      <c:catAx>
        <c:axId val="8141949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14357960"/>
        <c:crosses val="autoZero"/>
        <c:auto val="1"/>
        <c:lblAlgn val="ctr"/>
        <c:lblOffset val="100"/>
      </c:catAx>
      <c:valAx>
        <c:axId val="14357960"/>
        <c:scaling>
          <c:orientation val="minMax"/>
        </c:scaling>
        <c:delete val="0"/>
        <c:axPos val="l"/>
        <c:majorGridlines>
          <c:spPr>
            <a:ln w="324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141949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63879598662"/>
          <c:y val="0.0778632865550023"/>
          <c:w val="0.524247491638796"/>
          <c:h val="0.74490719782707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Society!$G$6:$H$6</c:f>
              <c:strCache>
                <c:ptCount val="2"/>
                <c:pt idx="0">
                  <c:v>2007-08</c:v>
                </c:pt>
                <c:pt idx="1">
                  <c:v>2011-12</c:v>
                </c:pt>
              </c:strCache>
            </c:strRef>
          </c:cat>
          <c:val>
            <c:numRef>
              <c:f>Society!$I$8:$J$8</c:f>
              <c:numCache>
                <c:formatCode>General</c:formatCode>
                <c:ptCount val="2"/>
                <c:pt idx="0">
                  <c:v>0.747</c:v>
                </c:pt>
                <c:pt idx="1">
                  <c:v>0.0610000000000001</c:v>
                </c:pt>
              </c:numCache>
            </c:numRef>
          </c:val>
          <c:smooth val="0"/>
        </c:ser>
        <c:hiLowLines>
          <c:spPr>
            <a:ln>
              <a:noFill/>
            </a:ln>
          </c:spPr>
        </c:hiLowLines>
        <c:marker val="1"/>
        <c:axId val="58849379"/>
        <c:axId val="88645955"/>
      </c:lineChart>
      <c:catAx>
        <c:axId val="5884937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88645955"/>
        <c:crosses val="autoZero"/>
        <c:auto val="1"/>
        <c:lblAlgn val="ctr"/>
        <c:lblOffset val="100"/>
      </c:catAx>
      <c:valAx>
        <c:axId val="88645955"/>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8849379"/>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632865550023"/>
          <c:w val="0.524142524142524"/>
          <c:h val="0.744907197827071"/>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Society!$K$6:$L$6</c:f>
              <c:strCache>
                <c:ptCount val="2"/>
                <c:pt idx="0">
                  <c:v>2006</c:v>
                </c:pt>
                <c:pt idx="1">
                  <c:v>2011</c:v>
                </c:pt>
              </c:strCache>
            </c:strRef>
          </c:cat>
          <c:val>
            <c:numRef>
              <c:f>Society!$M$8:$N$8</c:f>
              <c:numCache>
                <c:formatCode>General</c:formatCode>
                <c:ptCount val="2"/>
                <c:pt idx="0">
                  <c:v>0.989</c:v>
                </c:pt>
                <c:pt idx="1">
                  <c:v>0.989</c:v>
                </c:pt>
              </c:numCache>
            </c:numRef>
          </c:val>
          <c:smooth val="0"/>
        </c:ser>
        <c:hiLowLines>
          <c:spPr>
            <a:ln>
              <a:noFill/>
            </a:ln>
          </c:spPr>
        </c:hiLowLines>
        <c:marker val="1"/>
        <c:axId val="11309540"/>
        <c:axId val="48211873"/>
      </c:lineChart>
      <c:catAx>
        <c:axId val="1130954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Calibri"/>
              </a:defRPr>
            </a:pPr>
          </a:p>
        </c:txPr>
        <c:crossAx val="48211873"/>
        <c:crosses val="autoZero"/>
        <c:auto val="1"/>
        <c:lblAlgn val="ctr"/>
        <c:lblOffset val="100"/>
      </c:catAx>
      <c:valAx>
        <c:axId val="48211873"/>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1309540"/>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49150849150849"/>
          <c:y val="0.0778688524590164"/>
          <c:w val="0.524142524142524"/>
          <c:h val="0.74476320582878"/>
        </c:manualLayout>
      </c:layout>
      <c:lineChart>
        <c:grouping val="standard"/>
        <c:ser>
          <c:idx val="0"/>
          <c:order val="0"/>
          <c:spPr>
            <a:solidFill>
              <a:srgbClr val="404040"/>
            </a:solidFill>
            <a:ln w="28440">
              <a:solidFill>
                <a:srgbClr val="404040"/>
              </a:solidFill>
              <a:round/>
            </a:ln>
          </c:spPr>
          <c:marker>
            <c:symbol val="circle"/>
            <c:size val="8"/>
            <c:spPr>
              <a:solidFill>
                <a:srgbClr val="404040"/>
              </a:solidFill>
            </c:spPr>
          </c:marker>
          <c:dLbls>
            <c:dLbl>
              <c:idx val="0"/>
              <c:dLblPos val="r"/>
              <c:showLegendKey val="0"/>
              <c:showVal val="0"/>
              <c:showCatName val="0"/>
              <c:showSerName val="0"/>
              <c:showPercent val="0"/>
            </c:dLbl>
            <c:dLbl>
              <c:idx val="1"/>
              <c:dLblPos val="r"/>
              <c:showLegendKey val="0"/>
              <c:showVal val="0"/>
              <c:showCatName val="0"/>
              <c:showSerName val="0"/>
              <c:showPercent val="0"/>
            </c:dLbl>
            <c:dLblPos val="r"/>
            <c:showLegendKey val="0"/>
            <c:showVal val="0"/>
            <c:showCatName val="0"/>
            <c:showSerName val="0"/>
            <c:showPercent val="0"/>
            <c:showLeaderLines val="0"/>
          </c:dLbls>
          <c:cat>
            <c:strRef>
              <c:f>Society!$S$6:$T$6</c:f>
              <c:strCache>
                <c:ptCount val="2"/>
                <c:pt idx="0">
                  <c:v>2001</c:v>
                </c:pt>
                <c:pt idx="1">
                  <c:v>2011</c:v>
                </c:pt>
              </c:strCache>
            </c:strRef>
          </c:cat>
          <c:val>
            <c:numRef>
              <c:f>Society!$U$8:$V$8</c:f>
              <c:numCache>
                <c:formatCode>General</c:formatCode>
                <c:ptCount val="2"/>
                <c:pt idx="0">
                  <c:v>0.863</c:v>
                </c:pt>
                <c:pt idx="1">
                  <c:v>0.84</c:v>
                </c:pt>
              </c:numCache>
            </c:numRef>
          </c:val>
          <c:smooth val="0"/>
        </c:ser>
        <c:hiLowLines>
          <c:spPr>
            <a:ln>
              <a:noFill/>
            </a:ln>
          </c:spPr>
        </c:hiLowLines>
        <c:marker val="1"/>
        <c:axId val="2435224"/>
        <c:axId val="79496027"/>
      </c:lineChart>
      <c:catAx>
        <c:axId val="243522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9496027"/>
        <c:crosses val="autoZero"/>
        <c:auto val="1"/>
        <c:lblAlgn val="ctr"/>
        <c:lblOffset val="100"/>
      </c:catAx>
      <c:valAx>
        <c:axId val="79496027"/>
        <c:scaling>
          <c:orientation val="minMax"/>
          <c:max val="1"/>
          <c:min val="0"/>
        </c:scaling>
        <c:delete val="1"/>
        <c:axPos val="l"/>
        <c:majorGridlines>
          <c:spPr>
            <a:ln w="9360">
              <a:solidFill>
                <a:srgbClr val="bfbfbf"/>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435224"/>
        <c:crosses val="autoZero"/>
        <c:crossBetween val="midCat"/>
        <c:majorUnit val="0.1"/>
        <c:minorUnit val="0.05"/>
      </c:valAx>
      <c:spPr>
        <a:solidFill>
          <a:srgbClr val="ffffff"/>
        </a:solidFill>
        <a:ln>
          <a:no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3953699500681"/>
          <c:y val="0.087431693989071"/>
          <c:w val="0.52473899228325"/>
          <c:h val="0.727231329690346"/>
        </c:manualLayout>
      </c:layout>
      <c:barChart>
        <c:barDir val="col"/>
        <c:grouping val="clustered"/>
        <c:varyColors val="0"/>
        <c:ser>
          <c:idx val="0"/>
          <c:order val="0"/>
          <c:tx>
            <c:strRef>
              <c:f>Society!$G$6</c:f>
              <c:strCache>
                <c:ptCount val="1"/>
                <c:pt idx="0">
                  <c:v>2007-08</c:v>
                </c:pt>
              </c:strCache>
            </c:strRef>
          </c:tx>
          <c:spPr>
            <a:solidFill>
              <a:srgbClr val="79cfff"/>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Society!$G$8:$G$10</c:f>
              <c:numCache>
                <c:formatCode>General</c:formatCode>
                <c:ptCount val="3"/>
                <c:pt idx="0">
                  <c:v>55.818870319</c:v>
                </c:pt>
                <c:pt idx="1">
                  <c:v>61.2</c:v>
                </c:pt>
                <c:pt idx="2">
                  <c:v>61.1</c:v>
                </c:pt>
              </c:numCache>
            </c:numRef>
          </c:val>
        </c:ser>
        <c:ser>
          <c:idx val="1"/>
          <c:order val="1"/>
          <c:tx>
            <c:strRef>
              <c:f>Society!$H$6</c:f>
              <c:strCache>
                <c:ptCount val="1"/>
                <c:pt idx="0">
                  <c:v>2011-12</c:v>
                </c:pt>
              </c:strCache>
            </c:strRef>
          </c:tx>
          <c:spPr>
            <a:solidFill>
              <a:srgbClr val="007dc3"/>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Society!$H$8:$H$10</c:f>
              <c:numCache>
                <c:formatCode>General</c:formatCode>
                <c:ptCount val="3"/>
                <c:pt idx="0">
                  <c:v>75.5</c:v>
                </c:pt>
                <c:pt idx="1">
                  <c:v>62.8</c:v>
                </c:pt>
                <c:pt idx="2">
                  <c:v>61.1</c:v>
                </c:pt>
              </c:numCache>
            </c:numRef>
          </c:val>
        </c:ser>
        <c:gapWidth val="150"/>
        <c:overlap val="0"/>
        <c:axId val="47743515"/>
        <c:axId val="56186289"/>
      </c:barChart>
      <c:catAx>
        <c:axId val="4774351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56186289"/>
        <c:crosses val="autoZero"/>
        <c:auto val="1"/>
        <c:lblAlgn val="ctr"/>
        <c:lblOffset val="100"/>
      </c:catAx>
      <c:valAx>
        <c:axId val="56186289"/>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47743515"/>
        <c:crosses val="autoZero"/>
        <c:crossBetween val="midCat"/>
        <c:majorUnit val="20"/>
      </c:valAx>
      <c:spPr>
        <a:solidFill>
          <a:srgbClr val="ffffff"/>
        </a:solidFill>
        <a:ln>
          <a:noFill/>
        </a:ln>
      </c:spPr>
    </c:plotArea>
    <c:legend>
      <c:layout>
        <c:manualLayout>
          <c:xMode val="edge"/>
          <c:yMode val="edge"/>
          <c:x val="0.719133000453927"/>
          <c:y val="0.362932604735883"/>
        </c:manualLayout>
      </c:layout>
      <c:spPr>
        <a:noFill/>
        <a:ln>
          <a:noFill/>
        </a:ln>
      </c:sp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Society!$K$6</c:f>
              <c:strCache>
                <c:ptCount val="1"/>
                <c:pt idx="0">
                  <c:v>2006</c:v>
                </c:pt>
              </c:strCache>
            </c:strRef>
          </c:tx>
          <c:spPr>
            <a:solidFill>
              <a:srgbClr val="79cfff"/>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Society!$K$8:$K$10</c:f>
              <c:numCache>
                <c:formatCode>General</c:formatCode>
                <c:ptCount val="3"/>
                <c:pt idx="0">
                  <c:v>10.7</c:v>
                </c:pt>
                <c:pt idx="1">
                  <c:v>45.3</c:v>
                </c:pt>
                <c:pt idx="2">
                  <c:v>33.9</c:v>
                </c:pt>
              </c:numCache>
            </c:numRef>
          </c:val>
        </c:ser>
        <c:ser>
          <c:idx val="1"/>
          <c:order val="1"/>
          <c:tx>
            <c:strRef>
              <c:f>Society!$L$6</c:f>
              <c:strCache>
                <c:ptCount val="1"/>
                <c:pt idx="0">
                  <c:v>2011</c:v>
                </c:pt>
              </c:strCache>
            </c:strRef>
          </c:tx>
          <c:spPr>
            <a:solidFill>
              <a:srgbClr val="007dc3"/>
            </a:solidFill>
            <a:ln>
              <a:solidFill>
                <a:srgbClr val="ffffff"/>
              </a:solidFill>
            </a:ln>
          </c:spPr>
          <c:invertIfNegative val="0"/>
          <c:dLbls>
            <c:dLblPos val="outEnd"/>
            <c:showLegendKey val="0"/>
            <c:showVal val="0"/>
            <c:showCatName val="0"/>
            <c:showSerName val="0"/>
            <c:showPercent val="0"/>
            <c:showLeaderLines val="0"/>
          </c:dLbls>
          <c:cat>
            <c:strRef>
              <c:f>Society!$A$13:$A$15</c:f>
              <c:strCache>
                <c:ptCount val="3"/>
                <c:pt idx="0">
                  <c:v>Region</c:v>
                </c:pt>
                <c:pt idx="1">
                  <c:v>Aust</c:v>
                </c:pt>
                <c:pt idx="2">
                  <c:v>NSW</c:v>
                </c:pt>
              </c:strCache>
            </c:strRef>
          </c:cat>
          <c:val>
            <c:numRef>
              <c:f>Society!$L$8:$L$10</c:f>
              <c:numCache>
                <c:formatCode>General</c:formatCode>
                <c:ptCount val="3"/>
                <c:pt idx="0">
                  <c:v>11.2</c:v>
                </c:pt>
                <c:pt idx="1">
                  <c:v>49</c:v>
                </c:pt>
                <c:pt idx="2">
                  <c:v>40.8</c:v>
                </c:pt>
              </c:numCache>
            </c:numRef>
          </c:val>
        </c:ser>
        <c:gapWidth val="150"/>
        <c:overlap val="0"/>
        <c:axId val="37795123"/>
        <c:axId val="78205491"/>
      </c:barChart>
      <c:catAx>
        <c:axId val="3779512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78205491"/>
        <c:crosses val="autoZero"/>
        <c:auto val="1"/>
        <c:lblAlgn val="ctr"/>
        <c:lblOffset val="100"/>
      </c:catAx>
      <c:valAx>
        <c:axId val="78205491"/>
        <c:scaling>
          <c:orientation val="minMax"/>
        </c:scaling>
        <c:delete val="0"/>
        <c:axPos val="l"/>
        <c:majorGridlines>
          <c:spPr>
            <a:ln w="9360">
              <a:solidFill>
                <a:srgbClr val="bfbfbf"/>
              </a:solidFill>
              <a:round/>
            </a:ln>
          </c:spPr>
        </c:majorGridlines>
        <c:numFmt formatCode="0.0" sourceLinked="0"/>
        <c:majorTickMark val="out"/>
        <c:minorTickMark val="none"/>
        <c:tickLblPos val="nextTo"/>
        <c:spPr>
          <a:ln w="9360">
            <a:solidFill>
              <a:srgbClr val="878787"/>
            </a:solidFill>
            <a:round/>
          </a:ln>
        </c:spPr>
        <c:txPr>
          <a:bodyPr/>
          <a:p>
            <a:pPr>
              <a:defRPr b="0" sz="900" spc="-1" strike="noStrike">
                <a:solidFill>
                  <a:srgbClr val="000000"/>
                </a:solidFill>
                <a:uFill>
                  <a:solidFill>
                    <a:srgbClr val="ffffff"/>
                  </a:solidFill>
                </a:uFill>
                <a:latin typeface="Franklin Gothic Book"/>
              </a:defRPr>
            </a:pPr>
          </a:p>
        </c:txPr>
        <c:crossAx val="3779512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Relationship Id="rId29" Type="http://schemas.openxmlformats.org/officeDocument/2006/relationships/chart" Target="../charts/chart29.xml"/><Relationship Id="rId30" Type="http://schemas.openxmlformats.org/officeDocument/2006/relationships/chart" Target="../charts/chart30.xml"/><Relationship Id="rId31" Type="http://schemas.openxmlformats.org/officeDocument/2006/relationships/chart" Target="../charts/chart31.xml"/><Relationship Id="rId32" Type="http://schemas.openxmlformats.org/officeDocument/2006/relationships/chart" Target="../charts/chart32.xml"/><Relationship Id="rId33" Type="http://schemas.openxmlformats.org/officeDocument/2006/relationships/image" Target="../media/image1.png"/><Relationship Id="rId34"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3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19080</xdr:colOff>
      <xdr:row>82</xdr:row>
      <xdr:rowOff>9360</xdr:rowOff>
    </xdr:from>
    <xdr:to>
      <xdr:col>10</xdr:col>
      <xdr:colOff>580680</xdr:colOff>
      <xdr:row>89</xdr:row>
      <xdr:rowOff>199800</xdr:rowOff>
    </xdr:to>
    <xdr:graphicFrame>
      <xdr:nvGraphicFramePr>
        <xdr:cNvPr id="0" name="Chart 9"/>
        <xdr:cNvGraphicFramePr/>
      </xdr:nvGraphicFramePr>
      <xdr:xfrm>
        <a:off x="6505560" y="15925320"/>
        <a:ext cx="2142720" cy="1600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9360</xdr:colOff>
      <xdr:row>82</xdr:row>
      <xdr:rowOff>10440</xdr:rowOff>
    </xdr:from>
    <xdr:to>
      <xdr:col>8</xdr:col>
      <xdr:colOff>228240</xdr:colOff>
      <xdr:row>89</xdr:row>
      <xdr:rowOff>199800</xdr:rowOff>
    </xdr:to>
    <xdr:graphicFrame>
      <xdr:nvGraphicFramePr>
        <xdr:cNvPr id="1" name="Chart 13"/>
        <xdr:cNvGraphicFramePr/>
      </xdr:nvGraphicFramePr>
      <xdr:xfrm>
        <a:off x="3228480" y="15926400"/>
        <a:ext cx="3171960" cy="1599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9360</xdr:colOff>
      <xdr:row>51</xdr:row>
      <xdr:rowOff>9360</xdr:rowOff>
    </xdr:from>
    <xdr:to>
      <xdr:col>10</xdr:col>
      <xdr:colOff>590040</xdr:colOff>
      <xdr:row>58</xdr:row>
      <xdr:rowOff>190080</xdr:rowOff>
    </xdr:to>
    <xdr:graphicFrame>
      <xdr:nvGraphicFramePr>
        <xdr:cNvPr id="2" name="Chart 4"/>
        <xdr:cNvGraphicFramePr/>
      </xdr:nvGraphicFramePr>
      <xdr:xfrm>
        <a:off x="6495840" y="10305720"/>
        <a:ext cx="2161800" cy="1599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28440</xdr:colOff>
      <xdr:row>51</xdr:row>
      <xdr:rowOff>9360</xdr:rowOff>
    </xdr:from>
    <xdr:to>
      <xdr:col>8</xdr:col>
      <xdr:colOff>228240</xdr:colOff>
      <xdr:row>58</xdr:row>
      <xdr:rowOff>190080</xdr:rowOff>
    </xdr:to>
    <xdr:graphicFrame>
      <xdr:nvGraphicFramePr>
        <xdr:cNvPr id="3" name="Chart 6"/>
        <xdr:cNvGraphicFramePr/>
      </xdr:nvGraphicFramePr>
      <xdr:xfrm>
        <a:off x="3247560" y="10305720"/>
        <a:ext cx="3152880" cy="1599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19080</xdr:colOff>
      <xdr:row>62</xdr:row>
      <xdr:rowOff>9360</xdr:rowOff>
    </xdr:from>
    <xdr:to>
      <xdr:col>10</xdr:col>
      <xdr:colOff>590400</xdr:colOff>
      <xdr:row>69</xdr:row>
      <xdr:rowOff>180360</xdr:rowOff>
    </xdr:to>
    <xdr:graphicFrame>
      <xdr:nvGraphicFramePr>
        <xdr:cNvPr id="4" name="Chart 7"/>
        <xdr:cNvGraphicFramePr/>
      </xdr:nvGraphicFramePr>
      <xdr:xfrm>
        <a:off x="6505560" y="12191760"/>
        <a:ext cx="2152440" cy="1590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9360</xdr:colOff>
      <xdr:row>72</xdr:row>
      <xdr:rowOff>19080</xdr:rowOff>
    </xdr:from>
    <xdr:to>
      <xdr:col>10</xdr:col>
      <xdr:colOff>590040</xdr:colOff>
      <xdr:row>79</xdr:row>
      <xdr:rowOff>190080</xdr:rowOff>
    </xdr:to>
    <xdr:graphicFrame>
      <xdr:nvGraphicFramePr>
        <xdr:cNvPr id="5" name="Chart 8"/>
        <xdr:cNvGraphicFramePr/>
      </xdr:nvGraphicFramePr>
      <xdr:xfrm>
        <a:off x="6495840" y="14049360"/>
        <a:ext cx="2161800" cy="15901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9360</xdr:colOff>
      <xdr:row>92</xdr:row>
      <xdr:rowOff>19080</xdr:rowOff>
    </xdr:from>
    <xdr:to>
      <xdr:col>10</xdr:col>
      <xdr:colOff>590040</xdr:colOff>
      <xdr:row>99</xdr:row>
      <xdr:rowOff>180720</xdr:rowOff>
    </xdr:to>
    <xdr:graphicFrame>
      <xdr:nvGraphicFramePr>
        <xdr:cNvPr id="6" name="Chart 10"/>
        <xdr:cNvGraphicFramePr/>
      </xdr:nvGraphicFramePr>
      <xdr:xfrm>
        <a:off x="6495840" y="17811720"/>
        <a:ext cx="2161800" cy="1580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9360</xdr:colOff>
      <xdr:row>62</xdr:row>
      <xdr:rowOff>19080</xdr:rowOff>
    </xdr:from>
    <xdr:to>
      <xdr:col>8</xdr:col>
      <xdr:colOff>228240</xdr:colOff>
      <xdr:row>69</xdr:row>
      <xdr:rowOff>180720</xdr:rowOff>
    </xdr:to>
    <xdr:graphicFrame>
      <xdr:nvGraphicFramePr>
        <xdr:cNvPr id="7" name="Chart 11"/>
        <xdr:cNvGraphicFramePr/>
      </xdr:nvGraphicFramePr>
      <xdr:xfrm>
        <a:off x="3228480" y="12201480"/>
        <a:ext cx="3171960" cy="1580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9360</xdr:colOff>
      <xdr:row>72</xdr:row>
      <xdr:rowOff>9360</xdr:rowOff>
    </xdr:from>
    <xdr:to>
      <xdr:col>8</xdr:col>
      <xdr:colOff>228240</xdr:colOff>
      <xdr:row>79</xdr:row>
      <xdr:rowOff>171000</xdr:rowOff>
    </xdr:to>
    <xdr:graphicFrame>
      <xdr:nvGraphicFramePr>
        <xdr:cNvPr id="8" name="Chart 12"/>
        <xdr:cNvGraphicFramePr/>
      </xdr:nvGraphicFramePr>
      <xdr:xfrm>
        <a:off x="3228480" y="14039640"/>
        <a:ext cx="3171960" cy="158076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28440</xdr:colOff>
      <xdr:row>92</xdr:row>
      <xdr:rowOff>19080</xdr:rowOff>
    </xdr:from>
    <xdr:to>
      <xdr:col>8</xdr:col>
      <xdr:colOff>313920</xdr:colOff>
      <xdr:row>99</xdr:row>
      <xdr:rowOff>180720</xdr:rowOff>
    </xdr:to>
    <xdr:graphicFrame>
      <xdr:nvGraphicFramePr>
        <xdr:cNvPr id="9" name="Chart 14"/>
        <xdr:cNvGraphicFramePr/>
      </xdr:nvGraphicFramePr>
      <xdr:xfrm>
        <a:off x="3247560" y="17811720"/>
        <a:ext cx="3238560" cy="15807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19080</xdr:colOff>
      <xdr:row>138</xdr:row>
      <xdr:rowOff>9360</xdr:rowOff>
    </xdr:from>
    <xdr:to>
      <xdr:col>10</xdr:col>
      <xdr:colOff>580680</xdr:colOff>
      <xdr:row>145</xdr:row>
      <xdr:rowOff>199440</xdr:rowOff>
    </xdr:to>
    <xdr:graphicFrame>
      <xdr:nvGraphicFramePr>
        <xdr:cNvPr id="10" name="Chart 25"/>
        <xdr:cNvGraphicFramePr/>
      </xdr:nvGraphicFramePr>
      <xdr:xfrm>
        <a:off x="6505560" y="25945920"/>
        <a:ext cx="2142720" cy="16092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9360</xdr:colOff>
      <xdr:row>138</xdr:row>
      <xdr:rowOff>10440</xdr:rowOff>
    </xdr:from>
    <xdr:to>
      <xdr:col>8</xdr:col>
      <xdr:colOff>228240</xdr:colOff>
      <xdr:row>145</xdr:row>
      <xdr:rowOff>199440</xdr:rowOff>
    </xdr:to>
    <xdr:graphicFrame>
      <xdr:nvGraphicFramePr>
        <xdr:cNvPr id="11" name="Chart 26"/>
        <xdr:cNvGraphicFramePr/>
      </xdr:nvGraphicFramePr>
      <xdr:xfrm>
        <a:off x="3228480" y="25947000"/>
        <a:ext cx="3171960" cy="16081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9360</xdr:colOff>
      <xdr:row>104</xdr:row>
      <xdr:rowOff>9360</xdr:rowOff>
    </xdr:from>
    <xdr:to>
      <xdr:col>10</xdr:col>
      <xdr:colOff>590040</xdr:colOff>
      <xdr:row>112</xdr:row>
      <xdr:rowOff>190080</xdr:rowOff>
    </xdr:to>
    <xdr:graphicFrame>
      <xdr:nvGraphicFramePr>
        <xdr:cNvPr id="12" name="Chart 27"/>
        <xdr:cNvGraphicFramePr/>
      </xdr:nvGraphicFramePr>
      <xdr:xfrm>
        <a:off x="6495840" y="20211840"/>
        <a:ext cx="2161800" cy="16380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28440</xdr:colOff>
      <xdr:row>104</xdr:row>
      <xdr:rowOff>9360</xdr:rowOff>
    </xdr:from>
    <xdr:to>
      <xdr:col>8</xdr:col>
      <xdr:colOff>228240</xdr:colOff>
      <xdr:row>112</xdr:row>
      <xdr:rowOff>190080</xdr:rowOff>
    </xdr:to>
    <xdr:graphicFrame>
      <xdr:nvGraphicFramePr>
        <xdr:cNvPr id="13" name="Chart 28"/>
        <xdr:cNvGraphicFramePr/>
      </xdr:nvGraphicFramePr>
      <xdr:xfrm>
        <a:off x="3247560" y="20211840"/>
        <a:ext cx="3152880" cy="16380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19080</xdr:colOff>
      <xdr:row>116</xdr:row>
      <xdr:rowOff>9360</xdr:rowOff>
    </xdr:from>
    <xdr:to>
      <xdr:col>10</xdr:col>
      <xdr:colOff>590400</xdr:colOff>
      <xdr:row>123</xdr:row>
      <xdr:rowOff>180360</xdr:rowOff>
    </xdr:to>
    <xdr:graphicFrame>
      <xdr:nvGraphicFramePr>
        <xdr:cNvPr id="14" name="Chart 29"/>
        <xdr:cNvGraphicFramePr/>
      </xdr:nvGraphicFramePr>
      <xdr:xfrm>
        <a:off x="6505560" y="22135680"/>
        <a:ext cx="2152440" cy="15904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9360</xdr:colOff>
      <xdr:row>127</xdr:row>
      <xdr:rowOff>19080</xdr:rowOff>
    </xdr:from>
    <xdr:to>
      <xdr:col>10</xdr:col>
      <xdr:colOff>590040</xdr:colOff>
      <xdr:row>134</xdr:row>
      <xdr:rowOff>190080</xdr:rowOff>
    </xdr:to>
    <xdr:graphicFrame>
      <xdr:nvGraphicFramePr>
        <xdr:cNvPr id="15" name="Chart 30"/>
        <xdr:cNvGraphicFramePr/>
      </xdr:nvGraphicFramePr>
      <xdr:xfrm>
        <a:off x="6495840" y="24031440"/>
        <a:ext cx="2161800" cy="158076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9360</xdr:colOff>
      <xdr:row>149</xdr:row>
      <xdr:rowOff>19080</xdr:rowOff>
    </xdr:from>
    <xdr:to>
      <xdr:col>10</xdr:col>
      <xdr:colOff>590040</xdr:colOff>
      <xdr:row>156</xdr:row>
      <xdr:rowOff>180720</xdr:rowOff>
    </xdr:to>
    <xdr:graphicFrame>
      <xdr:nvGraphicFramePr>
        <xdr:cNvPr id="16" name="Chart 31"/>
        <xdr:cNvGraphicFramePr/>
      </xdr:nvGraphicFramePr>
      <xdr:xfrm>
        <a:off x="6495840" y="27841320"/>
        <a:ext cx="2161800" cy="157140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3</xdr:col>
      <xdr:colOff>9360</xdr:colOff>
      <xdr:row>116</xdr:row>
      <xdr:rowOff>19080</xdr:rowOff>
    </xdr:from>
    <xdr:to>
      <xdr:col>8</xdr:col>
      <xdr:colOff>228240</xdr:colOff>
      <xdr:row>123</xdr:row>
      <xdr:rowOff>180720</xdr:rowOff>
    </xdr:to>
    <xdr:graphicFrame>
      <xdr:nvGraphicFramePr>
        <xdr:cNvPr id="17" name="Chart 32"/>
        <xdr:cNvGraphicFramePr/>
      </xdr:nvGraphicFramePr>
      <xdr:xfrm>
        <a:off x="3228480" y="22145400"/>
        <a:ext cx="3171960" cy="158112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9360</xdr:colOff>
      <xdr:row>127</xdr:row>
      <xdr:rowOff>9360</xdr:rowOff>
    </xdr:from>
    <xdr:to>
      <xdr:col>8</xdr:col>
      <xdr:colOff>228240</xdr:colOff>
      <xdr:row>134</xdr:row>
      <xdr:rowOff>171000</xdr:rowOff>
    </xdr:to>
    <xdr:graphicFrame>
      <xdr:nvGraphicFramePr>
        <xdr:cNvPr id="18" name="Chart 33"/>
        <xdr:cNvGraphicFramePr/>
      </xdr:nvGraphicFramePr>
      <xdr:xfrm>
        <a:off x="3228480" y="24021720"/>
        <a:ext cx="3171960" cy="157140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xdr:col>
      <xdr:colOff>28440</xdr:colOff>
      <xdr:row>149</xdr:row>
      <xdr:rowOff>19080</xdr:rowOff>
    </xdr:from>
    <xdr:to>
      <xdr:col>8</xdr:col>
      <xdr:colOff>313920</xdr:colOff>
      <xdr:row>156</xdr:row>
      <xdr:rowOff>180720</xdr:rowOff>
    </xdr:to>
    <xdr:graphicFrame>
      <xdr:nvGraphicFramePr>
        <xdr:cNvPr id="19" name="Chart 34"/>
        <xdr:cNvGraphicFramePr/>
      </xdr:nvGraphicFramePr>
      <xdr:xfrm>
        <a:off x="3247560" y="27841320"/>
        <a:ext cx="3238560" cy="157140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9</xdr:col>
      <xdr:colOff>9360</xdr:colOff>
      <xdr:row>162</xdr:row>
      <xdr:rowOff>9360</xdr:rowOff>
    </xdr:from>
    <xdr:to>
      <xdr:col>10</xdr:col>
      <xdr:colOff>590040</xdr:colOff>
      <xdr:row>169</xdr:row>
      <xdr:rowOff>190080</xdr:rowOff>
    </xdr:to>
    <xdr:graphicFrame>
      <xdr:nvGraphicFramePr>
        <xdr:cNvPr id="20" name="Chart 35"/>
        <xdr:cNvGraphicFramePr/>
      </xdr:nvGraphicFramePr>
      <xdr:xfrm>
        <a:off x="6495840" y="30280320"/>
        <a:ext cx="2161800" cy="159984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3</xdr:col>
      <xdr:colOff>28440</xdr:colOff>
      <xdr:row>162</xdr:row>
      <xdr:rowOff>9360</xdr:rowOff>
    </xdr:from>
    <xdr:to>
      <xdr:col>8</xdr:col>
      <xdr:colOff>228240</xdr:colOff>
      <xdr:row>169</xdr:row>
      <xdr:rowOff>190080</xdr:rowOff>
    </xdr:to>
    <xdr:graphicFrame>
      <xdr:nvGraphicFramePr>
        <xdr:cNvPr id="21" name="Chart 36"/>
        <xdr:cNvGraphicFramePr/>
      </xdr:nvGraphicFramePr>
      <xdr:xfrm>
        <a:off x="3247560" y="30280320"/>
        <a:ext cx="3152880" cy="159984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9</xdr:col>
      <xdr:colOff>19080</xdr:colOff>
      <xdr:row>173</xdr:row>
      <xdr:rowOff>9360</xdr:rowOff>
    </xdr:from>
    <xdr:to>
      <xdr:col>10</xdr:col>
      <xdr:colOff>590400</xdr:colOff>
      <xdr:row>180</xdr:row>
      <xdr:rowOff>180360</xdr:rowOff>
    </xdr:to>
    <xdr:graphicFrame>
      <xdr:nvGraphicFramePr>
        <xdr:cNvPr id="22" name="Chart 37"/>
        <xdr:cNvGraphicFramePr/>
      </xdr:nvGraphicFramePr>
      <xdr:xfrm>
        <a:off x="6505560" y="32175720"/>
        <a:ext cx="2152440" cy="159012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3</xdr:col>
      <xdr:colOff>9360</xdr:colOff>
      <xdr:row>173</xdr:row>
      <xdr:rowOff>19080</xdr:rowOff>
    </xdr:from>
    <xdr:to>
      <xdr:col>8</xdr:col>
      <xdr:colOff>228240</xdr:colOff>
      <xdr:row>180</xdr:row>
      <xdr:rowOff>180720</xdr:rowOff>
    </xdr:to>
    <xdr:graphicFrame>
      <xdr:nvGraphicFramePr>
        <xdr:cNvPr id="23" name="Chart 38"/>
        <xdr:cNvGraphicFramePr/>
      </xdr:nvGraphicFramePr>
      <xdr:xfrm>
        <a:off x="3228480" y="32185440"/>
        <a:ext cx="3171960" cy="158076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9</xdr:col>
      <xdr:colOff>9360</xdr:colOff>
      <xdr:row>187</xdr:row>
      <xdr:rowOff>9360</xdr:rowOff>
    </xdr:from>
    <xdr:to>
      <xdr:col>10</xdr:col>
      <xdr:colOff>590040</xdr:colOff>
      <xdr:row>194</xdr:row>
      <xdr:rowOff>190080</xdr:rowOff>
    </xdr:to>
    <xdr:graphicFrame>
      <xdr:nvGraphicFramePr>
        <xdr:cNvPr id="24" name="Chart 39"/>
        <xdr:cNvGraphicFramePr/>
      </xdr:nvGraphicFramePr>
      <xdr:xfrm>
        <a:off x="6495840" y="34671960"/>
        <a:ext cx="2161800" cy="159984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3</xdr:col>
      <xdr:colOff>28440</xdr:colOff>
      <xdr:row>187</xdr:row>
      <xdr:rowOff>9360</xdr:rowOff>
    </xdr:from>
    <xdr:to>
      <xdr:col>8</xdr:col>
      <xdr:colOff>228240</xdr:colOff>
      <xdr:row>194</xdr:row>
      <xdr:rowOff>190080</xdr:rowOff>
    </xdr:to>
    <xdr:graphicFrame>
      <xdr:nvGraphicFramePr>
        <xdr:cNvPr id="25" name="Chart 40"/>
        <xdr:cNvGraphicFramePr/>
      </xdr:nvGraphicFramePr>
      <xdr:xfrm>
        <a:off x="3247560" y="34671960"/>
        <a:ext cx="3152880" cy="159984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3</xdr:col>
      <xdr:colOff>28440</xdr:colOff>
      <xdr:row>210</xdr:row>
      <xdr:rowOff>9360</xdr:rowOff>
    </xdr:from>
    <xdr:to>
      <xdr:col>10</xdr:col>
      <xdr:colOff>799560</xdr:colOff>
      <xdr:row>217</xdr:row>
      <xdr:rowOff>190080</xdr:rowOff>
    </xdr:to>
    <xdr:graphicFrame>
      <xdr:nvGraphicFramePr>
        <xdr:cNvPr id="26" name="Chart 42"/>
        <xdr:cNvGraphicFramePr/>
      </xdr:nvGraphicFramePr>
      <xdr:xfrm>
        <a:off x="3247560" y="39072960"/>
        <a:ext cx="5619600" cy="159048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3</xdr:col>
      <xdr:colOff>9360</xdr:colOff>
      <xdr:row>221</xdr:row>
      <xdr:rowOff>19080</xdr:rowOff>
    </xdr:from>
    <xdr:to>
      <xdr:col>10</xdr:col>
      <xdr:colOff>570960</xdr:colOff>
      <xdr:row>232</xdr:row>
      <xdr:rowOff>199800</xdr:rowOff>
    </xdr:to>
    <xdr:graphicFrame>
      <xdr:nvGraphicFramePr>
        <xdr:cNvPr id="27" name="Chart 43"/>
        <xdr:cNvGraphicFramePr/>
      </xdr:nvGraphicFramePr>
      <xdr:xfrm>
        <a:off x="3228480" y="40968720"/>
        <a:ext cx="5410080" cy="240012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9</xdr:col>
      <xdr:colOff>9360</xdr:colOff>
      <xdr:row>236</xdr:row>
      <xdr:rowOff>9360</xdr:rowOff>
    </xdr:from>
    <xdr:to>
      <xdr:col>10</xdr:col>
      <xdr:colOff>590040</xdr:colOff>
      <xdr:row>243</xdr:row>
      <xdr:rowOff>190080</xdr:rowOff>
    </xdr:to>
    <xdr:graphicFrame>
      <xdr:nvGraphicFramePr>
        <xdr:cNvPr id="28" name="Chart 44"/>
        <xdr:cNvGraphicFramePr/>
      </xdr:nvGraphicFramePr>
      <xdr:xfrm>
        <a:off x="6495840" y="43664040"/>
        <a:ext cx="2161800" cy="160020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3</xdr:col>
      <xdr:colOff>19080</xdr:colOff>
      <xdr:row>236</xdr:row>
      <xdr:rowOff>9360</xdr:rowOff>
    </xdr:from>
    <xdr:to>
      <xdr:col>8</xdr:col>
      <xdr:colOff>218880</xdr:colOff>
      <xdr:row>243</xdr:row>
      <xdr:rowOff>190080</xdr:rowOff>
    </xdr:to>
    <xdr:graphicFrame>
      <xdr:nvGraphicFramePr>
        <xdr:cNvPr id="29" name="Chart 45"/>
        <xdr:cNvGraphicFramePr/>
      </xdr:nvGraphicFramePr>
      <xdr:xfrm>
        <a:off x="3238200" y="43664040"/>
        <a:ext cx="3152880" cy="160020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9</xdr:col>
      <xdr:colOff>9360</xdr:colOff>
      <xdr:row>247</xdr:row>
      <xdr:rowOff>9360</xdr:rowOff>
    </xdr:from>
    <xdr:to>
      <xdr:col>10</xdr:col>
      <xdr:colOff>590040</xdr:colOff>
      <xdr:row>254</xdr:row>
      <xdr:rowOff>190080</xdr:rowOff>
    </xdr:to>
    <xdr:graphicFrame>
      <xdr:nvGraphicFramePr>
        <xdr:cNvPr id="30" name="Chart 46"/>
        <xdr:cNvGraphicFramePr/>
      </xdr:nvGraphicFramePr>
      <xdr:xfrm>
        <a:off x="6495840" y="45569160"/>
        <a:ext cx="2161800" cy="195228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3</xdr:col>
      <xdr:colOff>19080</xdr:colOff>
      <xdr:row>247</xdr:row>
      <xdr:rowOff>9360</xdr:rowOff>
    </xdr:from>
    <xdr:to>
      <xdr:col>8</xdr:col>
      <xdr:colOff>218880</xdr:colOff>
      <xdr:row>254</xdr:row>
      <xdr:rowOff>190080</xdr:rowOff>
    </xdr:to>
    <xdr:graphicFrame>
      <xdr:nvGraphicFramePr>
        <xdr:cNvPr id="31" name="Chart 47"/>
        <xdr:cNvGraphicFramePr/>
      </xdr:nvGraphicFramePr>
      <xdr:xfrm>
        <a:off x="3238200" y="45569160"/>
        <a:ext cx="3152880" cy="195228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0</xdr:row>
      <xdr:rowOff>0</xdr:rowOff>
    </xdr:from>
    <xdr:to>
      <xdr:col>11</xdr:col>
      <xdr:colOff>40320</xdr:colOff>
      <xdr:row>11</xdr:row>
      <xdr:rowOff>199440</xdr:rowOff>
    </xdr:to>
    <xdr:pic>
      <xdr:nvPicPr>
        <xdr:cNvPr id="32" name="Picture 54" descr=""/>
        <xdr:cNvPicPr/>
      </xdr:nvPicPr>
      <xdr:blipFill>
        <a:blip r:embed="rId33"/>
        <a:stretch/>
      </xdr:blipFill>
      <xdr:spPr>
        <a:xfrm>
          <a:off x="0" y="0"/>
          <a:ext cx="8907840" cy="2390040"/>
        </a:xfrm>
        <a:prstGeom prst="rect">
          <a:avLst/>
        </a:prstGeom>
        <a:ln>
          <a:noFill/>
        </a:ln>
      </xdr:spPr>
    </xdr:pic>
    <xdr:clientData/>
  </xdr:twoCellAnchor>
  <xdr:twoCellAnchor editAs="oneCell">
    <xdr:from>
      <xdr:col>0</xdr:col>
      <xdr:colOff>0</xdr:colOff>
      <xdr:row>13</xdr:row>
      <xdr:rowOff>54360</xdr:rowOff>
    </xdr:from>
    <xdr:to>
      <xdr:col>11</xdr:col>
      <xdr:colOff>4320</xdr:colOff>
      <xdr:row>18</xdr:row>
      <xdr:rowOff>94680</xdr:rowOff>
    </xdr:to>
    <xdr:pic>
      <xdr:nvPicPr>
        <xdr:cNvPr id="33" name="Picture 55" descr=""/>
        <xdr:cNvPicPr/>
      </xdr:nvPicPr>
      <xdr:blipFill>
        <a:blip r:embed="rId34"/>
        <a:stretch/>
      </xdr:blipFill>
      <xdr:spPr>
        <a:xfrm>
          <a:off x="0" y="2521080"/>
          <a:ext cx="8871840" cy="1031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471600</xdr:colOff>
      <xdr:row>4</xdr:row>
      <xdr:rowOff>133200</xdr:rowOff>
    </xdr:from>
    <xdr:to>
      <xdr:col>17</xdr:col>
      <xdr:colOff>552240</xdr:colOff>
      <xdr:row>7</xdr:row>
      <xdr:rowOff>113760</xdr:rowOff>
    </xdr:to>
    <xdr:graphicFrame>
      <xdr:nvGraphicFramePr>
        <xdr:cNvPr id="34" name="Chart 13"/>
        <xdr:cNvGraphicFramePr/>
      </xdr:nvGraphicFramePr>
      <xdr:xfrm>
        <a:off x="12577680" y="894960"/>
        <a:ext cx="4043160" cy="552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580320</xdr:colOff>
      <xdr:row>2</xdr:row>
      <xdr:rowOff>38160</xdr:rowOff>
    </xdr:from>
    <xdr:to>
      <xdr:col>10</xdr:col>
      <xdr:colOff>399600</xdr:colOff>
      <xdr:row>12</xdr:row>
      <xdr:rowOff>28440</xdr:rowOff>
    </xdr:to>
    <xdr:sp>
      <xdr:nvSpPr>
        <xdr:cNvPr id="35" name="CustomShape 1"/>
        <xdr:cNvSpPr/>
      </xdr:nvSpPr>
      <xdr:spPr>
        <a:xfrm>
          <a:off x="5914080" y="419040"/>
          <a:ext cx="2105280" cy="1895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200" spc="-1" strike="noStrike">
              <a:solidFill>
                <a:srgbClr val="000000"/>
              </a:solidFill>
              <a:uFill>
                <a:solidFill>
                  <a:srgbClr val="ffffff"/>
                </a:solidFill>
              </a:uFill>
              <a:latin typeface="Calibri"/>
            </a:rPr>
            <a:t>Example design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3</xdr:row>
      <xdr:rowOff>133560</xdr:rowOff>
    </xdr:from>
    <xdr:to>
      <xdr:col>10</xdr:col>
      <xdr:colOff>228240</xdr:colOff>
      <xdr:row>4</xdr:row>
      <xdr:rowOff>171360</xdr:rowOff>
    </xdr:to>
    <xdr:sp>
      <xdr:nvSpPr>
        <xdr:cNvPr id="36" name="CustomShape 1"/>
        <xdr:cNvSpPr/>
      </xdr:nvSpPr>
      <xdr:spPr>
        <a:xfrm>
          <a:off x="6011280" y="704880"/>
          <a:ext cx="1836720" cy="22824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Society</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5</xdr:row>
      <xdr:rowOff>28800</xdr:rowOff>
    </xdr:from>
    <xdr:to>
      <xdr:col>10</xdr:col>
      <xdr:colOff>217080</xdr:colOff>
      <xdr:row>6</xdr:row>
      <xdr:rowOff>104400</xdr:rowOff>
    </xdr:to>
    <xdr:sp>
      <xdr:nvSpPr>
        <xdr:cNvPr id="37" name="CustomShape 1"/>
        <xdr:cNvSpPr/>
      </xdr:nvSpPr>
      <xdr:spPr>
        <a:xfrm>
          <a:off x="6011280" y="98100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Economy</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6</xdr:row>
      <xdr:rowOff>152280</xdr:rowOff>
    </xdr:from>
    <xdr:to>
      <xdr:col>10</xdr:col>
      <xdr:colOff>217080</xdr:colOff>
      <xdr:row>8</xdr:row>
      <xdr:rowOff>37800</xdr:rowOff>
    </xdr:to>
    <xdr:sp>
      <xdr:nvSpPr>
        <xdr:cNvPr id="38" name="CustomShape 1"/>
        <xdr:cNvSpPr/>
      </xdr:nvSpPr>
      <xdr:spPr>
        <a:xfrm>
          <a:off x="6011280" y="129528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Environment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8</xdr:row>
      <xdr:rowOff>85680</xdr:rowOff>
    </xdr:from>
    <xdr:to>
      <xdr:col>10</xdr:col>
      <xdr:colOff>217080</xdr:colOff>
      <xdr:row>9</xdr:row>
      <xdr:rowOff>161640</xdr:rowOff>
    </xdr:to>
    <xdr:sp>
      <xdr:nvSpPr>
        <xdr:cNvPr id="39" name="CustomShape 1"/>
        <xdr:cNvSpPr/>
      </xdr:nvSpPr>
      <xdr:spPr>
        <a:xfrm>
          <a:off x="6011280" y="160956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Governmance</a:t>
          </a:r>
          <a:endParaRPr b="0" lang="en-AU" sz="1200" spc="-1" strike="noStrike">
            <a:solidFill>
              <a:srgbClr val="000000"/>
            </a:solidFill>
            <a:uFill>
              <a:solidFill>
                <a:srgbClr val="ffffff"/>
              </a:solidFill>
            </a:uFill>
            <a:latin typeface="Times New Roman"/>
          </a:endParaRPr>
        </a:p>
      </xdr:txBody>
    </xdr:sp>
    <xdr:clientData/>
  </xdr:twoCellAnchor>
  <xdr:twoCellAnchor editAs="absolute">
    <xdr:from>
      <xdr:col>7</xdr:col>
      <xdr:colOff>677520</xdr:colOff>
      <xdr:row>10</xdr:row>
      <xdr:rowOff>19440</xdr:rowOff>
    </xdr:from>
    <xdr:to>
      <xdr:col>10</xdr:col>
      <xdr:colOff>217080</xdr:colOff>
      <xdr:row>11</xdr:row>
      <xdr:rowOff>95400</xdr:rowOff>
    </xdr:to>
    <xdr:sp>
      <xdr:nvSpPr>
        <xdr:cNvPr id="40" name="CustomShape 1"/>
        <xdr:cNvSpPr/>
      </xdr:nvSpPr>
      <xdr:spPr>
        <a:xfrm>
          <a:off x="6011280" y="1924200"/>
          <a:ext cx="1825560" cy="266400"/>
        </a:xfrm>
        <a:prstGeom prst="rect">
          <a:avLst/>
        </a:prstGeom>
        <a:solidFill>
          <a:schemeClr val="bg1"/>
        </a:solid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AU" sz="1100" spc="-1" strike="noStrike">
              <a:solidFill>
                <a:srgbClr val="000000"/>
              </a:solidFill>
              <a:uFill>
                <a:solidFill>
                  <a:srgbClr val="ffffff"/>
                </a:solidFill>
              </a:uFill>
              <a:latin typeface="Calibri"/>
            </a:rPr>
            <a:t>Context</a:t>
          </a: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xdr:row>
      <xdr:rowOff>123840</xdr:rowOff>
    </xdr:from>
    <xdr:to>
      <xdr:col>6</xdr:col>
      <xdr:colOff>104400</xdr:colOff>
      <xdr:row>3</xdr:row>
      <xdr:rowOff>18720</xdr:rowOff>
    </xdr:to>
    <xdr:sp>
      <xdr:nvSpPr>
        <xdr:cNvPr id="41" name="CustomShape 1"/>
        <xdr:cNvSpPr/>
      </xdr:nvSpPr>
      <xdr:spPr>
        <a:xfrm>
          <a:off x="3057120" y="31428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Society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3</xdr:row>
      <xdr:rowOff>81000</xdr:rowOff>
    </xdr:from>
    <xdr:to>
      <xdr:col>6</xdr:col>
      <xdr:colOff>94680</xdr:colOff>
      <xdr:row>4</xdr:row>
      <xdr:rowOff>166320</xdr:rowOff>
    </xdr:to>
    <xdr:sp>
      <xdr:nvSpPr>
        <xdr:cNvPr id="42" name="CustomShape 1"/>
        <xdr:cNvSpPr/>
      </xdr:nvSpPr>
      <xdr:spPr>
        <a:xfrm>
          <a:off x="3057120" y="652320"/>
          <a:ext cx="160956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Ecomony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5</xdr:row>
      <xdr:rowOff>38160</xdr:rowOff>
    </xdr:from>
    <xdr:to>
      <xdr:col>6</xdr:col>
      <xdr:colOff>104400</xdr:colOff>
      <xdr:row>6</xdr:row>
      <xdr:rowOff>123480</xdr:rowOff>
    </xdr:to>
    <xdr:sp>
      <xdr:nvSpPr>
        <xdr:cNvPr id="43" name="CustomShape 1"/>
        <xdr:cNvSpPr/>
      </xdr:nvSpPr>
      <xdr:spPr>
        <a:xfrm>
          <a:off x="3057120" y="990360"/>
          <a:ext cx="1619280" cy="27612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Environment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6</xdr:row>
      <xdr:rowOff>185760</xdr:rowOff>
    </xdr:from>
    <xdr:to>
      <xdr:col>6</xdr:col>
      <xdr:colOff>104400</xdr:colOff>
      <xdr:row>8</xdr:row>
      <xdr:rowOff>80640</xdr:rowOff>
    </xdr:to>
    <xdr:sp>
      <xdr:nvSpPr>
        <xdr:cNvPr id="44" name="CustomShape 1"/>
        <xdr:cNvSpPr/>
      </xdr:nvSpPr>
      <xdr:spPr>
        <a:xfrm>
          <a:off x="3057120" y="132876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Governance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8</xdr:row>
      <xdr:rowOff>142920</xdr:rowOff>
    </xdr:from>
    <xdr:to>
      <xdr:col>6</xdr:col>
      <xdr:colOff>104400</xdr:colOff>
      <xdr:row>10</xdr:row>
      <xdr:rowOff>37800</xdr:rowOff>
    </xdr:to>
    <xdr:sp>
      <xdr:nvSpPr>
        <xdr:cNvPr id="45" name="CustomShape 1"/>
        <xdr:cNvSpPr/>
      </xdr:nvSpPr>
      <xdr:spPr>
        <a:xfrm>
          <a:off x="3057120" y="166680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ERP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10</xdr:row>
      <xdr:rowOff>100080</xdr:rowOff>
    </xdr:from>
    <xdr:to>
      <xdr:col>6</xdr:col>
      <xdr:colOff>104400</xdr:colOff>
      <xdr:row>11</xdr:row>
      <xdr:rowOff>185400</xdr:rowOff>
    </xdr:to>
    <xdr:sp>
      <xdr:nvSpPr>
        <xdr:cNvPr id="46" name="CustomShape 1"/>
        <xdr:cNvSpPr/>
      </xdr:nvSpPr>
      <xdr:spPr>
        <a:xfrm>
          <a:off x="3057120" y="200484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Pop by age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4</xdr:col>
      <xdr:colOff>9360</xdr:colOff>
      <xdr:row>12</xdr:row>
      <xdr:rowOff>57240</xdr:rowOff>
    </xdr:from>
    <xdr:to>
      <xdr:col>6</xdr:col>
      <xdr:colOff>104400</xdr:colOff>
      <xdr:row>13</xdr:row>
      <xdr:rowOff>142560</xdr:rowOff>
    </xdr:to>
    <xdr:sp>
      <xdr:nvSpPr>
        <xdr:cNvPr id="47" name="CustomShape 1"/>
        <xdr:cNvSpPr/>
      </xdr:nvSpPr>
      <xdr:spPr>
        <a:xfrm>
          <a:off x="3057120" y="2343240"/>
          <a:ext cx="1619280" cy="275760"/>
        </a:xfrm>
        <a:prstGeom prst="rect">
          <a:avLst/>
        </a:prstGeom>
        <a:solidFill>
          <a:schemeClr val="bg1"/>
        </a:solidFill>
        <a:ln>
          <a:solidFill>
            <a:srgbClr val="00b0f0"/>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100" spc="-1" strike="noStrike">
              <a:solidFill>
                <a:srgbClr val="000000"/>
              </a:solidFill>
              <a:uFill>
                <a:solidFill>
                  <a:srgbClr val="ffffff"/>
                </a:solidFill>
              </a:uFill>
              <a:latin typeface="Calibri"/>
            </a:rPr>
            <a:t>Context  Sheet</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104760</xdr:colOff>
      <xdr:row>2</xdr:row>
      <xdr:rowOff>71280</xdr:rowOff>
    </xdr:from>
    <xdr:to>
      <xdr:col>8</xdr:col>
      <xdr:colOff>46440</xdr:colOff>
      <xdr:row>4</xdr:row>
      <xdr:rowOff>56520</xdr:rowOff>
    </xdr:to>
    <xdr:sp>
      <xdr:nvSpPr>
        <xdr:cNvPr id="48" name="CustomShape 1"/>
        <xdr:cNvSpPr/>
      </xdr:nvSpPr>
      <xdr:spPr>
        <a:xfrm>
          <a:off x="4676760" y="452160"/>
          <a:ext cx="1465560" cy="3661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95400</xdr:colOff>
      <xdr:row>4</xdr:row>
      <xdr:rowOff>28440</xdr:rowOff>
    </xdr:from>
    <xdr:to>
      <xdr:col>8</xdr:col>
      <xdr:colOff>46800</xdr:colOff>
      <xdr:row>5</xdr:row>
      <xdr:rowOff>161280</xdr:rowOff>
    </xdr:to>
    <xdr:sp>
      <xdr:nvSpPr>
        <xdr:cNvPr id="49" name="CustomShape 1"/>
        <xdr:cNvSpPr/>
      </xdr:nvSpPr>
      <xdr:spPr>
        <a:xfrm>
          <a:off x="4667400" y="790200"/>
          <a:ext cx="1475280" cy="32328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5</xdr:row>
      <xdr:rowOff>176040</xdr:rowOff>
    </xdr:from>
    <xdr:to>
      <xdr:col>8</xdr:col>
      <xdr:colOff>46440</xdr:colOff>
      <xdr:row>7</xdr:row>
      <xdr:rowOff>94680</xdr:rowOff>
    </xdr:to>
    <xdr:sp>
      <xdr:nvSpPr>
        <xdr:cNvPr id="50" name="CustomShape 1"/>
        <xdr:cNvSpPr/>
      </xdr:nvSpPr>
      <xdr:spPr>
        <a:xfrm>
          <a:off x="4676760" y="1128240"/>
          <a:ext cx="1465560" cy="29988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7</xdr:row>
      <xdr:rowOff>133200</xdr:rowOff>
    </xdr:from>
    <xdr:to>
      <xdr:col>8</xdr:col>
      <xdr:colOff>46440</xdr:colOff>
      <xdr:row>9</xdr:row>
      <xdr:rowOff>28080</xdr:rowOff>
    </xdr:to>
    <xdr:sp>
      <xdr:nvSpPr>
        <xdr:cNvPr id="51" name="CustomShape 1"/>
        <xdr:cNvSpPr/>
      </xdr:nvSpPr>
      <xdr:spPr>
        <a:xfrm>
          <a:off x="4676760" y="1466640"/>
          <a:ext cx="1465560" cy="27576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9</xdr:row>
      <xdr:rowOff>90360</xdr:rowOff>
    </xdr:from>
    <xdr:to>
      <xdr:col>8</xdr:col>
      <xdr:colOff>46440</xdr:colOff>
      <xdr:row>10</xdr:row>
      <xdr:rowOff>151920</xdr:rowOff>
    </xdr:to>
    <xdr:sp>
      <xdr:nvSpPr>
        <xdr:cNvPr id="52" name="CustomShape 1"/>
        <xdr:cNvSpPr/>
      </xdr:nvSpPr>
      <xdr:spPr>
        <a:xfrm>
          <a:off x="4676760" y="1804680"/>
          <a:ext cx="1465560" cy="25200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10</xdr:row>
      <xdr:rowOff>151560</xdr:rowOff>
    </xdr:from>
    <xdr:to>
      <xdr:col>8</xdr:col>
      <xdr:colOff>46440</xdr:colOff>
      <xdr:row>11</xdr:row>
      <xdr:rowOff>46440</xdr:rowOff>
    </xdr:to>
    <xdr:sp>
      <xdr:nvSpPr>
        <xdr:cNvPr id="53" name="CustomShape 1"/>
        <xdr:cNvSpPr/>
      </xdr:nvSpPr>
      <xdr:spPr>
        <a:xfrm flipV="1">
          <a:off x="4676760" y="2056320"/>
          <a:ext cx="1465560" cy="853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6</xdr:col>
      <xdr:colOff>104760</xdr:colOff>
      <xdr:row>10</xdr:row>
      <xdr:rowOff>151560</xdr:rowOff>
    </xdr:from>
    <xdr:to>
      <xdr:col>8</xdr:col>
      <xdr:colOff>46440</xdr:colOff>
      <xdr:row>13</xdr:row>
      <xdr:rowOff>3600</xdr:rowOff>
    </xdr:to>
    <xdr:sp>
      <xdr:nvSpPr>
        <xdr:cNvPr id="54" name="CustomShape 1"/>
        <xdr:cNvSpPr/>
      </xdr:nvSpPr>
      <xdr:spPr>
        <a:xfrm flipV="1">
          <a:off x="4676760" y="2056320"/>
          <a:ext cx="1465560" cy="423720"/>
        </a:xfrm>
        <a:custGeom>
          <a:avLst/>
          <a:gdLst/>
          <a:ahLst/>
          <a:rect l="l" t="t" r="r" b="b"/>
          <a:pathLst>
            <a:path w="21600" h="21600">
              <a:moveTo>
                <a:pt x="0" y="0"/>
              </a:moveTo>
              <a:lnTo>
                <a:pt x="21600" y="21600"/>
              </a:lnTo>
            </a:path>
          </a:pathLst>
        </a:custGeom>
        <a:noFill/>
        <a:ln>
          <a:solidFill>
            <a:schemeClr val="accent5">
              <a:lumMod val="40000"/>
              <a:lumOff val="6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0</xdr:col>
      <xdr:colOff>276120</xdr:colOff>
      <xdr:row>2</xdr:row>
      <xdr:rowOff>57240</xdr:rowOff>
    </xdr:from>
    <xdr:to>
      <xdr:col>3</xdr:col>
      <xdr:colOff>95400</xdr:colOff>
      <xdr:row>12</xdr:row>
      <xdr:rowOff>47520</xdr:rowOff>
    </xdr:to>
    <xdr:sp>
      <xdr:nvSpPr>
        <xdr:cNvPr id="55" name="CustomShape 1"/>
        <xdr:cNvSpPr/>
      </xdr:nvSpPr>
      <xdr:spPr>
        <a:xfrm>
          <a:off x="276120" y="438120"/>
          <a:ext cx="2105280" cy="1895400"/>
        </a:xfrm>
        <a:prstGeom prst="rect">
          <a:avLst/>
        </a:prstGeom>
        <a:solidFill>
          <a:schemeClr val="bg1"/>
        </a:solidFill>
        <a:ln>
          <a:solidFill>
            <a:schemeClr val="accent3"/>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1" lang="en-AU" sz="1200" spc="-1" strike="noStrike">
              <a:solidFill>
                <a:srgbClr val="000000"/>
              </a:solidFill>
              <a:uFill>
                <a:solidFill>
                  <a:srgbClr val="ffffff"/>
                </a:solidFill>
              </a:uFill>
              <a:latin typeface="Calibri"/>
            </a:rPr>
            <a:t>SA4 Sheet</a:t>
          </a:r>
          <a:endParaRPr b="0" lang="en-AU" sz="1200" spc="-1" strike="noStrike">
            <a:solidFill>
              <a:srgbClr val="000000"/>
            </a:solidFill>
            <a:uFill>
              <a:solidFill>
                <a:srgbClr val="ffffff"/>
              </a:solidFill>
            </a:uFill>
            <a:latin typeface="Times New Roman"/>
          </a:endParaRPr>
        </a:p>
        <a:p>
          <a:pPr>
            <a:lnSpc>
              <a:spcPct val="100000"/>
            </a:lnSpc>
          </a:pPr>
          <a:r>
            <a:rPr b="0" lang="en-AU" sz="1200" spc="-1" strike="noStrike">
              <a:solidFill>
                <a:srgbClr val="000000"/>
              </a:solidFill>
              <a:uFill>
                <a:solidFill>
                  <a:srgbClr val="ffffff"/>
                </a:solidFill>
              </a:uFill>
              <a:latin typeface="Calibri"/>
            </a:rPr>
            <a:t>*Main sheet should be updated</a:t>
          </a: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a:p>
          <a:pPr>
            <a:lnSpc>
              <a:spcPct val="100000"/>
            </a:lnSpc>
          </a:pPr>
          <a:endParaRPr b="0" lang="en-AU" sz="1200" spc="-1" strike="noStrike">
            <a:solidFill>
              <a:srgbClr val="000000"/>
            </a:solidFill>
            <a:uFill>
              <a:solidFill>
                <a:srgbClr val="ffffff"/>
              </a:solidFill>
            </a:uFill>
            <a:latin typeface="Times New Roman"/>
          </a:endParaRPr>
        </a:p>
      </xdr:txBody>
    </xdr:sp>
    <xdr:clientData/>
  </xdr:twoCellAnchor>
  <xdr:twoCellAnchor editAs="oneCell">
    <xdr:from>
      <xdr:col>3</xdr:col>
      <xdr:colOff>96120</xdr:colOff>
      <xdr:row>2</xdr:row>
      <xdr:rowOff>71280</xdr:rowOff>
    </xdr:from>
    <xdr:to>
      <xdr:col>4</xdr:col>
      <xdr:colOff>9360</xdr:colOff>
      <xdr:row>7</xdr:row>
      <xdr:rowOff>51840</xdr:rowOff>
    </xdr:to>
    <xdr:sp>
      <xdr:nvSpPr>
        <xdr:cNvPr id="56" name="CustomShape 1"/>
        <xdr:cNvSpPr/>
      </xdr:nvSpPr>
      <xdr:spPr>
        <a:xfrm flipV="1">
          <a:off x="2382120" y="452160"/>
          <a:ext cx="675000" cy="9331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4</xdr:row>
      <xdr:rowOff>27720</xdr:rowOff>
    </xdr:from>
    <xdr:to>
      <xdr:col>4</xdr:col>
      <xdr:colOff>9360</xdr:colOff>
      <xdr:row>7</xdr:row>
      <xdr:rowOff>51120</xdr:rowOff>
    </xdr:to>
    <xdr:sp>
      <xdr:nvSpPr>
        <xdr:cNvPr id="57" name="CustomShape 1"/>
        <xdr:cNvSpPr/>
      </xdr:nvSpPr>
      <xdr:spPr>
        <a:xfrm flipV="1">
          <a:off x="2382120" y="789480"/>
          <a:ext cx="675000" cy="59508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5</xdr:row>
      <xdr:rowOff>176040</xdr:rowOff>
    </xdr:from>
    <xdr:to>
      <xdr:col>4</xdr:col>
      <xdr:colOff>9360</xdr:colOff>
      <xdr:row>7</xdr:row>
      <xdr:rowOff>51840</xdr:rowOff>
    </xdr:to>
    <xdr:sp>
      <xdr:nvSpPr>
        <xdr:cNvPr id="58" name="CustomShape 1"/>
        <xdr:cNvSpPr/>
      </xdr:nvSpPr>
      <xdr:spPr>
        <a:xfrm flipV="1">
          <a:off x="2382120" y="1128240"/>
          <a:ext cx="675000" cy="25704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7</xdr:row>
      <xdr:rowOff>133200</xdr:rowOff>
    </xdr:to>
    <xdr:sp>
      <xdr:nvSpPr>
        <xdr:cNvPr id="59" name="CustomShape 1"/>
        <xdr:cNvSpPr/>
      </xdr:nvSpPr>
      <xdr:spPr>
        <a:xfrm>
          <a:off x="2382120" y="1386000"/>
          <a:ext cx="675000" cy="8064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9</xdr:row>
      <xdr:rowOff>90360</xdr:rowOff>
    </xdr:to>
    <xdr:sp>
      <xdr:nvSpPr>
        <xdr:cNvPr id="60" name="CustomShape 1"/>
        <xdr:cNvSpPr/>
      </xdr:nvSpPr>
      <xdr:spPr>
        <a:xfrm>
          <a:off x="2382120" y="1386000"/>
          <a:ext cx="675000" cy="41868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11</xdr:row>
      <xdr:rowOff>47520</xdr:rowOff>
    </xdr:to>
    <xdr:sp>
      <xdr:nvSpPr>
        <xdr:cNvPr id="61" name="CustomShape 1"/>
        <xdr:cNvSpPr/>
      </xdr:nvSpPr>
      <xdr:spPr>
        <a:xfrm>
          <a:off x="2382120" y="1386000"/>
          <a:ext cx="675000" cy="7567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twoCellAnchor editAs="oneCell">
    <xdr:from>
      <xdr:col>3</xdr:col>
      <xdr:colOff>96120</xdr:colOff>
      <xdr:row>7</xdr:row>
      <xdr:rowOff>52560</xdr:rowOff>
    </xdr:from>
    <xdr:to>
      <xdr:col>4</xdr:col>
      <xdr:colOff>9360</xdr:colOff>
      <xdr:row>13</xdr:row>
      <xdr:rowOff>4680</xdr:rowOff>
    </xdr:to>
    <xdr:sp>
      <xdr:nvSpPr>
        <xdr:cNvPr id="62" name="CustomShape 1"/>
        <xdr:cNvSpPr/>
      </xdr:nvSpPr>
      <xdr:spPr>
        <a:xfrm>
          <a:off x="2382120" y="1386000"/>
          <a:ext cx="675000" cy="1095120"/>
        </a:xfrm>
        <a:custGeom>
          <a:avLst/>
          <a:gdLst/>
          <a:ahLst/>
          <a:rect l="l" t="t" r="r" b="b"/>
          <a:pathLst>
            <a:path w="21600" h="21600">
              <a:moveTo>
                <a:pt x="0" y="0"/>
              </a:moveTo>
              <a:lnTo>
                <a:pt x="21600" y="21600"/>
              </a:lnTo>
            </a:path>
          </a:pathLst>
        </a:custGeom>
        <a:noFill/>
        <a:ln>
          <a:solidFill>
            <a:schemeClr val="accent3">
              <a:lumMod val="60000"/>
              <a:lumOff val="40000"/>
            </a:schemeClr>
          </a:solidFill>
          <a:round/>
          <a:tailEnd len="med" type="arrow" w="med"/>
        </a:ln>
        <a:effectLst>
          <a:outerShdw blurRad="40000" dir="5400000" dist="20000" rotWithShape="0">
            <a:srgbClr val="000000">
              <a:alpha val="38000"/>
            </a:srgbClr>
          </a:outerShdw>
        </a:effectLst>
      </xdr:spPr>
      <xdr:style>
        <a:lnRef idx="2">
          <a:schemeClr val="accent3"/>
        </a:lnRef>
        <a:fillRef idx="0">
          <a:schemeClr val="accent3"/>
        </a:fillRef>
        <a:effectRef idx="1">
          <a:schemeClr val="accent3"/>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02"/>
  <sheetViews>
    <sheetView windowProtection="false" showFormulas="false" showGridLines="true" showRowColHeaders="true" showZeros="true" rightToLeft="false" tabSelected="false" showOutlineSymbols="true" defaultGridColor="true" view="pageBreakPreview" topLeftCell="A214" colorId="64" zoomScale="140" zoomScaleNormal="100" zoomScalePageLayoutView="140" workbookViewId="0">
      <selection pane="topLeft" activeCell="M253" activeCellId="0" sqref="M253"/>
    </sheetView>
  </sheetViews>
  <sheetFormatPr defaultRowHeight="15.75"/>
  <cols>
    <col collapsed="false" hidden="false" max="1" min="1" style="1" width="9.63967611336032"/>
    <col collapsed="false" hidden="false" max="2" min="2" style="1" width="15.5303643724696"/>
    <col collapsed="false" hidden="false" max="3" min="3" style="1" width="11.0323886639676"/>
    <col collapsed="false" hidden="false" max="4" min="4" style="1" width="3.42914979757085"/>
    <col collapsed="false" hidden="false" max="5" min="5" style="1" width="6.85425101214575"/>
    <col collapsed="false" hidden="false" max="7" min="6" style="1" width="6.63967611336032"/>
    <col collapsed="false" hidden="false" max="8" min="8" style="1" width="9.63967611336032"/>
    <col collapsed="false" hidden="false" max="9" min="9" style="1" width="3.53441295546559"/>
    <col collapsed="false" hidden="false" max="10" min="10" style="1" width="17.7813765182186"/>
    <col collapsed="false" hidden="false" max="11" min="11" style="1" width="9"/>
    <col collapsed="false" hidden="false" max="12" min="12" style="1" width="5.03643724696356"/>
    <col collapsed="false" hidden="false" max="13" min="13" style="1" width="10.0688259109312"/>
    <col collapsed="false" hidden="false" max="14" min="14" style="1" width="7.49797570850202"/>
    <col collapsed="false" hidden="false" max="15" min="15" style="1" width="9.63967611336032"/>
    <col collapsed="false" hidden="false" max="16" min="16" style="1" width="13.7125506072874"/>
    <col collapsed="false" hidden="false" max="17" min="17" style="1" width="11.3562753036437"/>
    <col collapsed="false" hidden="false" max="18" min="18" style="1" width="3.42914979757085"/>
    <col collapsed="false" hidden="false" max="21" min="19" style="1" width="6.63967611336032"/>
    <col collapsed="false" hidden="false" max="22" min="22" style="1" width="9.4251012145749"/>
    <col collapsed="false" hidden="false" max="23" min="23" style="1" width="8.57085020242915"/>
    <col collapsed="false" hidden="false" max="1025" min="24" style="1" width="9.10526315789474"/>
  </cols>
  <sheetData>
    <row r="1" customFormat="false" ht="24"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7.5" hidden="false" customHeight="tru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75" hidden="false" customHeight="false" outlineLevel="0" collapsed="false">
      <c r="A5" s="0"/>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13" customFormat="false" ht="6" hidden="false" customHeight="true" outlineLevel="0" collapsed="false">
      <c r="A13" s="0"/>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false" outlineLevel="0" collapsed="false">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23" customFormat="false" ht="19.5" hidden="false" customHeight="false" outlineLevel="0" collapsed="false">
      <c r="A23" s="2"/>
      <c r="B23" s="2"/>
      <c r="C23" s="2"/>
      <c r="D23" s="2"/>
      <c r="E23" s="2"/>
      <c r="F23" s="2"/>
      <c r="G23" s="2"/>
      <c r="H23" s="2"/>
      <c r="I23" s="2"/>
      <c r="J23" s="2"/>
      <c r="K23" s="2"/>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9.5" hidden="false" customHeight="false" outlineLevel="0" collapsed="false">
      <c r="A24" s="3"/>
      <c r="B24" s="3"/>
      <c r="C24" s="3"/>
      <c r="D24" s="3"/>
      <c r="E24" s="3"/>
      <c r="F24" s="3"/>
      <c r="G24" s="3"/>
      <c r="H24" s="3"/>
      <c r="I24" s="3"/>
      <c r="J24" s="3"/>
      <c r="K24" s="3"/>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9.5" hidden="false" customHeight="false" outlineLevel="0" collapsed="false">
      <c r="A25" s="3"/>
      <c r="B25" s="3"/>
      <c r="C25" s="3"/>
      <c r="D25" s="3"/>
      <c r="E25" s="3"/>
      <c r="F25" s="3"/>
      <c r="G25" s="3"/>
      <c r="H25" s="3"/>
      <c r="I25" s="3"/>
      <c r="J25" s="3"/>
      <c r="K25" s="3"/>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9.5" hidden="false" customHeight="false" outlineLevel="0" collapsed="false">
      <c r="A26" s="3"/>
      <c r="B26" s="3"/>
      <c r="C26" s="3"/>
      <c r="D26" s="3"/>
      <c r="E26" s="3"/>
      <c r="F26" s="3"/>
      <c r="G26" s="3"/>
      <c r="H26" s="3"/>
      <c r="I26" s="3"/>
      <c r="J26" s="3"/>
      <c r="K26" s="3"/>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75" hidden="false" customHeight="false" outlineLevel="0" collapsed="false">
      <c r="A27" s="4"/>
      <c r="B27" s="0"/>
      <c r="C27" s="0"/>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30" customFormat="false" ht="15" hidden="false" customHeight="true" outlineLevel="0" collapsed="false">
      <c r="A30" s="0"/>
      <c r="B30" s="0"/>
      <c r="C30" s="0"/>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2" customFormat="false" ht="15.75" hidden="false" customHeight="false" outlineLevel="0" collapsed="false">
      <c r="A32" s="0"/>
      <c r="B32" s="0"/>
      <c r="C32" s="0"/>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4" customFormat="false" ht="20.25" hidden="false" customHeight="false" outlineLevel="0" collapsed="false">
      <c r="A34" s="5" t="s">
        <v>0</v>
      </c>
      <c r="B34" s="6"/>
      <c r="C34" s="6"/>
      <c r="D34" s="6"/>
      <c r="E34" s="7"/>
      <c r="F34" s="7"/>
      <c r="G34" s="7"/>
      <c r="H34" s="7"/>
      <c r="I34" s="7"/>
      <c r="J34" s="7"/>
      <c r="K34" s="7"/>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75" hidden="false" customHeight="false" outlineLevel="0" collapsed="false">
      <c r="A35" s="4" t="s">
        <v>1</v>
      </c>
      <c r="B35" s="0"/>
      <c r="C35" s="0"/>
      <c r="D35" s="8" t="s">
        <v>2</v>
      </c>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1" t="s">
        <v>3</v>
      </c>
      <c r="B36" s="0"/>
      <c r="C36" s="0"/>
      <c r="D36" s="1" t="n">
        <v>1</v>
      </c>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75" hidden="false" customHeight="false" outlineLevel="0" collapsed="false">
      <c r="A37" s="1" t="s">
        <v>4</v>
      </c>
      <c r="B37" s="0"/>
      <c r="C37" s="0"/>
      <c r="D37" s="1" t="n">
        <v>2</v>
      </c>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75" hidden="false" customHeight="false" outlineLevel="0" collapsed="false">
      <c r="A38" s="1" t="s">
        <v>5</v>
      </c>
      <c r="B38" s="0"/>
      <c r="C38" s="0"/>
      <c r="D38" s="1" t="n">
        <v>3</v>
      </c>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75" hidden="false" customHeight="false" outlineLevel="0" collapsed="false">
      <c r="A39" s="1" t="s">
        <v>6</v>
      </c>
      <c r="B39" s="0"/>
      <c r="C39" s="0"/>
      <c r="D39" s="1" t="n">
        <v>3</v>
      </c>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75" hidden="false" customHeight="false" outlineLevel="0" collapsed="false">
      <c r="A40" s="1" t="s">
        <v>7</v>
      </c>
      <c r="B40" s="0"/>
      <c r="C40" s="0"/>
      <c r="D40" s="1" t="n">
        <v>4</v>
      </c>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6" customFormat="false" ht="15" hidden="false" customHeight="true" outlineLevel="0" collapsed="false">
      <c r="A46" s="0"/>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75" hidden="false" customHeight="false" outlineLevel="0" collapsed="false">
      <c r="A47" s="0"/>
      <c r="B47" s="0"/>
      <c r="C47" s="0"/>
      <c r="D47" s="0"/>
      <c r="E47" s="0"/>
      <c r="F47" s="0"/>
      <c r="G47" s="0"/>
      <c r="H47" s="0"/>
      <c r="I47" s="0"/>
      <c r="J47" s="0"/>
      <c r="K47" s="0"/>
      <c r="L47" s="0"/>
      <c r="M47" s="0"/>
      <c r="N47" s="0"/>
      <c r="O47" s="0"/>
      <c r="P47" s="0"/>
      <c r="Q47" s="0"/>
      <c r="R47" s="0"/>
      <c r="S47" s="9"/>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4" hidden="false" customHeight="true" outlineLevel="0" collapsed="false">
      <c r="A48" s="10" t="s">
        <v>8</v>
      </c>
      <c r="B48" s="10"/>
      <c r="C48" s="10"/>
      <c r="D48" s="10"/>
      <c r="E48" s="10"/>
      <c r="F48" s="10"/>
      <c r="G48" s="10"/>
      <c r="H48" s="10"/>
      <c r="I48" s="10"/>
      <c r="J48" s="10"/>
      <c r="K48" s="1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3.25" hidden="false" customHeight="true" outlineLevel="0" collapsed="false">
      <c r="A49" s="11" t="s">
        <v>9</v>
      </c>
      <c r="B49" s="12" t="s">
        <v>10</v>
      </c>
      <c r="C49" s="12"/>
      <c r="D49" s="12"/>
      <c r="E49" s="12"/>
      <c r="F49" s="12"/>
      <c r="G49" s="12"/>
      <c r="H49" s="12"/>
      <c r="I49" s="12"/>
      <c r="J49" s="13"/>
      <c r="K49" s="13"/>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14" t="s">
        <v>11</v>
      </c>
      <c r="B50" s="15"/>
      <c r="C50" s="15"/>
      <c r="D50" s="16" t="s">
        <v>12</v>
      </c>
      <c r="E50" s="16"/>
      <c r="F50" s="16"/>
      <c r="G50" s="16"/>
      <c r="H50" s="16"/>
      <c r="I50" s="16"/>
      <c r="J50" s="16" t="s">
        <v>13</v>
      </c>
      <c r="K50" s="16"/>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20" customFormat="true" ht="3" hidden="false" customHeight="true" outlineLevel="0" collapsed="false">
      <c r="A51" s="17"/>
      <c r="B51" s="18"/>
      <c r="C51" s="18"/>
      <c r="D51" s="19"/>
      <c r="E51" s="19"/>
      <c r="F51" s="19"/>
      <c r="G51" s="19"/>
      <c r="H51" s="19"/>
      <c r="I51" s="19"/>
      <c r="J51" s="19"/>
      <c r="K51" s="19"/>
    </row>
    <row r="52" customFormat="false" ht="16.5" hidden="false" customHeight="false" outlineLevel="0" collapsed="false">
      <c r="A52" s="21" t="s">
        <v>14</v>
      </c>
      <c r="B52" s="22"/>
      <c r="C52" s="22"/>
      <c r="D52" s="13"/>
      <c r="E52" s="13"/>
      <c r="F52" s="13"/>
      <c r="G52" s="13"/>
      <c r="H52" s="13"/>
      <c r="I52" s="13"/>
      <c r="J52" s="13"/>
      <c r="K52" s="13"/>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75" hidden="false" customHeight="false" outlineLevel="0" collapsed="false">
      <c r="A53" s="23" t="s">
        <v>15</v>
      </c>
      <c r="B53" s="23"/>
      <c r="C53" s="23"/>
      <c r="D53" s="13"/>
      <c r="E53" s="13"/>
      <c r="F53" s="13"/>
      <c r="G53" s="13"/>
      <c r="H53" s="13"/>
      <c r="I53" s="13"/>
      <c r="J53" s="13"/>
      <c r="K53" s="13"/>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24" t="s">
        <v>16</v>
      </c>
      <c r="B54" s="25" t="str">
        <f aca="false">Society!C9&amp;" "&amp;"years"</f>
        <v>81.3 years</v>
      </c>
      <c r="C54" s="23" t="str">
        <f aca="false">"in"&amp;" "&amp;Society!$C$6</f>
        <v>in 2007</v>
      </c>
      <c r="D54" s="13"/>
      <c r="E54" s="13"/>
      <c r="F54" s="13"/>
      <c r="G54" s="13"/>
      <c r="H54" s="13"/>
      <c r="I54" s="13"/>
      <c r="J54" s="13"/>
      <c r="K54" s="13"/>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75" hidden="false" customHeight="false" outlineLevel="0" collapsed="false">
      <c r="A55" s="24" t="s">
        <v>17</v>
      </c>
      <c r="B55" s="25" t="str">
        <f aca="false">Society!D9&amp;" "&amp;"years"</f>
        <v>82.1 years</v>
      </c>
      <c r="C55" s="23" t="str">
        <f aca="false">"in"&amp;" "&amp;Society!$D$6</f>
        <v>in 2013</v>
      </c>
      <c r="D55" s="13"/>
      <c r="E55" s="13"/>
      <c r="F55" s="13"/>
      <c r="G55" s="13"/>
      <c r="H55" s="13"/>
      <c r="I55" s="13"/>
      <c r="J55" s="13"/>
      <c r="K55" s="13"/>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5" hidden="false" customHeight="false" outlineLevel="0" collapsed="false">
      <c r="A56" s="21" t="str">
        <f aca="false">$B$49</f>
        <v>Sydney - Baulkham Hills and Hawkesbury</v>
      </c>
      <c r="B56" s="22"/>
      <c r="C56" s="22"/>
      <c r="D56" s="13"/>
      <c r="E56" s="13"/>
      <c r="F56" s="13"/>
      <c r="G56" s="13"/>
      <c r="H56" s="13"/>
      <c r="I56" s="13"/>
      <c r="J56" s="13"/>
      <c r="K56" s="13"/>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75" hidden="false" customHeight="false" outlineLevel="0" collapsed="false">
      <c r="A57" s="23" t="str">
        <f aca="false">IF(Society!$D$8=Society!$C$8,"Life expectancy has not changed:", (IF(Society!$D$8&gt;Society!$C$8,"Life expectancy has increased:", "Life expectancy has decreased:")))</f>
        <v>Life expectancy has increased:</v>
      </c>
      <c r="B57" s="23"/>
      <c r="C57" s="23"/>
      <c r="D57" s="13"/>
      <c r="E57" s="13"/>
      <c r="F57" s="13"/>
      <c r="G57" s="13"/>
      <c r="H57" s="13"/>
      <c r="I57" s="13"/>
      <c r="J57" s="13"/>
      <c r="K57" s="13"/>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75" hidden="false" customHeight="false" outlineLevel="0" collapsed="false">
      <c r="A58" s="24" t="s">
        <v>16</v>
      </c>
      <c r="B58" s="25" t="str">
        <f aca="false">Society!$C$8&amp;" years"</f>
        <v>83.8 years</v>
      </c>
      <c r="C58" s="23" t="str">
        <f aca="false">"in"&amp;" "&amp;Society!$C$6</f>
        <v>in 2007</v>
      </c>
      <c r="D58" s="13"/>
      <c r="E58" s="13"/>
      <c r="F58" s="13"/>
      <c r="G58" s="13"/>
      <c r="H58" s="13"/>
      <c r="I58" s="13"/>
      <c r="J58" s="13"/>
      <c r="K58" s="13"/>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75" hidden="false" customHeight="false" outlineLevel="0" collapsed="false">
      <c r="A59" s="24" t="s">
        <v>17</v>
      </c>
      <c r="B59" s="25" t="str">
        <f aca="false">Society!$D$8&amp;" years"</f>
        <v>85.1 years</v>
      </c>
      <c r="C59" s="23" t="str">
        <f aca="false">"in"&amp;" "&amp;Society!$D$6</f>
        <v>in 2013</v>
      </c>
      <c r="D59" s="13"/>
      <c r="E59" s="13"/>
      <c r="F59" s="13"/>
      <c r="G59" s="13"/>
      <c r="H59" s="13"/>
      <c r="I59" s="13"/>
      <c r="J59" s="13"/>
      <c r="K59" s="13"/>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3" hidden="false" customHeight="true" outlineLevel="0" collapsed="false">
      <c r="A60" s="13"/>
      <c r="B60" s="13"/>
      <c r="C60" s="13"/>
      <c r="D60" s="13"/>
      <c r="E60" s="13"/>
      <c r="F60" s="13"/>
      <c r="G60" s="13"/>
      <c r="H60" s="13"/>
      <c r="I60" s="13"/>
      <c r="J60" s="13"/>
      <c r="K60" s="13"/>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26" t="s">
        <v>18</v>
      </c>
      <c r="B61" s="27"/>
      <c r="C61" s="27"/>
      <c r="D61" s="16" t="s">
        <v>19</v>
      </c>
      <c r="E61" s="16"/>
      <c r="F61" s="16"/>
      <c r="G61" s="16"/>
      <c r="H61" s="16"/>
      <c r="I61" s="16"/>
      <c r="J61" s="16" t="s">
        <v>20</v>
      </c>
      <c r="K61" s="16"/>
      <c r="L61" s="0"/>
      <c r="M61" s="0"/>
      <c r="N61" s="0"/>
      <c r="O61" s="13"/>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s="20" customFormat="true" ht="3" hidden="false" customHeight="true" outlineLevel="0" collapsed="false">
      <c r="A62" s="28"/>
      <c r="B62" s="18"/>
      <c r="C62" s="18"/>
      <c r="D62" s="19"/>
      <c r="E62" s="19"/>
      <c r="F62" s="19"/>
      <c r="G62" s="19"/>
      <c r="H62" s="19"/>
      <c r="I62" s="19"/>
      <c r="J62" s="19"/>
      <c r="K62" s="19"/>
    </row>
    <row r="63" customFormat="false" ht="16.5" hidden="false" customHeight="false" outlineLevel="0" collapsed="false">
      <c r="A63" s="21" t="s">
        <v>14</v>
      </c>
      <c r="B63" s="29"/>
      <c r="C63" s="22"/>
      <c r="D63" s="13"/>
      <c r="E63" s="13"/>
      <c r="F63" s="13"/>
      <c r="G63" s="13"/>
      <c r="H63" s="13"/>
      <c r="I63" s="13"/>
      <c r="J63" s="13"/>
      <c r="K63" s="13"/>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75" hidden="false" customHeight="false" outlineLevel="0" collapsed="false">
      <c r="A64" s="23" t="s">
        <v>21</v>
      </c>
      <c r="B64" s="23"/>
      <c r="C64" s="23"/>
      <c r="D64" s="13"/>
      <c r="E64" s="13"/>
      <c r="F64" s="13"/>
      <c r="G64" s="13"/>
      <c r="H64" s="13"/>
      <c r="I64" s="13"/>
      <c r="J64" s="13"/>
      <c r="K64" s="13"/>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75" hidden="false" customHeight="false" outlineLevel="0" collapsed="false">
      <c r="A65" s="24" t="s">
        <v>16</v>
      </c>
      <c r="B65" s="30" t="n">
        <f aca="false">Society!G9/100</f>
        <v>0.612</v>
      </c>
      <c r="C65" s="23" t="str">
        <f aca="false">"in"&amp;" "&amp; Society!$G$6</f>
        <v>in 2007-08</v>
      </c>
      <c r="D65" s="13"/>
      <c r="E65" s="13"/>
      <c r="F65" s="13"/>
      <c r="G65" s="13"/>
      <c r="H65" s="13"/>
      <c r="I65" s="13"/>
      <c r="J65" s="13"/>
      <c r="K65" s="13"/>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75" hidden="false" customHeight="false" outlineLevel="0" collapsed="false">
      <c r="A66" s="24" t="s">
        <v>17</v>
      </c>
      <c r="B66" s="30" t="n">
        <f aca="false">Society!H9/100</f>
        <v>0.628</v>
      </c>
      <c r="C66" s="23" t="str">
        <f aca="false">"in"&amp;" "&amp; Society!$H$6</f>
        <v>in 2011-12</v>
      </c>
      <c r="D66" s="13"/>
      <c r="E66" s="13"/>
      <c r="F66" s="13"/>
      <c r="G66" s="13"/>
      <c r="H66" s="13"/>
      <c r="I66" s="13"/>
      <c r="J66" s="13"/>
      <c r="K66" s="13"/>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5" hidden="false" customHeight="false" outlineLevel="0" collapsed="false">
      <c r="A67" s="21" t="str">
        <f aca="false">B49</f>
        <v>Sydney - Baulkham Hills and Hawkesbury</v>
      </c>
      <c r="B67" s="29"/>
      <c r="C67" s="29"/>
      <c r="D67" s="13"/>
      <c r="E67" s="13"/>
      <c r="F67" s="13"/>
      <c r="G67" s="13"/>
      <c r="H67" s="13"/>
      <c r="I67" s="13"/>
      <c r="J67" s="13"/>
      <c r="K67" s="13"/>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75" hidden="false" customHeight="false" outlineLevel="0" collapsed="false">
      <c r="A68" s="23" t="str">
        <f aca="false">IF(Society!$H$8=Society!$G$8,"Obesity has not changed:", (IF(Society!$H$8&gt;Society!$G$8,"Obestity has increased:", "Obesity has decreased:")))</f>
        <v>Obestity has increased:</v>
      </c>
      <c r="B68" s="23"/>
      <c r="C68" s="23"/>
      <c r="D68" s="13"/>
      <c r="E68" s="13"/>
      <c r="F68" s="13"/>
      <c r="G68" s="13"/>
      <c r="H68" s="13"/>
      <c r="I68" s="13"/>
      <c r="J68" s="13"/>
      <c r="K68" s="13"/>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75" hidden="false" customHeight="false" outlineLevel="0" collapsed="false">
      <c r="A69" s="24" t="s">
        <v>16</v>
      </c>
      <c r="B69" s="30" t="n">
        <f aca="false">IFERROR(Society!$G$8/100, "not published")</f>
        <v>0.55818870319</v>
      </c>
      <c r="C69" s="23" t="str">
        <f aca="false">"in"&amp;" "&amp; Society!$G$6</f>
        <v>in 2007-08</v>
      </c>
      <c r="D69" s="13"/>
      <c r="E69" s="13"/>
      <c r="F69" s="13"/>
      <c r="G69" s="13"/>
      <c r="H69" s="13"/>
      <c r="I69" s="13"/>
      <c r="J69" s="13"/>
      <c r="K69" s="13"/>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75" hidden="false" customHeight="false" outlineLevel="0" collapsed="false">
      <c r="A70" s="24" t="s">
        <v>17</v>
      </c>
      <c r="B70" s="30" t="n">
        <f aca="false">IFERROR(Society!$H$8/100,"not published")</f>
        <v>0.755</v>
      </c>
      <c r="C70" s="23" t="str">
        <f aca="false">"in"&amp;" "&amp; Society!$H$6</f>
        <v>in 2011-12</v>
      </c>
      <c r="D70" s="13"/>
      <c r="E70" s="13"/>
      <c r="F70" s="13"/>
      <c r="G70" s="13"/>
      <c r="H70" s="13"/>
      <c r="I70" s="13"/>
      <c r="J70" s="13"/>
      <c r="K70" s="13"/>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3" hidden="false" customHeight="true" outlineLevel="0" collapsed="false">
      <c r="A71" s="13"/>
      <c r="B71" s="13"/>
      <c r="C71" s="13"/>
      <c r="D71" s="13"/>
      <c r="E71" s="13"/>
      <c r="F71" s="13"/>
      <c r="G71" s="13"/>
      <c r="H71" s="13"/>
      <c r="I71" s="13"/>
      <c r="J71" s="13"/>
      <c r="K71" s="13"/>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14" t="s">
        <v>22</v>
      </c>
      <c r="B72" s="15"/>
      <c r="C72" s="15"/>
      <c r="D72" s="16" t="s">
        <v>23</v>
      </c>
      <c r="E72" s="16"/>
      <c r="F72" s="16"/>
      <c r="G72" s="16"/>
      <c r="H72" s="16"/>
      <c r="I72" s="16"/>
      <c r="J72" s="16" t="s">
        <v>20</v>
      </c>
      <c r="K72" s="16"/>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5" hidden="false" customHeight="false" outlineLevel="0" collapsed="false">
      <c r="A73" s="21" t="s">
        <v>14</v>
      </c>
      <c r="B73" s="29"/>
      <c r="C73" s="22"/>
      <c r="D73" s="13"/>
      <c r="E73" s="13"/>
      <c r="F73" s="13"/>
      <c r="G73" s="13"/>
      <c r="H73" s="13"/>
      <c r="I73" s="13"/>
      <c r="J73" s="13"/>
      <c r="K73" s="13"/>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75" hidden="false" customHeight="false" outlineLevel="0" collapsed="false">
      <c r="A74" s="23" t="s">
        <v>24</v>
      </c>
      <c r="B74" s="23"/>
      <c r="C74" s="23"/>
      <c r="D74" s="13"/>
      <c r="E74" s="13"/>
      <c r="F74" s="13"/>
      <c r="G74" s="13"/>
      <c r="H74" s="13"/>
      <c r="I74" s="13"/>
      <c r="J74" s="13"/>
      <c r="K74" s="13"/>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75" hidden="false" customHeight="false" outlineLevel="0" collapsed="false">
      <c r="A75" s="24" t="s">
        <v>16</v>
      </c>
      <c r="B75" s="25" t="str">
        <f aca="false">Society!K9&amp;" "&amp;"per 10,000"</f>
        <v>45.3 per 10,000</v>
      </c>
      <c r="C75" s="23" t="str">
        <f aca="false">"in"&amp;" "&amp;Society!$K$6</f>
        <v>in 2006</v>
      </c>
      <c r="D75" s="13"/>
      <c r="E75" s="13"/>
      <c r="F75" s="13"/>
      <c r="G75" s="13"/>
      <c r="H75" s="13"/>
      <c r="I75" s="13"/>
      <c r="J75" s="13"/>
      <c r="K75" s="13"/>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75" hidden="false" customHeight="false" outlineLevel="0" collapsed="false">
      <c r="A76" s="24" t="s">
        <v>17</v>
      </c>
      <c r="B76" s="31" t="str">
        <f aca="false">Society!L9&amp;" "&amp;"per 10,000"</f>
        <v>49 per 10,000</v>
      </c>
      <c r="C76" s="23" t="str">
        <f aca="false">"in"&amp;" "&amp;Society!$L$6</f>
        <v>in 2011</v>
      </c>
      <c r="D76" s="13"/>
      <c r="E76" s="13"/>
      <c r="F76" s="13"/>
      <c r="G76" s="13"/>
      <c r="H76" s="13"/>
      <c r="I76" s="13"/>
      <c r="J76" s="13"/>
      <c r="K76" s="13"/>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5" hidden="false" customHeight="false" outlineLevel="0" collapsed="false">
      <c r="A77" s="21" t="str">
        <f aca="false">$B$49</f>
        <v>Sydney - Baulkham Hills and Hawkesbury</v>
      </c>
      <c r="B77" s="29"/>
      <c r="C77" s="29"/>
      <c r="D77" s="13"/>
      <c r="E77" s="13"/>
      <c r="F77" s="13"/>
      <c r="G77" s="13"/>
      <c r="H77" s="13"/>
      <c r="I77" s="13"/>
      <c r="J77" s="13"/>
      <c r="K77" s="13"/>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75" hidden="false" customHeight="false" outlineLevel="0" collapsed="false">
      <c r="A78" s="23" t="str">
        <f aca="false">IF(Society!L8=Society!K8,"Homelessness has not changed:",(IF(Society!L8&gt;Society!K8,"Homelessness has increased:", "Homelessness has decreased:")))</f>
        <v>Homelessness has increased:</v>
      </c>
      <c r="B78" s="23"/>
      <c r="C78" s="23"/>
      <c r="D78" s="13"/>
      <c r="E78" s="13"/>
      <c r="F78" s="13"/>
      <c r="G78" s="13"/>
      <c r="H78" s="13"/>
      <c r="I78" s="13"/>
      <c r="J78" s="13"/>
      <c r="K78" s="13"/>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75" hidden="false" customHeight="false" outlineLevel="0" collapsed="false">
      <c r="A79" s="24" t="s">
        <v>16</v>
      </c>
      <c r="B79" s="25" t="n">
        <f aca="false">IFERROR(Society!$K$8, "not published")</f>
        <v>10.7</v>
      </c>
      <c r="C79" s="23" t="str">
        <f aca="false">"in"&amp;" "&amp;Society!$K$6</f>
        <v>in 2006</v>
      </c>
      <c r="D79" s="13"/>
      <c r="E79" s="13"/>
      <c r="F79" s="13"/>
      <c r="G79" s="13"/>
      <c r="H79" s="13"/>
      <c r="I79" s="13"/>
      <c r="J79" s="13"/>
      <c r="K79" s="13"/>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75" hidden="false" customHeight="false" outlineLevel="0" collapsed="false">
      <c r="A80" s="24" t="s">
        <v>17</v>
      </c>
      <c r="B80" s="25" t="n">
        <f aca="false">IFERROR(Society!$L$8, "not published")</f>
        <v>11.2</v>
      </c>
      <c r="C80" s="23" t="str">
        <f aca="false">"in"&amp;" "&amp;Society!$L$6</f>
        <v>in 2011</v>
      </c>
      <c r="D80" s="13"/>
      <c r="E80" s="13"/>
      <c r="F80" s="13"/>
      <c r="G80" s="13"/>
      <c r="H80" s="13"/>
      <c r="I80" s="13"/>
      <c r="J80" s="13"/>
      <c r="K80" s="13"/>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6" hidden="false" customHeight="true" outlineLevel="0" collapsed="false">
      <c r="A81" s="13"/>
      <c r="B81" s="13"/>
      <c r="C81" s="13"/>
      <c r="D81" s="32"/>
      <c r="E81" s="13"/>
      <c r="F81" s="13"/>
      <c r="G81" s="13"/>
      <c r="H81" s="13"/>
      <c r="I81" s="13"/>
      <c r="J81" s="13"/>
      <c r="K81" s="13"/>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14" t="s">
        <v>25</v>
      </c>
      <c r="B82" s="15"/>
      <c r="C82" s="15"/>
      <c r="D82" s="16" t="s">
        <v>26</v>
      </c>
      <c r="E82" s="16"/>
      <c r="F82" s="16"/>
      <c r="G82" s="16"/>
      <c r="H82" s="16"/>
      <c r="I82" s="16"/>
      <c r="J82" s="16" t="s">
        <v>20</v>
      </c>
      <c r="K82" s="16"/>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5" hidden="false" customHeight="false" outlineLevel="0" collapsed="false">
      <c r="A83" s="21" t="s">
        <v>14</v>
      </c>
      <c r="B83" s="29"/>
      <c r="C83" s="22"/>
      <c r="D83" s="13"/>
      <c r="E83" s="13"/>
      <c r="F83" s="13"/>
      <c r="G83" s="13"/>
      <c r="H83" s="13"/>
      <c r="I83" s="13"/>
      <c r="J83" s="13"/>
      <c r="K83" s="13"/>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75" hidden="false" customHeight="false" outlineLevel="0" collapsed="false">
      <c r="A84" s="23" t="s">
        <v>27</v>
      </c>
      <c r="B84" s="23"/>
      <c r="C84" s="23"/>
      <c r="D84" s="13"/>
      <c r="E84" s="13"/>
      <c r="F84" s="13"/>
      <c r="G84" s="13"/>
      <c r="H84" s="13"/>
      <c r="I84" s="13"/>
      <c r="J84" s="13"/>
      <c r="K84" s="13"/>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75" hidden="false" customHeight="false" outlineLevel="0" collapsed="false">
      <c r="A85" s="24" t="s">
        <v>16</v>
      </c>
      <c r="B85" s="30" t="n">
        <f aca="false">Society!O9/100</f>
        <v>0.685</v>
      </c>
      <c r="C85" s="23" t="str">
        <f aca="false">"in"&amp;" "&amp;Society!$O$6</f>
        <v>in 2001</v>
      </c>
      <c r="D85" s="13"/>
      <c r="E85" s="13"/>
      <c r="F85" s="13"/>
      <c r="G85" s="13"/>
      <c r="H85" s="13"/>
      <c r="I85" s="13"/>
      <c r="J85" s="13"/>
      <c r="K85" s="13"/>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75" hidden="false" customHeight="false" outlineLevel="0" collapsed="false">
      <c r="A86" s="24" t="s">
        <v>17</v>
      </c>
      <c r="B86" s="30" t="n">
        <f aca="false">Society!P9/100</f>
        <v>0.67</v>
      </c>
      <c r="C86" s="23" t="str">
        <f aca="false">"in"&amp;" "&amp;Society!$P$6</f>
        <v>in 2011</v>
      </c>
      <c r="D86" s="13"/>
      <c r="E86" s="13"/>
      <c r="F86" s="13"/>
      <c r="G86" s="13"/>
      <c r="H86" s="13"/>
      <c r="I86" s="13"/>
      <c r="J86" s="13"/>
      <c r="K86" s="13"/>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75" hidden="false" customHeight="false" outlineLevel="0" collapsed="false">
      <c r="A87" s="33" t="str">
        <f aca="false">$B$49</f>
        <v>Sydney - Baulkham Hills and Hawkesbury</v>
      </c>
      <c r="B87" s="34"/>
      <c r="C87" s="34"/>
      <c r="D87" s="13"/>
      <c r="E87" s="13"/>
      <c r="F87" s="13"/>
      <c r="G87" s="13"/>
      <c r="H87" s="13"/>
      <c r="I87" s="13"/>
      <c r="J87" s="13"/>
      <c r="K87" s="13"/>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75" hidden="false" customHeight="false" outlineLevel="0" collapsed="false">
      <c r="A88" s="23" t="str">
        <f aca="false">IF(Society!P8=Society!O8,"Ownership rate has not changed:",(IF(Society!P8&gt;Society!O8,"Ownership rate has increased:", "Ownership rate has decreased:")))</f>
        <v>Ownership rate has not changed:</v>
      </c>
      <c r="B88" s="23"/>
      <c r="C88" s="23"/>
      <c r="D88" s="13"/>
      <c r="E88" s="13"/>
      <c r="F88" s="13"/>
      <c r="G88" s="13"/>
      <c r="H88" s="13"/>
      <c r="I88" s="13"/>
      <c r="J88" s="13"/>
      <c r="K88" s="13"/>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75" hidden="false" customHeight="false" outlineLevel="0" collapsed="false">
      <c r="A89" s="24" t="s">
        <v>16</v>
      </c>
      <c r="B89" s="30" t="n">
        <f aca="false">IFERROR(Society!$O$8/100, "not published")</f>
        <v>0.83</v>
      </c>
      <c r="C89" s="23" t="str">
        <f aca="false">"in"&amp;" "&amp;Society!$O$6</f>
        <v>in 2001</v>
      </c>
      <c r="D89" s="13"/>
      <c r="E89" s="13"/>
      <c r="F89" s="13"/>
      <c r="G89" s="13"/>
      <c r="H89" s="13"/>
      <c r="I89" s="13"/>
      <c r="J89" s="13"/>
      <c r="K89" s="13"/>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75" hidden="false" customHeight="false" outlineLevel="0" collapsed="false">
      <c r="A90" s="24" t="s">
        <v>17</v>
      </c>
      <c r="B90" s="30" t="n">
        <f aca="false">IFERROR(Society!$P$8/100, "not published")</f>
        <v>0.83</v>
      </c>
      <c r="C90" s="23" t="str">
        <f aca="false">"in"&amp;" "&amp;Society!$P$6</f>
        <v>in 2011</v>
      </c>
      <c r="D90" s="13"/>
      <c r="E90" s="13"/>
      <c r="F90" s="13"/>
      <c r="G90" s="13"/>
      <c r="H90" s="13"/>
      <c r="I90" s="13"/>
      <c r="J90" s="13"/>
      <c r="K90" s="13"/>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6" hidden="false" customHeight="true" outlineLevel="0" collapsed="false">
      <c r="A91" s="13"/>
      <c r="B91" s="13"/>
      <c r="C91" s="13"/>
      <c r="D91" s="13"/>
      <c r="E91" s="13"/>
      <c r="F91" s="13"/>
      <c r="G91" s="13"/>
      <c r="H91" s="13"/>
      <c r="I91" s="13"/>
      <c r="J91" s="13"/>
      <c r="K91" s="13"/>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14" t="s">
        <v>28</v>
      </c>
      <c r="B92" s="15"/>
      <c r="C92" s="15"/>
      <c r="D92" s="16" t="s">
        <v>29</v>
      </c>
      <c r="E92" s="16"/>
      <c r="F92" s="16"/>
      <c r="G92" s="16"/>
      <c r="H92" s="16"/>
      <c r="I92" s="16"/>
      <c r="J92" s="16" t="s">
        <v>20</v>
      </c>
      <c r="K92" s="16"/>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5" hidden="false" customHeight="false" outlineLevel="0" collapsed="false">
      <c r="A93" s="21" t="s">
        <v>14</v>
      </c>
      <c r="B93" s="21"/>
      <c r="C93" s="22"/>
      <c r="D93" s="13"/>
      <c r="E93" s="13"/>
      <c r="F93" s="13"/>
      <c r="G93" s="13"/>
      <c r="H93" s="13"/>
      <c r="I93" s="13"/>
      <c r="J93" s="13"/>
      <c r="K93" s="13"/>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75" hidden="false" customHeight="false" outlineLevel="0" collapsed="false">
      <c r="A94" s="23" t="s">
        <v>30</v>
      </c>
      <c r="B94" s="23"/>
      <c r="C94" s="23"/>
      <c r="D94" s="13"/>
      <c r="E94" s="13"/>
      <c r="F94" s="13"/>
      <c r="G94" s="13"/>
      <c r="H94" s="13"/>
      <c r="I94" s="13"/>
      <c r="J94" s="13"/>
      <c r="K94" s="13"/>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75" hidden="false" customHeight="false" outlineLevel="0" collapsed="false">
      <c r="A95" s="24" t="s">
        <v>16</v>
      </c>
      <c r="B95" s="30" t="n">
        <f aca="false">Society!S9/100</f>
        <v>0.52</v>
      </c>
      <c r="C95" s="23" t="str">
        <f aca="false">"in"&amp;" "&amp;Society!$S$6</f>
        <v>in 2001</v>
      </c>
      <c r="D95" s="13"/>
      <c r="E95" s="13"/>
      <c r="F95" s="13"/>
      <c r="G95" s="13"/>
      <c r="H95" s="13"/>
      <c r="I95" s="13"/>
      <c r="J95" s="13"/>
      <c r="K95" s="13"/>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75" hidden="false" customHeight="false" outlineLevel="0" collapsed="false">
      <c r="A96" s="24" t="s">
        <v>17</v>
      </c>
      <c r="B96" s="30" t="n">
        <f aca="false">Society!T9/100</f>
        <v>0.639</v>
      </c>
      <c r="C96" s="23" t="str">
        <f aca="false">"in"&amp;" "&amp;Society!$T$6</f>
        <v>in 2011</v>
      </c>
      <c r="D96" s="13"/>
      <c r="E96" s="13"/>
      <c r="F96" s="13"/>
      <c r="G96" s="13"/>
      <c r="H96" s="13"/>
      <c r="I96" s="13"/>
      <c r="J96" s="13"/>
      <c r="K96" s="13"/>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5" hidden="false" customHeight="false" outlineLevel="0" collapsed="false">
      <c r="A97" s="21" t="str">
        <f aca="false">$B$49</f>
        <v>Sydney - Baulkham Hills and Hawkesbury</v>
      </c>
      <c r="B97" s="29"/>
      <c r="C97" s="29"/>
      <c r="D97" s="13"/>
      <c r="E97" s="13"/>
      <c r="F97" s="13"/>
      <c r="G97" s="13"/>
      <c r="H97" s="13"/>
      <c r="I97" s="13"/>
      <c r="J97" s="13"/>
      <c r="K97" s="13"/>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75" hidden="false" customHeight="false" outlineLevel="0" collapsed="false">
      <c r="A98" s="23" t="str">
        <f aca="false">IF(Society!T8=Society!S8,"Qualifications not changed:",(IF(Society!T8&gt;Society!S8,"Qualifications increased:", "Qualifications decreased:")))</f>
        <v>Qualifications increased:</v>
      </c>
      <c r="B98" s="23"/>
      <c r="C98" s="23"/>
      <c r="D98" s="13"/>
      <c r="E98" s="13"/>
      <c r="F98" s="13"/>
      <c r="G98" s="13"/>
      <c r="H98" s="13"/>
      <c r="I98" s="13"/>
      <c r="J98" s="13"/>
      <c r="K98" s="13"/>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75" hidden="false" customHeight="false" outlineLevel="0" collapsed="false">
      <c r="A99" s="24" t="s">
        <v>16</v>
      </c>
      <c r="B99" s="30" t="n">
        <f aca="false">IFERROR(Society!$S$8/100, "not published")</f>
        <v>0.648</v>
      </c>
      <c r="C99" s="35" t="str">
        <f aca="false">"in"&amp;" "&amp;Society!$S$6</f>
        <v>in 2001</v>
      </c>
      <c r="D99" s="13"/>
      <c r="E99" s="13"/>
      <c r="F99" s="13"/>
      <c r="G99" s="13"/>
      <c r="H99" s="13"/>
      <c r="I99" s="13"/>
      <c r="J99" s="13"/>
      <c r="K99" s="13"/>
      <c r="L99" s="13"/>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75" hidden="false" customHeight="false" outlineLevel="0" collapsed="false">
      <c r="A100" s="24" t="s">
        <v>17</v>
      </c>
      <c r="B100" s="30" t="n">
        <f aca="false">Society!$T$8/100</f>
        <v>0.732</v>
      </c>
      <c r="C100" s="35" t="str">
        <f aca="false">"in"&amp;" "&amp;Society!$T$6</f>
        <v>in 2011</v>
      </c>
      <c r="D100" s="13"/>
      <c r="E100" s="13"/>
      <c r="F100" s="13"/>
      <c r="G100" s="13"/>
      <c r="H100" s="13"/>
      <c r="I100" s="13"/>
      <c r="J100" s="13"/>
      <c r="K100" s="13"/>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4" hidden="false" customHeight="true" outlineLevel="0" collapsed="false">
      <c r="A101" s="36" t="s">
        <v>31</v>
      </c>
      <c r="B101" s="36"/>
      <c r="C101" s="36"/>
      <c r="D101" s="36"/>
      <c r="E101" s="36"/>
      <c r="F101" s="36"/>
      <c r="G101" s="36"/>
      <c r="H101" s="36"/>
      <c r="I101" s="36"/>
      <c r="J101" s="36"/>
      <c r="K101" s="36"/>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75" hidden="false" customHeight="false" outlineLevel="0" collapsed="false">
      <c r="A102" s="11" t="s">
        <v>9</v>
      </c>
      <c r="B102" s="11" t="str">
        <f aca="false">B49</f>
        <v>Sydney - Baulkham Hills and Hawkesbury</v>
      </c>
      <c r="C102" s="11"/>
      <c r="D102" s="11"/>
      <c r="E102" s="11"/>
      <c r="F102" s="11"/>
      <c r="G102" s="11"/>
      <c r="H102" s="11"/>
      <c r="I102" s="13"/>
      <c r="J102" s="13"/>
      <c r="K102" s="13"/>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7.5" hidden="false" customHeight="true" outlineLevel="0" collapsed="false">
      <c r="A103" s="11"/>
      <c r="B103" s="11"/>
      <c r="C103" s="11"/>
      <c r="D103" s="11"/>
      <c r="E103" s="11"/>
      <c r="F103" s="11"/>
      <c r="G103" s="11"/>
      <c r="H103" s="11"/>
      <c r="I103" s="13"/>
      <c r="J103" s="13"/>
      <c r="K103" s="13"/>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37" t="s">
        <v>32</v>
      </c>
      <c r="B104" s="38"/>
      <c r="C104" s="38"/>
      <c r="D104" s="39" t="s">
        <v>33</v>
      </c>
      <c r="E104" s="39"/>
      <c r="F104" s="39"/>
      <c r="G104" s="39"/>
      <c r="H104" s="39"/>
      <c r="I104" s="39"/>
      <c r="J104" s="39" t="s">
        <v>13</v>
      </c>
      <c r="K104" s="39"/>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5" hidden="false" customHeight="false" outlineLevel="0" collapsed="false">
      <c r="A105" s="40" t="s">
        <v>14</v>
      </c>
      <c r="B105" s="41"/>
      <c r="C105" s="42"/>
      <c r="D105" s="13"/>
      <c r="E105" s="13"/>
      <c r="F105" s="13"/>
      <c r="G105" s="13"/>
      <c r="H105" s="13"/>
      <c r="I105" s="13"/>
      <c r="J105" s="13"/>
      <c r="K105" s="13"/>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3" hidden="false" customHeight="true" outlineLevel="0" collapsed="false">
      <c r="A106" s="43"/>
      <c r="B106" s="34"/>
      <c r="C106" s="23"/>
      <c r="D106" s="13"/>
      <c r="E106" s="13"/>
      <c r="F106" s="13"/>
      <c r="G106" s="13"/>
      <c r="H106" s="13"/>
      <c r="I106" s="13"/>
      <c r="J106" s="13"/>
      <c r="K106" s="13"/>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75" hidden="false" customHeight="false" outlineLevel="0" collapsed="false">
      <c r="A107" s="23" t="s">
        <v>34</v>
      </c>
      <c r="B107" s="23"/>
      <c r="C107" s="23"/>
      <c r="D107" s="13"/>
      <c r="E107" s="13"/>
      <c r="F107" s="13"/>
      <c r="G107" s="13"/>
      <c r="H107" s="13"/>
      <c r="I107" s="13"/>
      <c r="J107" s="13"/>
      <c r="K107" s="13"/>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75" hidden="false" customHeight="false" outlineLevel="0" collapsed="false">
      <c r="A108" s="24" t="s">
        <v>16</v>
      </c>
      <c r="B108" s="30" t="n">
        <f aca="false">Economy!C9/100</f>
        <v>0.603</v>
      </c>
      <c r="C108" s="23" t="str">
        <f aca="false">"in"&amp;" "&amp;Economy!$C$6</f>
        <v>in 2001</v>
      </c>
      <c r="D108" s="13"/>
      <c r="E108" s="13"/>
      <c r="F108" s="13"/>
      <c r="G108" s="13"/>
      <c r="H108" s="13"/>
      <c r="I108" s="13"/>
      <c r="J108" s="13"/>
      <c r="K108" s="13"/>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75" hidden="false" customHeight="false" outlineLevel="0" collapsed="false">
      <c r="A109" s="24" t="s">
        <v>17</v>
      </c>
      <c r="B109" s="30" t="n">
        <f aca="false">Economy!D9/100</f>
        <v>0.614</v>
      </c>
      <c r="C109" s="23" t="str">
        <f aca="false">"in"&amp;" "&amp;Economy!$D$6</f>
        <v>in 2011</v>
      </c>
      <c r="D109" s="13"/>
      <c r="E109" s="13"/>
      <c r="F109" s="13"/>
      <c r="G109" s="13"/>
      <c r="H109" s="13"/>
      <c r="I109" s="13"/>
      <c r="J109" s="13"/>
      <c r="K109" s="13"/>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5" hidden="false" customHeight="false" outlineLevel="0" collapsed="false">
      <c r="A110" s="40" t="str">
        <f aca="false">$B$49</f>
        <v>Sydney - Baulkham Hills and Hawkesbury</v>
      </c>
      <c r="B110" s="41"/>
      <c r="C110" s="42"/>
      <c r="D110" s="13"/>
      <c r="E110" s="13"/>
      <c r="F110" s="13"/>
      <c r="G110" s="13"/>
      <c r="H110" s="13"/>
      <c r="I110" s="13"/>
      <c r="J110" s="13"/>
      <c r="K110" s="13"/>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75" hidden="false" customHeight="false" outlineLevel="0" collapsed="false">
      <c r="A111" s="23" t="str">
        <f aca="false">IF(Economy!$D$8=Economy!$C$8,"Participation rate has not changed:",(IF(Economy!$D$8&gt;Economy!$C$8,"Participation rate has increased:","Participation rate has decreased:")))</f>
        <v>Participation rate has decreased:</v>
      </c>
      <c r="B111" s="23"/>
      <c r="C111" s="23"/>
      <c r="D111" s="13"/>
      <c r="E111" s="13"/>
      <c r="F111" s="13"/>
      <c r="G111" s="13"/>
      <c r="H111" s="13"/>
      <c r="I111" s="13"/>
      <c r="J111" s="13"/>
      <c r="K111" s="13"/>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75" hidden="false" customHeight="false" outlineLevel="0" collapsed="false">
      <c r="A112" s="24" t="s">
        <v>16</v>
      </c>
      <c r="B112" s="25" t="str">
        <f aca="false">IFERROR(Economy!$C$8&amp;"%", "not published")</f>
        <v>70%</v>
      </c>
      <c r="C112" s="23" t="str">
        <f aca="false">"in"&amp;" "&amp;Economy!$C$6</f>
        <v>in 2001</v>
      </c>
      <c r="D112" s="13"/>
      <c r="E112" s="13"/>
      <c r="F112" s="13"/>
      <c r="G112" s="13"/>
      <c r="H112" s="13"/>
      <c r="I112" s="13"/>
      <c r="J112" s="13"/>
      <c r="K112" s="13"/>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75" hidden="false" customHeight="false" outlineLevel="0" collapsed="false">
      <c r="A113" s="24" t="s">
        <v>17</v>
      </c>
      <c r="B113" s="25" t="str">
        <f aca="false">IFERROR(Economy!$D$8&amp;"%", "not published")</f>
        <v>68.2%</v>
      </c>
      <c r="C113" s="23" t="str">
        <f aca="false">"in"&amp;" "&amp;Economy!$D$6</f>
        <v>in 2011</v>
      </c>
      <c r="D113" s="13"/>
      <c r="E113" s="13"/>
      <c r="F113" s="13"/>
      <c r="G113" s="13"/>
      <c r="H113" s="13"/>
      <c r="I113" s="13"/>
      <c r="J113" s="13"/>
      <c r="K113" s="13"/>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3" hidden="false" customHeight="true" outlineLevel="0" collapsed="false">
      <c r="A114" s="44"/>
      <c r="B114" s="44"/>
      <c r="C114" s="44"/>
      <c r="D114" s="13"/>
      <c r="E114" s="13"/>
      <c r="F114" s="13"/>
      <c r="G114" s="13"/>
      <c r="H114" s="13"/>
      <c r="I114" s="13"/>
      <c r="J114" s="13"/>
      <c r="K114" s="13"/>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true" outlineLevel="0" collapsed="false">
      <c r="A115" s="37" t="s">
        <v>35</v>
      </c>
      <c r="B115" s="38"/>
      <c r="C115" s="38"/>
      <c r="D115" s="39" t="s">
        <v>36</v>
      </c>
      <c r="E115" s="39"/>
      <c r="F115" s="39"/>
      <c r="G115" s="39"/>
      <c r="H115" s="39"/>
      <c r="I115" s="39"/>
      <c r="J115" s="39" t="s">
        <v>20</v>
      </c>
      <c r="K115" s="39"/>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20" customFormat="true" ht="3" hidden="false" customHeight="true" outlineLevel="0" collapsed="false">
      <c r="A116" s="17"/>
      <c r="B116" s="18"/>
      <c r="C116" s="18"/>
      <c r="D116" s="45"/>
      <c r="E116" s="45"/>
      <c r="F116" s="45"/>
      <c r="G116" s="45"/>
      <c r="H116" s="45"/>
      <c r="I116" s="45"/>
      <c r="J116" s="45"/>
      <c r="K116" s="45"/>
    </row>
    <row r="117" customFormat="false" ht="16.5" hidden="false" customHeight="false" outlineLevel="0" collapsed="false">
      <c r="A117" s="40" t="s">
        <v>14</v>
      </c>
      <c r="B117" s="41"/>
      <c r="C117" s="42"/>
      <c r="D117" s="13"/>
      <c r="E117" s="13"/>
      <c r="F117" s="13"/>
      <c r="G117" s="13"/>
      <c r="H117" s="13"/>
      <c r="I117" s="13"/>
      <c r="J117" s="13"/>
      <c r="K117" s="13"/>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75" hidden="false" customHeight="false" outlineLevel="0" collapsed="false">
      <c r="A118" s="23" t="s">
        <v>37</v>
      </c>
      <c r="B118" s="23"/>
      <c r="C118" s="23"/>
      <c r="D118" s="13"/>
      <c r="E118" s="13"/>
      <c r="F118" s="13"/>
      <c r="G118" s="13"/>
      <c r="H118" s="13"/>
      <c r="I118" s="13"/>
      <c r="J118" s="13"/>
      <c r="K118" s="13"/>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75" hidden="false" customHeight="false" outlineLevel="0" collapsed="false">
      <c r="A119" s="24" t="s">
        <v>16</v>
      </c>
      <c r="B119" s="30" t="n">
        <f aca="false">Economy!G9/100</f>
        <v>0.728</v>
      </c>
      <c r="C119" s="23" t="str">
        <f aca="false">"in"&amp;" "&amp;Economy!$G$6</f>
        <v>in 2001</v>
      </c>
      <c r="D119" s="13"/>
      <c r="E119" s="13"/>
      <c r="F119" s="13"/>
      <c r="G119" s="13"/>
      <c r="H119" s="13"/>
      <c r="I119" s="13"/>
      <c r="J119" s="13"/>
      <c r="K119" s="13"/>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75" hidden="false" customHeight="false" outlineLevel="0" collapsed="false">
      <c r="A120" s="24" t="s">
        <v>17</v>
      </c>
      <c r="B120" s="30" t="n">
        <f aca="false">Economy!H9/100</f>
        <v>0.731</v>
      </c>
      <c r="C120" s="23" t="str">
        <f aca="false">"in"&amp;" "&amp;Economy!$H$6</f>
        <v>in 2011</v>
      </c>
      <c r="D120" s="13"/>
      <c r="E120" s="13"/>
      <c r="F120" s="13"/>
      <c r="G120" s="13"/>
      <c r="H120" s="13"/>
      <c r="I120" s="13"/>
      <c r="J120" s="13"/>
      <c r="K120" s="13"/>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6.5" hidden="false" customHeight="false" outlineLevel="0" collapsed="false">
      <c r="A121" s="40" t="str">
        <f aca="false">B49</f>
        <v>Sydney - Baulkham Hills and Hawkesbury</v>
      </c>
      <c r="B121" s="41"/>
      <c r="C121" s="42"/>
      <c r="D121" s="13"/>
      <c r="E121" s="13"/>
      <c r="F121" s="13"/>
      <c r="G121" s="13"/>
      <c r="H121" s="13"/>
      <c r="I121" s="13"/>
      <c r="J121" s="13"/>
      <c r="K121" s="13"/>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75" hidden="false" customHeight="false" outlineLevel="0" collapsed="false">
      <c r="A122" s="23" t="str">
        <f aca="false">IF(Economy!$H$8=Economy!$G$8,"Earning or learning not changed:",(IF(Economy!$H$8&gt;Economy!$G$8,"Earning or learning has increased:", "Earning or learning has decreased:")))</f>
        <v>Earning or learning has increased:</v>
      </c>
      <c r="B122" s="23"/>
      <c r="C122" s="23"/>
      <c r="D122" s="13"/>
      <c r="E122" s="13"/>
      <c r="F122" s="13"/>
      <c r="G122" s="13"/>
      <c r="H122" s="13"/>
      <c r="I122" s="13"/>
      <c r="J122" s="13"/>
      <c r="K122" s="13"/>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75" hidden="false" customHeight="false" outlineLevel="0" collapsed="false">
      <c r="A123" s="24" t="s">
        <v>16</v>
      </c>
      <c r="B123" s="30" t="n">
        <f aca="false">IFERROR(Economy!$G$8/100, "not published")</f>
        <v>0.840850710184346</v>
      </c>
      <c r="C123" s="23" t="str">
        <f aca="false">"in"&amp;" "&amp;Economy!$G$6</f>
        <v>in 2001</v>
      </c>
      <c r="D123" s="13"/>
      <c r="E123" s="13"/>
      <c r="F123" s="13"/>
      <c r="G123" s="13"/>
      <c r="H123" s="13"/>
      <c r="I123" s="13"/>
      <c r="J123" s="13"/>
      <c r="K123" s="13"/>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75" hidden="false" customHeight="false" outlineLevel="0" collapsed="false">
      <c r="A124" s="24" t="s">
        <v>17</v>
      </c>
      <c r="B124" s="30" t="n">
        <f aca="false">IFERROR(Economy!$H$8/100, "not published")</f>
        <v>0.841592474382664</v>
      </c>
      <c r="C124" s="23" t="str">
        <f aca="false">"in"&amp;" "&amp;Economy!$H$6</f>
        <v>in 2011</v>
      </c>
      <c r="D124" s="13"/>
      <c r="E124" s="13"/>
      <c r="F124" s="13"/>
      <c r="G124" s="13"/>
      <c r="H124" s="13"/>
      <c r="I124" s="13"/>
      <c r="J124" s="13"/>
      <c r="K124" s="13"/>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s="20" customFormat="true" ht="3" hidden="false" customHeight="true" outlineLevel="0" collapsed="false">
      <c r="A125" s="18"/>
      <c r="B125" s="18"/>
      <c r="C125" s="18"/>
      <c r="D125" s="18"/>
      <c r="E125" s="18"/>
      <c r="F125" s="18"/>
      <c r="G125" s="18"/>
      <c r="H125" s="18"/>
      <c r="I125" s="18"/>
      <c r="J125" s="18"/>
      <c r="K125" s="18"/>
    </row>
    <row r="126" customFormat="false" ht="15" hidden="false" customHeight="true" outlineLevel="0" collapsed="false">
      <c r="A126" s="37" t="s">
        <v>38</v>
      </c>
      <c r="B126" s="38"/>
      <c r="C126" s="38"/>
      <c r="D126" s="39" t="s">
        <v>39</v>
      </c>
      <c r="E126" s="39"/>
      <c r="F126" s="39"/>
      <c r="G126" s="39"/>
      <c r="H126" s="39"/>
      <c r="I126" s="39"/>
      <c r="J126" s="39" t="s">
        <v>20</v>
      </c>
      <c r="K126" s="39"/>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s="20" customFormat="true" ht="3" hidden="false" customHeight="true" outlineLevel="0" collapsed="false">
      <c r="A127" s="17"/>
      <c r="B127" s="18"/>
      <c r="C127" s="18"/>
      <c r="D127" s="45"/>
      <c r="E127" s="45"/>
      <c r="F127" s="45"/>
      <c r="G127" s="45"/>
      <c r="H127" s="45"/>
      <c r="I127" s="45"/>
      <c r="J127" s="45"/>
      <c r="K127" s="45"/>
    </row>
    <row r="128" customFormat="false" ht="15.75" hidden="false" customHeight="true" outlineLevel="0" collapsed="false">
      <c r="A128" s="40" t="s">
        <v>14</v>
      </c>
      <c r="B128" s="41"/>
      <c r="C128" s="42"/>
      <c r="D128" s="13"/>
      <c r="E128" s="13"/>
      <c r="F128" s="13"/>
      <c r="G128" s="13"/>
      <c r="H128" s="13"/>
      <c r="I128" s="13"/>
      <c r="J128" s="13"/>
      <c r="K128" s="13"/>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75" hidden="false" customHeight="false" outlineLevel="0" collapsed="false">
      <c r="A129" s="23" t="s">
        <v>40</v>
      </c>
      <c r="B129" s="23"/>
      <c r="C129" s="23"/>
      <c r="D129" s="13"/>
      <c r="E129" s="13"/>
      <c r="F129" s="13"/>
      <c r="G129" s="13"/>
      <c r="H129" s="13"/>
      <c r="I129" s="13"/>
      <c r="J129" s="13"/>
      <c r="K129" s="13"/>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75" hidden="false" customHeight="false" outlineLevel="0" collapsed="false">
      <c r="A130" s="24" t="s">
        <v>16</v>
      </c>
      <c r="B130" s="46" t="n">
        <f aca="false">Economy!K9</f>
        <v>1044</v>
      </c>
      <c r="C130" s="23" t="str">
        <f aca="false">"in"&amp;" "&amp;Economy!$K$6</f>
        <v>in 2001</v>
      </c>
      <c r="D130" s="13"/>
      <c r="E130" s="13"/>
      <c r="F130" s="13"/>
      <c r="G130" s="13"/>
      <c r="H130" s="13"/>
      <c r="I130" s="13"/>
      <c r="J130" s="13"/>
      <c r="K130" s="13"/>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75" hidden="false" customHeight="false" outlineLevel="0" collapsed="false">
      <c r="A131" s="24" t="s">
        <v>17</v>
      </c>
      <c r="B131" s="46" t="n">
        <f aca="false">Economy!L9</f>
        <v>1234</v>
      </c>
      <c r="C131" s="23" t="str">
        <f aca="false">"in"&amp;" "&amp;Economy!$L$6</f>
        <v>in 2011</v>
      </c>
      <c r="D131" s="13"/>
      <c r="E131" s="13"/>
      <c r="F131" s="13"/>
      <c r="G131" s="13"/>
      <c r="H131" s="13"/>
      <c r="I131" s="13"/>
      <c r="J131" s="13"/>
      <c r="K131" s="13"/>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6.5" hidden="false" customHeight="false" outlineLevel="0" collapsed="false">
      <c r="A132" s="40" t="str">
        <f aca="false">$B$49</f>
        <v>Sydney - Baulkham Hills and Hawkesbury</v>
      </c>
      <c r="B132" s="41"/>
      <c r="C132" s="42"/>
      <c r="D132" s="13"/>
      <c r="E132" s="13"/>
      <c r="F132" s="13"/>
      <c r="G132" s="13"/>
      <c r="H132" s="13"/>
      <c r="I132" s="13"/>
      <c r="J132" s="13"/>
      <c r="K132" s="13"/>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75" hidden="false" customHeight="false" outlineLevel="0" collapsed="false">
      <c r="A133" s="23" t="str">
        <f aca="false">IF(B135=B134, "Household income has not changed:",(IF(B135&gt;B134, "Household income has increased:", "Household income has decreased:")))</f>
        <v>Household income has increased:</v>
      </c>
      <c r="B133" s="23"/>
      <c r="C133" s="23"/>
      <c r="D133" s="13"/>
      <c r="E133" s="13"/>
      <c r="F133" s="13"/>
      <c r="G133" s="13"/>
      <c r="H133" s="13"/>
      <c r="I133" s="13"/>
      <c r="J133" s="13"/>
      <c r="K133" s="13"/>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75" hidden="false" customHeight="false" outlineLevel="0" collapsed="false">
      <c r="A134" s="24" t="s">
        <v>16</v>
      </c>
      <c r="B134" s="46" t="n">
        <f aca="false">IFERROR(Economy!$K$8, "not published")</f>
        <v>1877.1</v>
      </c>
      <c r="C134" s="23" t="str">
        <f aca="false">"in"&amp;" "&amp;Economy!$K$6</f>
        <v>in 2001</v>
      </c>
      <c r="D134" s="13"/>
      <c r="E134" s="13"/>
      <c r="F134" s="13"/>
      <c r="G134" s="13"/>
      <c r="H134" s="13"/>
      <c r="I134" s="13"/>
      <c r="J134" s="13"/>
      <c r="K134" s="13"/>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75" hidden="false" customHeight="false" outlineLevel="0" collapsed="false">
      <c r="A135" s="24" t="s">
        <v>17</v>
      </c>
      <c r="B135" s="46" t="n">
        <f aca="false">IFERROR(Economy!$L$8, "not published")</f>
        <v>1994</v>
      </c>
      <c r="C135" s="23" t="str">
        <f aca="false">"in"&amp;" "&amp;Economy!$L$6</f>
        <v>in 2011</v>
      </c>
      <c r="D135" s="13"/>
      <c r="E135" s="13"/>
      <c r="F135" s="13"/>
      <c r="G135" s="13"/>
      <c r="H135" s="13"/>
      <c r="I135" s="13"/>
      <c r="J135" s="13"/>
      <c r="K135" s="13"/>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6" hidden="false" customHeight="true" outlineLevel="0" collapsed="false">
      <c r="A136" s="13"/>
      <c r="B136" s="13"/>
      <c r="C136" s="13"/>
      <c r="D136" s="32"/>
      <c r="E136" s="13"/>
      <c r="F136" s="13"/>
      <c r="G136" s="13"/>
      <c r="H136" s="13"/>
      <c r="I136" s="13"/>
      <c r="J136" s="13"/>
      <c r="K136" s="13"/>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75" hidden="false" customHeight="false" outlineLevel="0" collapsed="false">
      <c r="A137" s="37" t="s">
        <v>41</v>
      </c>
      <c r="B137" s="38"/>
      <c r="C137" s="38"/>
      <c r="D137" s="39" t="s">
        <v>42</v>
      </c>
      <c r="E137" s="39"/>
      <c r="F137" s="39"/>
      <c r="G137" s="39"/>
      <c r="H137" s="39"/>
      <c r="I137" s="39"/>
      <c r="J137" s="39" t="s">
        <v>20</v>
      </c>
      <c r="K137" s="39"/>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20" customFormat="true" ht="3" hidden="false" customHeight="true" outlineLevel="0" collapsed="false">
      <c r="A138" s="17"/>
      <c r="B138" s="18"/>
      <c r="C138" s="18"/>
      <c r="D138" s="45"/>
      <c r="E138" s="45"/>
      <c r="F138" s="45"/>
      <c r="G138" s="45"/>
      <c r="H138" s="45"/>
      <c r="I138" s="45"/>
      <c r="J138" s="45"/>
      <c r="K138" s="45"/>
    </row>
    <row r="139" customFormat="false" ht="16.5" hidden="false" customHeight="false" outlineLevel="0" collapsed="false">
      <c r="A139" s="40" t="s">
        <v>14</v>
      </c>
      <c r="B139" s="41"/>
      <c r="C139" s="42"/>
      <c r="D139" s="13"/>
      <c r="E139" s="13"/>
      <c r="F139" s="13"/>
      <c r="G139" s="13"/>
      <c r="H139" s="13"/>
      <c r="I139" s="13"/>
      <c r="J139" s="13"/>
      <c r="K139" s="13"/>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75" hidden="false" customHeight="false" outlineLevel="0" collapsed="false">
      <c r="A140" s="23" t="s">
        <v>43</v>
      </c>
      <c r="B140" s="23"/>
      <c r="C140" s="23"/>
      <c r="D140" s="13"/>
      <c r="E140" s="13"/>
      <c r="F140" s="13"/>
      <c r="G140" s="13"/>
      <c r="H140" s="13"/>
      <c r="I140" s="13"/>
      <c r="J140" s="13"/>
      <c r="K140" s="13"/>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75" hidden="false" customHeight="false" outlineLevel="0" collapsed="false">
      <c r="A141" s="24" t="s">
        <v>16</v>
      </c>
      <c r="B141" s="47" t="n">
        <f aca="false">Economy!O9</f>
        <v>0.43</v>
      </c>
      <c r="C141" s="23" t="str">
        <f aca="false">"in"&amp;" "&amp;Economy!$O$6</f>
        <v>in 2001</v>
      </c>
      <c r="D141" s="13"/>
      <c r="E141" s="13"/>
      <c r="F141" s="13"/>
      <c r="G141" s="13"/>
      <c r="H141" s="13"/>
      <c r="I141" s="13"/>
      <c r="J141" s="13"/>
      <c r="K141" s="13"/>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75" hidden="false" customHeight="false" outlineLevel="0" collapsed="false">
      <c r="A142" s="24" t="s">
        <v>17</v>
      </c>
      <c r="B142" s="47" t="n">
        <f aca="false">Economy!P9</f>
        <v>0.4</v>
      </c>
      <c r="C142" s="23" t="str">
        <f aca="false">"in"&amp;" "&amp;Economy!$P$6</f>
        <v>in 2011</v>
      </c>
      <c r="D142" s="13"/>
      <c r="E142" s="13"/>
      <c r="F142" s="13"/>
      <c r="G142" s="13"/>
      <c r="H142" s="13"/>
      <c r="I142" s="13"/>
      <c r="J142" s="13"/>
      <c r="K142" s="13"/>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6.5" hidden="false" customHeight="false" outlineLevel="0" collapsed="false">
      <c r="A143" s="40" t="str">
        <f aca="false">$B$49</f>
        <v>Sydney - Baulkham Hills and Hawkesbury</v>
      </c>
      <c r="B143" s="41"/>
      <c r="C143" s="42"/>
      <c r="D143" s="13"/>
      <c r="E143" s="13"/>
      <c r="F143" s="13"/>
      <c r="G143" s="13"/>
      <c r="H143" s="13"/>
      <c r="I143" s="13"/>
      <c r="J143" s="13"/>
      <c r="K143" s="13"/>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75" hidden="false" customHeight="false" outlineLevel="0" collapsed="false">
      <c r="A144" s="23" t="str">
        <f aca="false">IF(Economy!P8=Economy!O8,"Low to middle income ratio unchanged:",(IF(Economy!P8&gt;Economy!O8,"Low to middle income ratio increased:", "Low to middle income ratio decreased:")))</f>
        <v>Low to middle income ratio decreased:</v>
      </c>
      <c r="B144" s="23"/>
      <c r="C144" s="23"/>
      <c r="D144" s="13"/>
      <c r="E144" s="13"/>
      <c r="F144" s="13"/>
      <c r="G144" s="13"/>
      <c r="H144" s="13"/>
      <c r="I144" s="13"/>
      <c r="J144" s="13"/>
      <c r="K144" s="13"/>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75" hidden="false" customHeight="false" outlineLevel="0" collapsed="false">
      <c r="A145" s="24" t="s">
        <v>16</v>
      </c>
      <c r="B145" s="47" t="n">
        <f aca="false">IFERROR(Economy!$O$8, "not published")</f>
        <v>0.370725034199726</v>
      </c>
      <c r="C145" s="23" t="str">
        <f aca="false">"in"&amp;" "&amp;Economy!$O$6</f>
        <v>in 2001</v>
      </c>
      <c r="D145" s="13"/>
      <c r="E145" s="13"/>
      <c r="F145" s="13"/>
      <c r="G145" s="13"/>
      <c r="H145" s="13"/>
      <c r="I145" s="13"/>
      <c r="J145" s="13"/>
      <c r="K145" s="13"/>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75" hidden="false" customHeight="false" outlineLevel="0" collapsed="false">
      <c r="A146" s="24" t="s">
        <v>17</v>
      </c>
      <c r="B146" s="47" t="n">
        <f aca="false">IFERROR(Economy!$P$8, "not published")</f>
        <v>0.353281853281853</v>
      </c>
      <c r="C146" s="23" t="str">
        <f aca="false">"in"&amp;" "&amp;Economy!$P$6</f>
        <v>in 2011</v>
      </c>
      <c r="D146" s="13"/>
      <c r="E146" s="13"/>
      <c r="F146" s="13"/>
      <c r="G146" s="13"/>
      <c r="H146" s="13"/>
      <c r="I146" s="13"/>
      <c r="J146" s="13"/>
      <c r="K146" s="13"/>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s="20" customFormat="true" ht="3" hidden="false" customHeight="true" outlineLevel="0" collapsed="false">
      <c r="A147" s="18"/>
      <c r="B147" s="18"/>
      <c r="C147" s="18"/>
      <c r="D147" s="18"/>
      <c r="E147" s="18"/>
      <c r="F147" s="18"/>
      <c r="G147" s="18"/>
      <c r="H147" s="18"/>
      <c r="I147" s="18"/>
      <c r="J147" s="18"/>
      <c r="K147" s="18"/>
    </row>
    <row r="148" customFormat="false" ht="15" hidden="false" customHeight="true" outlineLevel="0" collapsed="false">
      <c r="A148" s="37" t="s">
        <v>44</v>
      </c>
      <c r="B148" s="38"/>
      <c r="C148" s="38"/>
      <c r="D148" s="39" t="s">
        <v>45</v>
      </c>
      <c r="E148" s="39"/>
      <c r="F148" s="39"/>
      <c r="G148" s="39"/>
      <c r="H148" s="39"/>
      <c r="I148" s="39"/>
      <c r="J148" s="39" t="s">
        <v>20</v>
      </c>
      <c r="K148" s="39"/>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s="20" customFormat="true" ht="3" hidden="false" customHeight="true" outlineLevel="0" collapsed="false">
      <c r="A149" s="17"/>
      <c r="B149" s="18"/>
      <c r="C149" s="18"/>
      <c r="D149" s="45"/>
      <c r="E149" s="45"/>
      <c r="F149" s="45"/>
      <c r="G149" s="45"/>
      <c r="H149" s="45"/>
      <c r="I149" s="45"/>
      <c r="J149" s="45"/>
      <c r="K149" s="45"/>
    </row>
    <row r="150" customFormat="false" ht="16.5" hidden="false" customHeight="false" outlineLevel="0" collapsed="false">
      <c r="A150" s="40" t="s">
        <v>14</v>
      </c>
      <c r="B150" s="41"/>
      <c r="C150" s="42"/>
      <c r="D150" s="13"/>
      <c r="E150" s="13"/>
      <c r="F150" s="13"/>
      <c r="G150" s="13"/>
      <c r="H150" s="13"/>
      <c r="I150" s="13"/>
      <c r="J150" s="13"/>
      <c r="K150" s="13"/>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75" hidden="false" customHeight="false" outlineLevel="0" collapsed="false">
      <c r="A151" s="23" t="s">
        <v>46</v>
      </c>
      <c r="B151" s="23"/>
      <c r="C151" s="23"/>
      <c r="D151" s="13"/>
      <c r="E151" s="13"/>
      <c r="F151" s="13"/>
      <c r="G151" s="13"/>
      <c r="H151" s="13"/>
      <c r="I151" s="13"/>
      <c r="J151" s="13"/>
      <c r="K151" s="13"/>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75" hidden="false" customHeight="false" outlineLevel="0" collapsed="false">
      <c r="A152" s="24" t="s">
        <v>16</v>
      </c>
      <c r="B152" s="30" t="n">
        <f aca="false">Economy!S9/100</f>
        <v>0.113</v>
      </c>
      <c r="C152" s="23" t="str">
        <f aca="false">"in"&amp;" "&amp;Economy!$S$6</f>
        <v>in 2012–13</v>
      </c>
      <c r="D152" s="13"/>
      <c r="E152" s="13"/>
      <c r="F152" s="13"/>
      <c r="G152" s="13"/>
      <c r="H152" s="13"/>
      <c r="I152" s="13"/>
      <c r="J152" s="13"/>
      <c r="K152" s="13"/>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75" hidden="false" customHeight="false" outlineLevel="0" collapsed="false">
      <c r="A153" s="24" t="s">
        <v>17</v>
      </c>
      <c r="B153" s="30" t="n">
        <f aca="false">Economy!T9/100</f>
        <v>0.138</v>
      </c>
      <c r="C153" s="23" t="str">
        <f aca="false">"in"&amp;" "&amp;Economy!$T$6</f>
        <v>in 2013–14</v>
      </c>
      <c r="D153" s="13"/>
      <c r="E153" s="13"/>
      <c r="F153" s="13"/>
      <c r="G153" s="13"/>
      <c r="H153" s="13"/>
      <c r="I153" s="13"/>
      <c r="J153" s="13"/>
      <c r="K153" s="13"/>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75" hidden="false" customHeight="true" outlineLevel="0" collapsed="false">
      <c r="A154" s="40" t="str">
        <f aca="false">$B$49</f>
        <v>Sydney - Baulkham Hills and Hawkesbury</v>
      </c>
      <c r="B154" s="41"/>
      <c r="C154" s="42"/>
      <c r="D154" s="13"/>
      <c r="E154" s="13"/>
      <c r="F154" s="13"/>
      <c r="G154" s="13"/>
      <c r="H154" s="13"/>
      <c r="I154" s="13"/>
      <c r="J154" s="13"/>
      <c r="K154" s="13"/>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75" hidden="false" customHeight="false" outlineLevel="0" collapsed="false">
      <c r="A155" s="23" t="str">
        <f aca="false">IF(Economy!T8=Economy!S8,"New business entry unchanged:",(IF(Economy!T8&gt;Economy!S8,"New business entry increased:", "New business entry decreased:")))</f>
        <v>New business entry increased:</v>
      </c>
      <c r="B155" s="23"/>
      <c r="C155" s="23"/>
      <c r="D155" s="13"/>
      <c r="E155" s="13"/>
      <c r="F155" s="13"/>
      <c r="G155" s="13"/>
      <c r="H155" s="13"/>
      <c r="I155" s="13"/>
      <c r="J155" s="13"/>
      <c r="K155" s="13"/>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75" hidden="false" customHeight="false" outlineLevel="0" collapsed="false">
      <c r="A156" s="24" t="s">
        <v>16</v>
      </c>
      <c r="B156" s="30" t="n">
        <f aca="false">IFERROR(Economy!$S$8/100, "not published")</f>
        <v>0.106</v>
      </c>
      <c r="C156" s="23" t="str">
        <f aca="false">"in"&amp;" "&amp;Economy!$S$6</f>
        <v>in 2012–13</v>
      </c>
      <c r="D156" s="13"/>
      <c r="E156" s="13"/>
      <c r="F156" s="13"/>
      <c r="G156" s="13"/>
      <c r="H156" s="13"/>
      <c r="I156" s="13"/>
      <c r="J156" s="13"/>
      <c r="K156" s="13"/>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75" hidden="false" customHeight="false" outlineLevel="0" collapsed="false">
      <c r="A157" s="24" t="s">
        <v>17</v>
      </c>
      <c r="B157" s="30" t="n">
        <f aca="false">IFERROR(Economy!$T$8/100, "not published")</f>
        <v>0.143</v>
      </c>
      <c r="C157" s="23" t="str">
        <f aca="false">"in"&amp;" "&amp;Economy!$T$6</f>
        <v>in 2013–14</v>
      </c>
      <c r="D157" s="13"/>
      <c r="E157" s="13"/>
      <c r="F157" s="13"/>
      <c r="G157" s="13"/>
      <c r="H157" s="13"/>
      <c r="I157" s="13"/>
      <c r="J157" s="13"/>
      <c r="K157" s="13"/>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4" hidden="false" customHeight="true" outlineLevel="0" collapsed="false">
      <c r="A158" s="48" t="s">
        <v>47</v>
      </c>
      <c r="B158" s="48"/>
      <c r="C158" s="48"/>
      <c r="D158" s="48"/>
      <c r="E158" s="48"/>
      <c r="F158" s="48"/>
      <c r="G158" s="48"/>
      <c r="H158" s="48"/>
      <c r="I158" s="48"/>
      <c r="J158" s="48"/>
      <c r="K158" s="48"/>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1.65" hidden="false" customHeight="true" outlineLevel="0" collapsed="false">
      <c r="A159" s="11" t="s">
        <v>9</v>
      </c>
      <c r="B159" s="11" t="str">
        <f aca="false">B102</f>
        <v>Sydney - Baulkham Hills and Hawkesbury</v>
      </c>
      <c r="C159" s="11"/>
      <c r="D159" s="11"/>
      <c r="E159" s="11"/>
      <c r="F159" s="11"/>
      <c r="G159" s="11"/>
      <c r="H159" s="11"/>
      <c r="I159" s="13"/>
      <c r="J159" s="13"/>
      <c r="K159" s="13"/>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1.65" hidden="false" customHeight="true" outlineLevel="0" collapsed="false">
      <c r="A160" s="11"/>
      <c r="B160" s="11"/>
      <c r="C160" s="11"/>
      <c r="D160" s="11"/>
      <c r="E160" s="11"/>
      <c r="F160" s="11"/>
      <c r="G160" s="11"/>
      <c r="H160" s="11"/>
      <c r="I160" s="13"/>
      <c r="J160" s="13"/>
      <c r="K160" s="13"/>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75" hidden="false" customHeight="false" outlineLevel="0" collapsed="false">
      <c r="A161" s="49" t="s">
        <v>48</v>
      </c>
      <c r="B161" s="50"/>
      <c r="C161" s="50"/>
      <c r="D161" s="51" t="s">
        <v>49</v>
      </c>
      <c r="E161" s="51"/>
      <c r="F161" s="51"/>
      <c r="G161" s="51"/>
      <c r="H161" s="51"/>
      <c r="I161" s="51"/>
      <c r="J161" s="51" t="s">
        <v>13</v>
      </c>
      <c r="K161" s="51"/>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s="20" customFormat="true" ht="3" hidden="false" customHeight="true" outlineLevel="0" collapsed="false">
      <c r="A162" s="17"/>
      <c r="B162" s="18"/>
      <c r="C162" s="18"/>
      <c r="D162" s="52"/>
      <c r="E162" s="52"/>
      <c r="F162" s="52"/>
      <c r="G162" s="52"/>
      <c r="H162" s="52"/>
      <c r="I162" s="52"/>
      <c r="J162" s="52"/>
      <c r="K162" s="52"/>
    </row>
    <row r="163" customFormat="false" ht="16.5" hidden="false" customHeight="false" outlineLevel="0" collapsed="false">
      <c r="A163" s="53" t="s">
        <v>14</v>
      </c>
      <c r="B163" s="54"/>
      <c r="C163" s="55"/>
      <c r="D163" s="13"/>
      <c r="E163" s="13"/>
      <c r="F163" s="13"/>
      <c r="G163" s="13"/>
      <c r="H163" s="13"/>
      <c r="I163" s="13"/>
      <c r="J163" s="13"/>
      <c r="K163" s="13"/>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75" hidden="false" customHeight="false" outlineLevel="0" collapsed="false">
      <c r="A164" s="23" t="s">
        <v>50</v>
      </c>
      <c r="B164" s="23"/>
      <c r="C164" s="23"/>
      <c r="D164" s="13"/>
      <c r="E164" s="13"/>
      <c r="F164" s="13"/>
      <c r="G164" s="13"/>
      <c r="H164" s="13"/>
      <c r="I164" s="13"/>
      <c r="J164" s="13"/>
      <c r="K164" s="13"/>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75" hidden="false" customHeight="false" outlineLevel="0" collapsed="false">
      <c r="A165" s="24" t="s">
        <v>16</v>
      </c>
      <c r="B165" s="30" t="n">
        <f aca="false">Environment!C9/100</f>
        <v>0.106</v>
      </c>
      <c r="C165" s="23" t="str">
        <f aca="false">"in"&amp;" " &amp; Environment!$C$6</f>
        <v>in 2006</v>
      </c>
      <c r="D165" s="13"/>
      <c r="E165" s="13"/>
      <c r="F165" s="13"/>
      <c r="G165" s="13"/>
      <c r="H165" s="13"/>
      <c r="I165" s="13"/>
      <c r="J165" s="13"/>
      <c r="K165" s="13"/>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75" hidden="false" customHeight="false" outlineLevel="0" collapsed="false">
      <c r="A166" s="24" t="s">
        <v>17</v>
      </c>
      <c r="B166" s="30" t="n">
        <f aca="false">Environment!D9/100</f>
        <v>0.178</v>
      </c>
      <c r="C166" s="23" t="str">
        <f aca="false">"in"&amp;" " &amp; Environment!$D$6</f>
        <v>in 2014</v>
      </c>
      <c r="D166" s="13"/>
      <c r="E166" s="13"/>
      <c r="F166" s="13"/>
      <c r="G166" s="13"/>
      <c r="H166" s="13"/>
      <c r="I166" s="13"/>
      <c r="J166" s="13"/>
      <c r="K166" s="13"/>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6.5" hidden="false" customHeight="false" outlineLevel="0" collapsed="false">
      <c r="A167" s="53" t="str">
        <f aca="false">$B$49</f>
        <v>Sydney - Baulkham Hills and Hawkesbury</v>
      </c>
      <c r="B167" s="54"/>
      <c r="C167" s="55"/>
      <c r="D167" s="13"/>
      <c r="E167" s="13"/>
      <c r="F167" s="13"/>
      <c r="G167" s="13"/>
      <c r="H167" s="13"/>
      <c r="I167" s="13"/>
      <c r="J167" s="13"/>
      <c r="K167" s="13"/>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75" hidden="false" customHeight="false" outlineLevel="0" collapsed="false">
      <c r="A168" s="23" t="str">
        <f aca="false">IF(Environment!$D$8=Environment!$C$8,"Land area protected has not changed:",(IF(Environment!$D$8&gt;Environment!$C$8,"Land area protected has increased:", "Land area protected has decreased:")))</f>
        <v>Land area protected has increased:</v>
      </c>
      <c r="B168" s="23"/>
      <c r="C168" s="23"/>
      <c r="D168" s="13"/>
      <c r="E168" s="13"/>
      <c r="F168" s="13"/>
      <c r="G168" s="13"/>
      <c r="H168" s="13"/>
      <c r="I168" s="13"/>
      <c r="J168" s="13"/>
      <c r="K168" s="13"/>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75" hidden="false" customHeight="false" outlineLevel="0" collapsed="false">
      <c r="A169" s="24" t="s">
        <v>16</v>
      </c>
      <c r="B169" s="30" t="n">
        <f aca="false">IFERROR(Environment!$C$8/100, "not published")</f>
        <v>0.618</v>
      </c>
      <c r="C169" s="23" t="str">
        <f aca="false">"in"&amp;" " &amp; Environment!$C$6</f>
        <v>in 2006</v>
      </c>
      <c r="D169" s="13"/>
      <c r="E169" s="13"/>
      <c r="F169" s="13"/>
      <c r="G169" s="13"/>
      <c r="H169" s="13"/>
      <c r="I169" s="13"/>
      <c r="J169" s="13"/>
      <c r="K169" s="13"/>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75" hidden="false" customHeight="false" outlineLevel="0" collapsed="false">
      <c r="A170" s="24" t="s">
        <v>17</v>
      </c>
      <c r="B170" s="30" t="n">
        <f aca="false">IFERROR(Environment!$D$8/100, "not published")</f>
        <v>0.629</v>
      </c>
      <c r="C170" s="23" t="str">
        <f aca="false">"in"&amp;" " &amp; Environment!$D$6</f>
        <v>in 2014</v>
      </c>
      <c r="D170" s="13"/>
      <c r="E170" s="13"/>
      <c r="F170" s="13"/>
      <c r="G170" s="13"/>
      <c r="H170" s="13"/>
      <c r="I170" s="13"/>
      <c r="J170" s="13"/>
      <c r="K170" s="13"/>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3" hidden="false" customHeight="true" outlineLevel="0" collapsed="false">
      <c r="A171" s="13"/>
      <c r="B171" s="13"/>
      <c r="C171" s="13"/>
      <c r="D171" s="13"/>
      <c r="E171" s="13"/>
      <c r="F171" s="13"/>
      <c r="G171" s="13"/>
      <c r="H171" s="13"/>
      <c r="I171" s="13"/>
      <c r="J171" s="13"/>
      <c r="K171" s="13"/>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75" hidden="false" customHeight="false" outlineLevel="0" collapsed="false">
      <c r="A172" s="49" t="s">
        <v>51</v>
      </c>
      <c r="B172" s="50"/>
      <c r="C172" s="50"/>
      <c r="D172" s="51" t="s">
        <v>52</v>
      </c>
      <c r="E172" s="51"/>
      <c r="F172" s="51"/>
      <c r="G172" s="51"/>
      <c r="H172" s="51"/>
      <c r="I172" s="51"/>
      <c r="J172" s="51" t="s">
        <v>20</v>
      </c>
      <c r="K172" s="51"/>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s="20" customFormat="true" ht="3" hidden="false" customHeight="true" outlineLevel="0" collapsed="false">
      <c r="A173" s="17"/>
      <c r="B173" s="18"/>
      <c r="C173" s="18"/>
      <c r="D173" s="52"/>
      <c r="E173" s="52"/>
      <c r="F173" s="52"/>
      <c r="G173" s="52"/>
      <c r="H173" s="52"/>
      <c r="I173" s="52"/>
      <c r="J173" s="52"/>
      <c r="K173" s="52"/>
    </row>
    <row r="174" customFormat="false" ht="16.5" hidden="false" customHeight="false" outlineLevel="0" collapsed="false">
      <c r="A174" s="53" t="s">
        <v>14</v>
      </c>
      <c r="B174" s="54"/>
      <c r="C174" s="55"/>
      <c r="D174" s="13"/>
      <c r="E174" s="13"/>
      <c r="F174" s="13"/>
      <c r="G174" s="13"/>
      <c r="H174" s="13"/>
      <c r="I174" s="13"/>
      <c r="J174" s="13"/>
      <c r="K174" s="13"/>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75" hidden="false" customHeight="false" outlineLevel="0" collapsed="false">
      <c r="A175" s="23" t="s">
        <v>53</v>
      </c>
      <c r="B175" s="23"/>
      <c r="C175" s="23"/>
      <c r="D175" s="13"/>
      <c r="E175" s="13"/>
      <c r="F175" s="13"/>
      <c r="G175" s="13"/>
      <c r="H175" s="13"/>
      <c r="I175" s="13"/>
      <c r="J175" s="13"/>
      <c r="K175" s="13"/>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5.75" hidden="false" customHeight="false" outlineLevel="0" collapsed="false">
      <c r="A176" s="24" t="s">
        <v>16</v>
      </c>
      <c r="B176" s="56" t="n">
        <f aca="false">Environment!G9</f>
        <v>2.9</v>
      </c>
      <c r="C176" s="23" t="str">
        <f aca="false">"in"&amp;" " &amp; Environment!$G$6</f>
        <v>in 2006</v>
      </c>
      <c r="D176" s="13"/>
      <c r="E176" s="13"/>
      <c r="F176" s="13"/>
      <c r="G176" s="13"/>
      <c r="H176" s="13"/>
      <c r="I176" s="13"/>
      <c r="J176" s="13"/>
      <c r="K176" s="13"/>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75" hidden="false" customHeight="false" outlineLevel="0" collapsed="false">
      <c r="A177" s="24" t="s">
        <v>17</v>
      </c>
      <c r="B177" s="56" t="n">
        <f aca="false">Environment!H9</f>
        <v>2.9</v>
      </c>
      <c r="C177" s="23" t="str">
        <f aca="false">"in"&amp;" " &amp; Environment!$H$6</f>
        <v>in 2014</v>
      </c>
      <c r="D177" s="13"/>
      <c r="E177" s="13"/>
      <c r="F177" s="13"/>
      <c r="G177" s="13"/>
      <c r="H177" s="13"/>
      <c r="I177" s="13"/>
      <c r="J177" s="13"/>
      <c r="K177" s="13"/>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6.5" hidden="false" customHeight="false" outlineLevel="0" collapsed="false">
      <c r="A178" s="53" t="str">
        <f aca="false">B102</f>
        <v>Sydney - Baulkham Hills and Hawkesbury</v>
      </c>
      <c r="B178" s="54"/>
      <c r="C178" s="55"/>
      <c r="D178" s="13"/>
      <c r="E178" s="13"/>
      <c r="F178" s="13"/>
      <c r="G178" s="13"/>
      <c r="H178" s="13"/>
      <c r="I178" s="13"/>
      <c r="J178" s="13"/>
      <c r="K178" s="13"/>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5.75" hidden="false" customHeight="false" outlineLevel="0" collapsed="false">
      <c r="A179" s="23" t="str">
        <f aca="false">IF(Environment!$H$8=Environment!$G$8,"Visits per resident unchnaged:",(IF(Environment!$H$8&gt;Environment!$G$8,"Visits per resident increased:", "Visits per resident decreased:")))</f>
        <v>Visits per resident decreased:</v>
      </c>
      <c r="B179" s="23"/>
      <c r="C179" s="23"/>
      <c r="D179" s="13"/>
      <c r="E179" s="13"/>
      <c r="F179" s="13"/>
      <c r="G179" s="13"/>
      <c r="H179" s="13"/>
      <c r="I179" s="13"/>
      <c r="J179" s="13"/>
      <c r="K179" s="13"/>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5.75" hidden="false" customHeight="false" outlineLevel="0" collapsed="false">
      <c r="A180" s="24" t="s">
        <v>16</v>
      </c>
      <c r="B180" s="56" t="n">
        <f aca="false">IFERROR(Environment!$G$8, "not published")</f>
        <v>3.319676</v>
      </c>
      <c r="C180" s="23" t="str">
        <f aca="false">"in"&amp;" " &amp; Environment!$G$6</f>
        <v>in 2006</v>
      </c>
      <c r="D180" s="13"/>
      <c r="E180" s="13"/>
      <c r="F180" s="13"/>
      <c r="G180" s="13"/>
      <c r="H180" s="13"/>
      <c r="I180" s="13"/>
      <c r="J180" s="13"/>
      <c r="K180" s="13"/>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5.75" hidden="false" customHeight="false" outlineLevel="0" collapsed="false">
      <c r="A181" s="24" t="s">
        <v>17</v>
      </c>
      <c r="B181" s="56" t="n">
        <f aca="false">IFERROR(Environment!$H$8, "not published")</f>
        <v>3.310693</v>
      </c>
      <c r="C181" s="23" t="str">
        <f aca="false">"in"&amp;" " &amp; Environment!$H$6</f>
        <v>in 2014</v>
      </c>
      <c r="D181" s="13"/>
      <c r="E181" s="13"/>
      <c r="F181" s="13"/>
      <c r="G181" s="13"/>
      <c r="H181" s="13"/>
      <c r="I181" s="13"/>
      <c r="J181" s="13"/>
      <c r="K181" s="13"/>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3" hidden="false" customHeight="true" outlineLevel="0" collapsed="false">
      <c r="A182" s="24"/>
      <c r="B182" s="56"/>
      <c r="C182" s="23"/>
      <c r="D182" s="13"/>
      <c r="E182" s="13"/>
      <c r="F182" s="13"/>
      <c r="G182" s="13"/>
      <c r="H182" s="13"/>
      <c r="I182" s="13"/>
      <c r="J182" s="13"/>
      <c r="K182" s="13"/>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24" hidden="false" customHeight="true" outlineLevel="0" collapsed="false">
      <c r="A183" s="57" t="s">
        <v>54</v>
      </c>
      <c r="B183" s="57"/>
      <c r="C183" s="57"/>
      <c r="D183" s="57"/>
      <c r="E183" s="57"/>
      <c r="F183" s="57"/>
      <c r="G183" s="57"/>
      <c r="H183" s="57"/>
      <c r="I183" s="57"/>
      <c r="J183" s="57"/>
      <c r="K183" s="57"/>
      <c r="L183" s="13"/>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1.65" hidden="false" customHeight="true" outlineLevel="0" collapsed="false">
      <c r="A184" s="11" t="s">
        <v>9</v>
      </c>
      <c r="B184" s="11" t="str">
        <f aca="false">$B$49</f>
        <v>Sydney - Baulkham Hills and Hawkesbury</v>
      </c>
      <c r="C184" s="11"/>
      <c r="D184" s="11"/>
      <c r="E184" s="11"/>
      <c r="F184" s="11"/>
      <c r="G184" s="11"/>
      <c r="H184" s="11"/>
      <c r="I184" s="13"/>
      <c r="J184" s="13"/>
      <c r="K184" s="13"/>
      <c r="L184" s="13"/>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1.65" hidden="false" customHeight="true" outlineLevel="0" collapsed="false">
      <c r="A185" s="11"/>
      <c r="B185" s="11"/>
      <c r="C185" s="11"/>
      <c r="D185" s="11"/>
      <c r="E185" s="11"/>
      <c r="F185" s="11"/>
      <c r="G185" s="11"/>
      <c r="H185" s="11"/>
      <c r="I185" s="13"/>
      <c r="J185" s="13"/>
      <c r="K185" s="13"/>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5.75" hidden="false" customHeight="false" outlineLevel="0" collapsed="false">
      <c r="A186" s="58" t="s">
        <v>55</v>
      </c>
      <c r="B186" s="59"/>
      <c r="C186" s="59"/>
      <c r="D186" s="60" t="s">
        <v>56</v>
      </c>
      <c r="E186" s="60"/>
      <c r="F186" s="60"/>
      <c r="G186" s="60"/>
      <c r="H186" s="60"/>
      <c r="I186" s="60"/>
      <c r="J186" s="60" t="s">
        <v>13</v>
      </c>
      <c r="K186" s="6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s="20" customFormat="true" ht="3" hidden="false" customHeight="true" outlineLevel="0" collapsed="false">
      <c r="A187" s="17"/>
      <c r="B187" s="18"/>
      <c r="C187" s="18"/>
      <c r="D187" s="61"/>
      <c r="E187" s="61"/>
      <c r="F187" s="61"/>
      <c r="G187" s="61"/>
      <c r="H187" s="61"/>
      <c r="I187" s="61"/>
      <c r="J187" s="61"/>
      <c r="K187" s="61"/>
    </row>
    <row r="188" customFormat="false" ht="16.5" hidden="false" customHeight="false" outlineLevel="0" collapsed="false">
      <c r="A188" s="62" t="s">
        <v>14</v>
      </c>
      <c r="B188" s="63"/>
      <c r="C188" s="64"/>
      <c r="D188" s="13"/>
      <c r="E188" s="13"/>
      <c r="F188" s="13"/>
      <c r="G188" s="13"/>
      <c r="H188" s="13"/>
      <c r="I188" s="13"/>
      <c r="J188" s="13"/>
      <c r="K188" s="13"/>
      <c r="L188" s="0"/>
      <c r="M188" s="0"/>
      <c r="N188" s="0"/>
      <c r="O188" s="0"/>
      <c r="P188" s="0"/>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5.75" hidden="false" customHeight="false" outlineLevel="0" collapsed="false">
      <c r="A189" s="23" t="s">
        <v>57</v>
      </c>
      <c r="B189" s="23"/>
      <c r="C189" s="23"/>
      <c r="D189" s="13"/>
      <c r="E189" s="13"/>
      <c r="F189" s="13"/>
      <c r="G189" s="13"/>
      <c r="H189" s="13"/>
      <c r="I189" s="13"/>
      <c r="J189" s="13"/>
      <c r="K189" s="13"/>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5.75" hidden="false" customHeight="false" outlineLevel="0" collapsed="false">
      <c r="A190" s="24" t="s">
        <v>16</v>
      </c>
      <c r="B190" s="30" t="n">
        <f aca="false">Governance!C9/100</f>
        <v>0.775</v>
      </c>
      <c r="C190" s="23" t="str">
        <f aca="false">"in"&amp;" "&amp;Governance!$C$6</f>
        <v>in 2001</v>
      </c>
      <c r="D190" s="13"/>
      <c r="E190" s="13"/>
      <c r="F190" s="13"/>
      <c r="G190" s="13"/>
      <c r="H190" s="13"/>
      <c r="I190" s="13"/>
      <c r="J190" s="13"/>
      <c r="K190" s="13"/>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5.75" hidden="false" customHeight="false" outlineLevel="0" collapsed="false">
      <c r="A191" s="24" t="s">
        <v>17</v>
      </c>
      <c r="B191" s="30" t="n">
        <f aca="false">Governance!D9/100</f>
        <v>0.797</v>
      </c>
      <c r="C191" s="23" t="str">
        <f aca="false">"in"&amp;" "&amp;Governance!$D$6</f>
        <v>in 2011</v>
      </c>
      <c r="D191" s="13"/>
      <c r="E191" s="13"/>
      <c r="F191" s="13"/>
      <c r="G191" s="13"/>
      <c r="H191" s="13"/>
      <c r="I191" s="13"/>
      <c r="J191" s="13"/>
      <c r="K191" s="13"/>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6.5" hidden="false" customHeight="false" outlineLevel="0" collapsed="false">
      <c r="A192" s="62" t="str">
        <f aca="false">$B$49</f>
        <v>Sydney - Baulkham Hills and Hawkesbury</v>
      </c>
      <c r="B192" s="63"/>
      <c r="C192" s="64"/>
      <c r="D192" s="13"/>
      <c r="E192" s="13"/>
      <c r="F192" s="13"/>
      <c r="G192" s="13"/>
      <c r="H192" s="13"/>
      <c r="I192" s="13"/>
      <c r="J192" s="13"/>
      <c r="K192" s="13"/>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5.75" hidden="false" customHeight="false" outlineLevel="0" collapsed="false">
      <c r="A193" s="23" t="str">
        <f aca="false">IF(Governance!$D$8=Governance!$C$8,"Uptake of citizenship has not changed:",(IF(Governance!$D$8&gt;Governance!$C$8,"Uptake of citizenship has increased:","Uptake of citizenship has decreased:")))</f>
        <v>Uptake of citizenship has increased:</v>
      </c>
      <c r="B193" s="23"/>
      <c r="C193" s="23"/>
      <c r="D193" s="13"/>
      <c r="E193" s="13"/>
      <c r="F193" s="13"/>
      <c r="G193" s="13"/>
      <c r="H193" s="13"/>
      <c r="I193" s="13"/>
      <c r="J193" s="13"/>
      <c r="K193" s="13"/>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5.75" hidden="false" customHeight="false" outlineLevel="0" collapsed="false">
      <c r="A194" s="24" t="s">
        <v>16</v>
      </c>
      <c r="B194" s="25" t="str">
        <f aca="false">IFERROR(Governance!$C$8&amp;"%", "not published")</f>
        <v>78.5%</v>
      </c>
      <c r="C194" s="23" t="str">
        <f aca="false">"in"&amp;" "&amp;Governance!$C$6</f>
        <v>in 2001</v>
      </c>
      <c r="D194" s="13"/>
      <c r="E194" s="13"/>
      <c r="F194" s="13"/>
      <c r="G194" s="13"/>
      <c r="H194" s="13"/>
      <c r="I194" s="13"/>
      <c r="J194" s="13"/>
      <c r="K194" s="13"/>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5.75" hidden="false" customHeight="false" outlineLevel="0" collapsed="false">
      <c r="A195" s="24" t="s">
        <v>17</v>
      </c>
      <c r="B195" s="65" t="str">
        <f aca="false">Governance!$D$8&amp;"%"</f>
        <v>84.4%</v>
      </c>
      <c r="C195" s="23" t="str">
        <f aca="false">"in"&amp;" "&amp;Governance!$D$6</f>
        <v>in 2011</v>
      </c>
      <c r="D195" s="13"/>
      <c r="E195" s="13"/>
      <c r="F195" s="13"/>
      <c r="G195" s="13"/>
      <c r="H195" s="13"/>
      <c r="I195" s="13"/>
      <c r="J195" s="13"/>
      <c r="K195" s="13"/>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5.75" hidden="false" customHeight="false" outlineLevel="0" collapsed="false">
      <c r="A196" s="13"/>
      <c r="B196" s="13"/>
      <c r="C196" s="13"/>
      <c r="D196" s="13"/>
      <c r="E196" s="13"/>
      <c r="F196" s="13"/>
      <c r="G196" s="13"/>
      <c r="H196" s="13"/>
      <c r="I196" s="13"/>
      <c r="J196" s="13"/>
      <c r="K196" s="13"/>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5.75" hidden="false" customHeight="false" outlineLevel="0" collapsed="false">
      <c r="A197" s="13"/>
      <c r="B197" s="13"/>
      <c r="C197" s="13"/>
      <c r="D197" s="13"/>
      <c r="E197" s="13"/>
      <c r="F197" s="13"/>
      <c r="G197" s="13"/>
      <c r="H197" s="13"/>
      <c r="I197" s="13"/>
      <c r="J197" s="13"/>
      <c r="K197" s="13"/>
      <c r="L197" s="0"/>
      <c r="M197" s="0"/>
      <c r="N197" s="0"/>
      <c r="O197" s="0"/>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5.75" hidden="false" customHeight="false" outlineLevel="0" collapsed="false">
      <c r="A198" s="13"/>
      <c r="B198" s="13"/>
      <c r="C198" s="13"/>
      <c r="D198" s="13"/>
      <c r="E198" s="13"/>
      <c r="F198" s="13"/>
      <c r="G198" s="13"/>
      <c r="H198" s="13"/>
      <c r="I198" s="13"/>
      <c r="J198" s="13"/>
      <c r="K198" s="13"/>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5.75" hidden="false" customHeight="false" outlineLevel="0" collapsed="false">
      <c r="A199" s="13"/>
      <c r="B199" s="0"/>
      <c r="C199" s="0"/>
      <c r="D199" s="13"/>
      <c r="E199" s="13"/>
      <c r="F199" s="13"/>
      <c r="G199" s="13"/>
      <c r="H199" s="13"/>
      <c r="I199" s="13"/>
      <c r="J199" s="13"/>
      <c r="K199" s="13"/>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2" customFormat="false" ht="15.75" hidden="false" customHeight="false" outlineLevel="0" collapsed="false">
      <c r="A202" s="13"/>
      <c r="B202" s="0"/>
      <c r="C202" s="0"/>
      <c r="D202" s="0"/>
      <c r="E202" s="0"/>
      <c r="F202" s="0"/>
      <c r="G202" s="0"/>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5.75" hidden="false" customHeight="false" outlineLevel="0" collapsed="false">
      <c r="A203" s="13"/>
      <c r="B203" s="0"/>
      <c r="C203" s="0"/>
      <c r="D203" s="0"/>
      <c r="E203" s="0"/>
      <c r="F203" s="0"/>
      <c r="G203" s="0"/>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5.75" hidden="false" customHeight="false" outlineLevel="0" collapsed="false">
      <c r="A204" s="13"/>
      <c r="B204" s="0"/>
      <c r="C204" s="0"/>
      <c r="D204" s="0"/>
      <c r="E204" s="0"/>
      <c r="F204" s="0"/>
      <c r="G204" s="0"/>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5.75" hidden="false" customHeight="false" outlineLevel="0" collapsed="false">
      <c r="A205" s="13"/>
      <c r="B205" s="0"/>
      <c r="C205" s="0"/>
      <c r="D205" s="0"/>
      <c r="E205" s="0"/>
      <c r="F205" s="0"/>
      <c r="G205" s="0"/>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9.5" hidden="false" customHeight="false" outlineLevel="0" collapsed="false">
      <c r="A206" s="66" t="s">
        <v>58</v>
      </c>
      <c r="B206" s="66"/>
      <c r="C206" s="66"/>
      <c r="D206" s="66"/>
      <c r="E206" s="66"/>
      <c r="F206" s="66"/>
      <c r="G206" s="66"/>
      <c r="H206" s="66"/>
      <c r="I206" s="66"/>
      <c r="J206" s="66"/>
      <c r="K206" s="66"/>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1.65" hidden="false" customHeight="true" outlineLevel="0" collapsed="false">
      <c r="A207" s="11" t="s">
        <v>9</v>
      </c>
      <c r="B207" s="11" t="str">
        <f aca="false">$B$49</f>
        <v>Sydney - Baulkham Hills and Hawkesbury</v>
      </c>
      <c r="C207" s="11"/>
      <c r="D207" s="11"/>
      <c r="E207" s="11"/>
      <c r="F207" s="11"/>
      <c r="G207" s="11"/>
      <c r="H207" s="11"/>
      <c r="I207" s="13"/>
      <c r="J207" s="13"/>
      <c r="K207" s="13"/>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1.65" hidden="false" customHeight="true" outlineLevel="0" collapsed="false">
      <c r="A208" s="11"/>
      <c r="B208" s="11"/>
      <c r="C208" s="11"/>
      <c r="D208" s="11"/>
      <c r="E208" s="11"/>
      <c r="F208" s="11"/>
      <c r="G208" s="11"/>
      <c r="H208" s="11"/>
      <c r="I208" s="13"/>
      <c r="J208" s="13"/>
      <c r="K208" s="13"/>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5.75" hidden="false" customHeight="false" outlineLevel="0" collapsed="false">
      <c r="A209" s="67" t="s">
        <v>59</v>
      </c>
      <c r="B209" s="68"/>
      <c r="C209" s="68"/>
      <c r="D209" s="69" t="s">
        <v>60</v>
      </c>
      <c r="E209" s="69"/>
      <c r="F209" s="69"/>
      <c r="G209" s="69"/>
      <c r="H209" s="69"/>
      <c r="I209" s="69"/>
      <c r="J209" s="69"/>
      <c r="K209" s="69"/>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s="20" customFormat="true" ht="3" hidden="false" customHeight="true" outlineLevel="0" collapsed="false">
      <c r="A210" s="17"/>
      <c r="B210" s="18"/>
      <c r="C210" s="18"/>
      <c r="D210" s="70"/>
      <c r="E210" s="70"/>
      <c r="F210" s="70"/>
      <c r="G210" s="70"/>
      <c r="H210" s="70"/>
      <c r="I210" s="70"/>
      <c r="J210" s="70"/>
      <c r="K210" s="70"/>
    </row>
    <row r="211" customFormat="false" ht="16.5" hidden="false" customHeight="false" outlineLevel="0" collapsed="false">
      <c r="A211" s="71" t="s">
        <v>14</v>
      </c>
      <c r="B211" s="72"/>
      <c r="C211" s="73"/>
      <c r="D211" s="13"/>
      <c r="E211" s="13"/>
      <c r="F211" s="13"/>
      <c r="G211" s="13"/>
      <c r="H211" s="13"/>
      <c r="I211" s="13"/>
      <c r="J211" s="13"/>
      <c r="K211" s="13"/>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5.75" hidden="false" customHeight="false" outlineLevel="0" collapsed="false">
      <c r="A212" s="74" t="s">
        <v>61</v>
      </c>
      <c r="B212" s="23"/>
      <c r="C212" s="23"/>
      <c r="D212" s="13"/>
      <c r="E212" s="13"/>
      <c r="F212" s="13"/>
      <c r="G212" s="13"/>
      <c r="H212" s="13"/>
      <c r="I212" s="13"/>
      <c r="J212" s="13"/>
      <c r="K212" s="13"/>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5.75" hidden="false" customHeight="false" outlineLevel="0" collapsed="false">
      <c r="A213" s="24" t="s">
        <v>16</v>
      </c>
      <c r="B213" s="75" t="n">
        <f aca="false">ERP!C9</f>
        <v>19932721.79</v>
      </c>
      <c r="C213" s="23" t="str">
        <f aca="false">"in"&amp;" "&amp;ERP!$C$6</f>
        <v>in 2004</v>
      </c>
      <c r="D213" s="13"/>
      <c r="E213" s="13"/>
      <c r="F213" s="13"/>
      <c r="G213" s="13"/>
      <c r="H213" s="13"/>
      <c r="I213" s="13"/>
      <c r="J213" s="13"/>
      <c r="K213" s="13"/>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5.75" hidden="false" customHeight="false" outlineLevel="0" collapsed="false">
      <c r="A214" s="24" t="s">
        <v>17</v>
      </c>
      <c r="B214" s="75" t="n">
        <f aca="false">ERP!D9</f>
        <v>23490735.76</v>
      </c>
      <c r="C214" s="23" t="str">
        <f aca="false">"in"&amp;" "&amp;ERP!$D$6</f>
        <v>in 2014</v>
      </c>
      <c r="D214" s="13"/>
      <c r="E214" s="13"/>
      <c r="F214" s="13"/>
      <c r="G214" s="13"/>
      <c r="H214" s="13"/>
      <c r="I214" s="13"/>
      <c r="J214" s="13"/>
      <c r="K214" s="13"/>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5.75" hidden="false" customHeight="false" outlineLevel="0" collapsed="false">
      <c r="A215" s="76" t="str">
        <f aca="false">$B$49</f>
        <v>Sydney - Baulkham Hills and Hawkesbury</v>
      </c>
      <c r="B215" s="76"/>
      <c r="C215" s="77"/>
      <c r="D215" s="13"/>
      <c r="E215" s="13"/>
      <c r="F215" s="13"/>
      <c r="G215" s="13"/>
      <c r="H215" s="13"/>
      <c r="I215" s="13"/>
      <c r="J215" s="13"/>
      <c r="K215" s="13"/>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5.75" hidden="false" customHeight="false" outlineLevel="0" collapsed="false">
      <c r="A216" s="23" t="str">
        <f aca="false">IF(ERP!$D$8=ERP!$C$8,"Population has not changed:",(IF(ERP!$D$8&gt;ERP!$C$8,"Population has increased:","Population has decreased:")))</f>
        <v>Population has increased:</v>
      </c>
      <c r="B216" s="23"/>
      <c r="C216" s="23"/>
      <c r="D216" s="13"/>
      <c r="E216" s="13"/>
      <c r="F216" s="13"/>
      <c r="G216" s="13"/>
      <c r="H216" s="13"/>
      <c r="I216" s="13"/>
      <c r="J216" s="13"/>
      <c r="K216" s="13"/>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5.75" hidden="false" customHeight="false" outlineLevel="0" collapsed="false">
      <c r="A217" s="24" t="s">
        <v>16</v>
      </c>
      <c r="B217" s="75" t="n">
        <f aca="false">IFERROR(ERP!$C$8, "not published")</f>
        <v>198347</v>
      </c>
      <c r="C217" s="23" t="str">
        <f aca="false">"in"&amp;" "&amp;ERP!$C$6</f>
        <v>in 2004</v>
      </c>
      <c r="D217" s="13"/>
      <c r="E217" s="13"/>
      <c r="F217" s="13"/>
      <c r="G217" s="13"/>
      <c r="H217" s="13"/>
      <c r="I217" s="13"/>
      <c r="J217" s="13"/>
      <c r="K217" s="13"/>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5.75" hidden="false" customHeight="false" outlineLevel="0" collapsed="false">
      <c r="A218" s="24" t="s">
        <v>17</v>
      </c>
      <c r="B218" s="75" t="n">
        <f aca="false">ERP!$D$8</f>
        <v>228944</v>
      </c>
      <c r="C218" s="23" t="str">
        <f aca="false">"in"&amp;" "&amp;ERP!$D$6</f>
        <v>in 2014</v>
      </c>
      <c r="D218" s="13"/>
      <c r="E218" s="13"/>
      <c r="F218" s="13"/>
      <c r="G218" s="13"/>
      <c r="H218" s="13"/>
      <c r="I218" s="13"/>
      <c r="J218" s="13"/>
      <c r="K218" s="13"/>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3" hidden="false" customHeight="true" outlineLevel="0" collapsed="false">
      <c r="A219" s="13"/>
      <c r="B219" s="13"/>
      <c r="C219" s="13"/>
      <c r="D219" s="13"/>
      <c r="E219" s="13"/>
      <c r="F219" s="13"/>
      <c r="G219" s="13"/>
      <c r="H219" s="13"/>
      <c r="I219" s="13"/>
      <c r="J219" s="13"/>
      <c r="K219" s="13"/>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5.75" hidden="false" customHeight="false" outlineLevel="0" collapsed="false">
      <c r="A220" s="67" t="str">
        <f aca="false">"Population by age"&amp; " "&amp; 'Pop by age'!$C$5</f>
        <v>Population by age 2014</v>
      </c>
      <c r="B220" s="68"/>
      <c r="C220" s="68"/>
      <c r="D220" s="69" t="s">
        <v>62</v>
      </c>
      <c r="E220" s="69"/>
      <c r="F220" s="69"/>
      <c r="G220" s="69"/>
      <c r="H220" s="69"/>
      <c r="I220" s="69"/>
      <c r="J220" s="69"/>
      <c r="K220" s="69"/>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s="20" customFormat="true" ht="3" hidden="false" customHeight="true" outlineLevel="0" collapsed="false">
      <c r="A221" s="17"/>
      <c r="B221" s="18"/>
      <c r="C221" s="18"/>
      <c r="D221" s="70"/>
      <c r="E221" s="70"/>
      <c r="F221" s="70"/>
      <c r="G221" s="70"/>
      <c r="H221" s="70"/>
      <c r="I221" s="70"/>
      <c r="J221" s="70"/>
      <c r="K221" s="70"/>
    </row>
    <row r="222" customFormat="false" ht="16.5" hidden="false" customHeight="false" outlineLevel="0" collapsed="false">
      <c r="A222" s="71" t="s">
        <v>14</v>
      </c>
      <c r="B222" s="72"/>
      <c r="C222" s="73"/>
      <c r="D222" s="13"/>
      <c r="E222" s="13"/>
      <c r="F222" s="13"/>
      <c r="G222" s="13"/>
      <c r="H222" s="13"/>
      <c r="I222" s="13"/>
      <c r="J222" s="13"/>
      <c r="K222" s="13"/>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5.75" hidden="false" customHeight="false" outlineLevel="0" collapsed="false">
      <c r="A223" s="78" t="s">
        <v>63</v>
      </c>
      <c r="B223" s="30" t="n">
        <f aca="false">'Pop by age'!C9</f>
        <v>0.188</v>
      </c>
      <c r="C223" s="23"/>
      <c r="D223" s="13"/>
      <c r="E223" s="13"/>
      <c r="F223" s="13"/>
      <c r="G223" s="13"/>
      <c r="H223" s="13"/>
      <c r="I223" s="13"/>
      <c r="J223" s="13"/>
      <c r="K223" s="13"/>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5.75" hidden="false" customHeight="false" outlineLevel="0" collapsed="false">
      <c r="A224" s="24" t="s">
        <v>64</v>
      </c>
      <c r="B224" s="30" t="n">
        <f aca="false">'Pop by age'!D9</f>
        <v>0.133</v>
      </c>
      <c r="C224" s="23"/>
      <c r="D224" s="13"/>
      <c r="E224" s="13"/>
      <c r="F224" s="13"/>
      <c r="G224" s="13"/>
      <c r="H224" s="13"/>
      <c r="I224" s="13"/>
      <c r="J224" s="13"/>
      <c r="K224" s="13"/>
      <c r="L224" s="13"/>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5.75" hidden="false" customHeight="false" outlineLevel="0" collapsed="false">
      <c r="A225" s="24" t="s">
        <v>65</v>
      </c>
      <c r="B225" s="30" t="n">
        <f aca="false">'Pop by age'!E$9</f>
        <v>0.53</v>
      </c>
      <c r="C225" s="23"/>
      <c r="D225" s="13"/>
      <c r="E225" s="13"/>
      <c r="F225" s="13"/>
      <c r="G225" s="13"/>
      <c r="H225" s="13"/>
      <c r="I225" s="13"/>
      <c r="J225" s="13"/>
      <c r="K225" s="13"/>
      <c r="L225" s="13"/>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5.75" hidden="false" customHeight="false" outlineLevel="0" collapsed="false">
      <c r="A226" s="24" t="s">
        <v>66</v>
      </c>
      <c r="B226" s="30" t="n">
        <f aca="false">'Pop by age'!F$9</f>
        <v>0.128</v>
      </c>
      <c r="C226" s="23"/>
      <c r="D226" s="13"/>
      <c r="E226" s="13"/>
      <c r="F226" s="13"/>
      <c r="G226" s="13"/>
      <c r="H226" s="13"/>
      <c r="I226" s="13"/>
      <c r="J226" s="13"/>
      <c r="K226" s="13"/>
      <c r="L226" s="13"/>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5.75" hidden="false" customHeight="false" outlineLevel="0" collapsed="false">
      <c r="A227" s="24" t="s">
        <v>67</v>
      </c>
      <c r="B227" s="30" t="n">
        <f aca="false">'Pop by age'!G$9</f>
        <v>0.019</v>
      </c>
      <c r="C227" s="77"/>
      <c r="D227" s="13"/>
      <c r="E227" s="13"/>
      <c r="F227" s="13"/>
      <c r="G227" s="13"/>
      <c r="H227" s="13"/>
      <c r="I227" s="13"/>
      <c r="J227" s="13"/>
      <c r="K227" s="13"/>
      <c r="L227" s="13"/>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6.5" hidden="false" customHeight="false" outlineLevel="0" collapsed="false">
      <c r="A228" s="71" t="str">
        <f aca="false">$B$49</f>
        <v>Sydney - Baulkham Hills and Hawkesbury</v>
      </c>
      <c r="B228" s="71"/>
      <c r="C228" s="79"/>
      <c r="D228" s="13"/>
      <c r="E228" s="13"/>
      <c r="F228" s="13"/>
      <c r="G228" s="13"/>
      <c r="H228" s="13"/>
      <c r="I228" s="13"/>
      <c r="J228" s="13"/>
      <c r="K228" s="13"/>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5.75" hidden="false" customHeight="false" outlineLevel="0" collapsed="false">
      <c r="A229" s="24" t="s">
        <v>63</v>
      </c>
      <c r="B229" s="30" t="n">
        <f aca="false">IFERROR('Pop by age'!C8, "not published")</f>
        <v>0.203167586833461</v>
      </c>
      <c r="C229" s="23"/>
      <c r="D229" s="13"/>
      <c r="E229" s="13"/>
      <c r="F229" s="13"/>
      <c r="G229" s="13"/>
      <c r="H229" s="13"/>
      <c r="I229" s="13"/>
      <c r="J229" s="13"/>
      <c r="K229" s="13"/>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5.75" hidden="false" customHeight="false" outlineLevel="0" collapsed="false">
      <c r="A230" s="24" t="s">
        <v>64</v>
      </c>
      <c r="B230" s="30" t="n">
        <f aca="false">IFERROR('Pop by age'!D8, "not published")</f>
        <v>0.142122090991684</v>
      </c>
      <c r="C230" s="23"/>
      <c r="D230" s="13"/>
      <c r="E230" s="13"/>
      <c r="F230" s="13"/>
      <c r="G230" s="13"/>
      <c r="H230" s="13"/>
      <c r="I230" s="13"/>
      <c r="J230" s="13"/>
      <c r="K230" s="13"/>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15.75" hidden="false" customHeight="false" outlineLevel="0" collapsed="false">
      <c r="A231" s="24" t="s">
        <v>65</v>
      </c>
      <c r="B231" s="30" t="n">
        <f aca="false">IFERROR('Pop by age'!E8, "not published")</f>
        <v>0.519109476553218</v>
      </c>
      <c r="C231" s="23"/>
      <c r="D231" s="13"/>
      <c r="E231" s="13"/>
      <c r="F231" s="13"/>
      <c r="G231" s="13"/>
      <c r="H231" s="13"/>
      <c r="I231" s="13"/>
      <c r="J231" s="13"/>
      <c r="K231" s="13"/>
      <c r="L231" s="0"/>
      <c r="M231" s="0"/>
      <c r="N231" s="0"/>
      <c r="O231" s="0"/>
      <c r="P231" s="0"/>
      <c r="Q231" s="0"/>
      <c r="R231" s="0"/>
      <c r="S231" s="0"/>
      <c r="T231" s="0"/>
      <c r="U231" s="0"/>
      <c r="V231" s="0"/>
      <c r="W231" s="0"/>
      <c r="X231" s="0"/>
      <c r="Y231" s="0"/>
      <c r="Z231" s="0"/>
      <c r="AA231" s="0"/>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15.75" hidden="false" customHeight="false" outlineLevel="0" collapsed="false">
      <c r="A232" s="24" t="s">
        <v>66</v>
      </c>
      <c r="B232" s="30" t="n">
        <f aca="false">IFERROR('Pop by age'!F8, "not published")</f>
        <v>0.120016248514921</v>
      </c>
      <c r="C232" s="23"/>
      <c r="D232" s="13"/>
      <c r="E232" s="13"/>
      <c r="F232" s="13"/>
      <c r="G232" s="13"/>
      <c r="H232" s="13"/>
      <c r="I232" s="13"/>
      <c r="J232" s="13"/>
      <c r="K232" s="13"/>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5.75" hidden="false" customHeight="false" outlineLevel="0" collapsed="false">
      <c r="A233" s="24" t="s">
        <v>67</v>
      </c>
      <c r="B233" s="30" t="n">
        <f aca="false">IFERROR('Pop by age'!G8, "not published")</f>
        <v>0.0155845971067161</v>
      </c>
      <c r="C233" s="23"/>
      <c r="D233" s="13"/>
      <c r="E233" s="13"/>
      <c r="F233" s="13"/>
      <c r="G233" s="13"/>
      <c r="H233" s="13"/>
      <c r="I233" s="13"/>
      <c r="J233" s="13"/>
      <c r="K233" s="13"/>
      <c r="L233" s="13"/>
      <c r="M233" s="13"/>
      <c r="N233" s="13"/>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3" hidden="false" customHeight="true" outlineLevel="0" collapsed="false">
      <c r="A234" s="13"/>
      <c r="B234" s="13"/>
      <c r="C234" s="13"/>
      <c r="D234" s="13"/>
      <c r="E234" s="13"/>
      <c r="F234" s="13"/>
      <c r="G234" s="13"/>
      <c r="H234" s="13"/>
      <c r="I234" s="13"/>
      <c r="J234" s="13"/>
      <c r="K234" s="13"/>
      <c r="L234" s="13"/>
      <c r="M234" s="13"/>
      <c r="N234" s="13"/>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6.5" hidden="false" customHeight="false" outlineLevel="0" collapsed="false">
      <c r="A235" s="67" t="s">
        <v>68</v>
      </c>
      <c r="B235" s="80"/>
      <c r="C235" s="80"/>
      <c r="D235" s="69" t="s">
        <v>69</v>
      </c>
      <c r="E235" s="69"/>
      <c r="F235" s="69"/>
      <c r="G235" s="69"/>
      <c r="H235" s="69"/>
      <c r="I235" s="69"/>
      <c r="J235" s="69" t="s">
        <v>13</v>
      </c>
      <c r="K235" s="69"/>
      <c r="L235" s="13"/>
      <c r="M235" s="13"/>
      <c r="N235" s="13"/>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s="20" customFormat="true" ht="3" hidden="false" customHeight="true" outlineLevel="0" collapsed="false">
      <c r="A236" s="17"/>
      <c r="B236" s="81"/>
      <c r="C236" s="81"/>
      <c r="D236" s="70"/>
      <c r="E236" s="70"/>
      <c r="F236" s="70"/>
      <c r="G236" s="70"/>
      <c r="H236" s="70"/>
      <c r="I236" s="70"/>
      <c r="J236" s="70"/>
      <c r="K236" s="70"/>
    </row>
    <row r="237" customFormat="false" ht="16.5" hidden="false" customHeight="false" outlineLevel="0" collapsed="false">
      <c r="A237" s="71" t="s">
        <v>14</v>
      </c>
      <c r="B237" s="72"/>
      <c r="C237" s="73"/>
      <c r="D237" s="13"/>
      <c r="E237" s="13"/>
      <c r="F237" s="13"/>
      <c r="G237" s="13"/>
      <c r="H237" s="13"/>
      <c r="I237" s="13"/>
      <c r="J237" s="13"/>
      <c r="K237" s="13"/>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5.75" hidden="false" customHeight="false" outlineLevel="0" collapsed="false">
      <c r="A238" s="74" t="s">
        <v>70</v>
      </c>
      <c r="B238" s="23"/>
      <c r="C238" s="23"/>
      <c r="D238" s="13"/>
      <c r="E238" s="13"/>
      <c r="F238" s="13"/>
      <c r="G238" s="13"/>
      <c r="H238" s="13"/>
      <c r="I238" s="13"/>
      <c r="J238" s="13"/>
      <c r="K238" s="13"/>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15.75" hidden="false" customHeight="false" outlineLevel="0" collapsed="false">
      <c r="A239" s="24" t="s">
        <v>16</v>
      </c>
      <c r="B239" s="30" t="n">
        <f aca="false">context!C9/100</f>
        <v>0.168</v>
      </c>
      <c r="C239" s="23" t="str">
        <f aca="false">"in"&amp;" "&amp;context!$C$6</f>
        <v>in 2006</v>
      </c>
      <c r="D239" s="13"/>
      <c r="E239" s="13"/>
      <c r="F239" s="13"/>
      <c r="G239" s="13"/>
      <c r="H239" s="13"/>
      <c r="I239" s="13"/>
      <c r="J239" s="13"/>
      <c r="K239" s="13"/>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15.75" hidden="false" customHeight="false" outlineLevel="0" collapsed="false">
      <c r="A240" s="24" t="s">
        <v>17</v>
      </c>
      <c r="B240" s="30" t="n">
        <f aca="false">context!D9/100</f>
        <v>0.192</v>
      </c>
      <c r="C240" s="23" t="str">
        <f aca="false">"in"&amp;" "&amp;context!$D$6</f>
        <v>in 2011</v>
      </c>
      <c r="D240" s="13"/>
      <c r="E240" s="13"/>
      <c r="F240" s="13"/>
      <c r="G240" s="13"/>
      <c r="H240" s="13"/>
      <c r="I240" s="13"/>
      <c r="J240" s="13"/>
      <c r="K240" s="13"/>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16.5" hidden="false" customHeight="false" outlineLevel="0" collapsed="false">
      <c r="A241" s="71" t="str">
        <f aca="false">$B$49</f>
        <v>Sydney - Baulkham Hills and Hawkesbury</v>
      </c>
      <c r="B241" s="71"/>
      <c r="C241" s="79"/>
      <c r="D241" s="13"/>
      <c r="E241" s="13"/>
      <c r="F241" s="13"/>
      <c r="G241" s="13"/>
      <c r="H241" s="13"/>
      <c r="I241" s="13"/>
      <c r="J241" s="13"/>
      <c r="K241" s="13"/>
      <c r="L241" s="0"/>
      <c r="M241" s="0"/>
      <c r="N241" s="0"/>
      <c r="O241" s="0"/>
      <c r="P241" s="0"/>
      <c r="Q241" s="0"/>
      <c r="R241" s="0"/>
      <c r="S241" s="0"/>
      <c r="T241" s="0"/>
      <c r="U241" s="0"/>
      <c r="V241" s="0"/>
      <c r="W241" s="0"/>
      <c r="X241" s="0"/>
      <c r="Y241" s="0"/>
      <c r="Z241" s="0"/>
      <c r="AA241" s="0"/>
      <c r="AB241" s="0"/>
      <c r="AC241" s="0"/>
      <c r="AD241" s="0"/>
      <c r="AE241" s="0"/>
      <c r="AF241" s="0"/>
      <c r="AG241" s="0"/>
      <c r="AH241" s="0"/>
      <c r="AI241" s="0"/>
      <c r="AJ241" s="0"/>
      <c r="AK241" s="0"/>
      <c r="AL241" s="0"/>
      <c r="AM241" s="0"/>
      <c r="AN241" s="0"/>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15.75" hidden="false" customHeight="false" outlineLevel="0" collapsed="false">
      <c r="A242" s="23" t="str">
        <f aca="false">IF(context!$D$8=context!$C$8,"Other language spoken at home unchanged:",(IF(context!$D$8&gt;context!$C$8,"Other language spoken at home increased:","Other language spoken at home decreased:")))</f>
        <v>Other language spoken at home increased:</v>
      </c>
      <c r="B242" s="82"/>
      <c r="C242" s="82"/>
      <c r="D242" s="13"/>
      <c r="E242" s="13"/>
      <c r="F242" s="13"/>
      <c r="G242" s="13"/>
      <c r="H242" s="13"/>
      <c r="I242" s="13"/>
      <c r="J242" s="13"/>
      <c r="K242" s="13"/>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15.75" hidden="false" customHeight="false" outlineLevel="0" collapsed="false">
      <c r="A243" s="24" t="s">
        <v>16</v>
      </c>
      <c r="B243" s="30" t="n">
        <f aca="false">IFERROR((context!$C$8/100), "not published")</f>
        <v>0.209120036704815</v>
      </c>
      <c r="C243" s="23" t="str">
        <f aca="false">"in"&amp;" "&amp;context!$C$6</f>
        <v>in 2006</v>
      </c>
      <c r="D243" s="13"/>
      <c r="E243" s="13"/>
      <c r="F243" s="13"/>
      <c r="G243" s="13"/>
      <c r="H243" s="13"/>
      <c r="I243" s="13"/>
      <c r="J243" s="13"/>
      <c r="K243" s="13"/>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15.75" hidden="false" customHeight="false" outlineLevel="0" collapsed="false">
      <c r="A244" s="24" t="s">
        <v>17</v>
      </c>
      <c r="B244" s="30" t="n">
        <f aca="false">IFERROR((context!$D$8/100),"not published")</f>
        <v>0.239513252469701</v>
      </c>
      <c r="C244" s="23" t="str">
        <f aca="false">"in"&amp;" "&amp;context!$D$6</f>
        <v>in 2011</v>
      </c>
      <c r="D244" s="13"/>
      <c r="E244" s="13"/>
      <c r="F244" s="13"/>
      <c r="G244" s="13"/>
      <c r="H244" s="13"/>
      <c r="I244" s="13"/>
      <c r="J244" s="13"/>
      <c r="K244" s="13"/>
      <c r="L244" s="13"/>
      <c r="M244" s="13"/>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3" hidden="false" customHeight="true" outlineLevel="0" collapsed="false">
      <c r="A245" s="13"/>
      <c r="B245" s="13"/>
      <c r="C245" s="13"/>
      <c r="D245" s="13"/>
      <c r="E245" s="13"/>
      <c r="F245" s="13"/>
      <c r="G245" s="13"/>
      <c r="H245" s="13"/>
      <c r="I245" s="13"/>
      <c r="J245" s="13"/>
      <c r="K245" s="13"/>
      <c r="L245" s="13"/>
      <c r="M245" s="13"/>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16.5" hidden="false" customHeight="false" outlineLevel="0" collapsed="false">
      <c r="A246" s="67" t="s">
        <v>71</v>
      </c>
      <c r="B246" s="80"/>
      <c r="C246" s="80"/>
      <c r="D246" s="69" t="s">
        <v>72</v>
      </c>
      <c r="E246" s="69"/>
      <c r="F246" s="69"/>
      <c r="G246" s="69"/>
      <c r="H246" s="69"/>
      <c r="I246" s="69"/>
      <c r="J246" s="69" t="s">
        <v>13</v>
      </c>
      <c r="K246" s="69"/>
      <c r="L246" s="13"/>
      <c r="M246" s="13"/>
      <c r="N246" s="0"/>
      <c r="O246" s="0"/>
      <c r="P246" s="0"/>
      <c r="Q246" s="0"/>
      <c r="R246" s="0"/>
      <c r="S246" s="0"/>
      <c r="T246" s="0"/>
      <c r="U246" s="0"/>
      <c r="V246" s="0"/>
      <c r="W246" s="0"/>
      <c r="X246" s="0"/>
      <c r="Y246" s="0"/>
      <c r="Z246" s="0"/>
      <c r="AA246" s="0"/>
      <c r="AB246" s="0"/>
      <c r="AC246" s="0"/>
      <c r="AD246" s="0"/>
      <c r="AE246" s="0"/>
      <c r="AF246" s="0"/>
      <c r="AG246" s="0"/>
      <c r="AH246" s="0"/>
      <c r="AI246" s="0"/>
      <c r="AJ246" s="0"/>
      <c r="AK246" s="0"/>
      <c r="AL246" s="0"/>
      <c r="AM246" s="0"/>
      <c r="AN246" s="0"/>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s="20" customFormat="true" ht="3" hidden="false" customHeight="true" outlineLevel="0" collapsed="false">
      <c r="A247" s="17"/>
      <c r="B247" s="81"/>
      <c r="C247" s="81"/>
      <c r="D247" s="70"/>
      <c r="E247" s="70"/>
      <c r="F247" s="70"/>
      <c r="G247" s="70"/>
      <c r="H247" s="70"/>
      <c r="I247" s="70"/>
      <c r="J247" s="70"/>
      <c r="K247" s="70"/>
      <c r="L247" s="18"/>
      <c r="M247" s="18"/>
    </row>
    <row r="248" customFormat="false" ht="15.75" hidden="false" customHeight="true" outlineLevel="0" collapsed="false">
      <c r="A248" s="71" t="s">
        <v>14</v>
      </c>
      <c r="B248" s="72"/>
      <c r="C248" s="73"/>
      <c r="D248" s="13"/>
      <c r="E248" s="13"/>
      <c r="F248" s="13"/>
      <c r="G248" s="13"/>
      <c r="H248" s="13"/>
      <c r="I248" s="13"/>
      <c r="J248" s="13"/>
      <c r="K248" s="13"/>
      <c r="L248" s="0"/>
      <c r="M248" s="0"/>
      <c r="N248" s="0"/>
    </row>
    <row r="249" customFormat="false" ht="30" hidden="false" customHeight="true" outlineLevel="0" collapsed="false">
      <c r="A249" s="83" t="s">
        <v>73</v>
      </c>
      <c r="B249" s="83"/>
      <c r="C249" s="83"/>
      <c r="D249" s="13"/>
      <c r="E249" s="13"/>
      <c r="F249" s="13"/>
      <c r="G249" s="13"/>
      <c r="H249" s="13"/>
      <c r="I249" s="13"/>
      <c r="J249" s="13"/>
      <c r="K249" s="13"/>
      <c r="L249" s="0"/>
      <c r="M249" s="0"/>
      <c r="N249" s="0"/>
    </row>
    <row r="250" customFormat="false" ht="15.75" hidden="false" customHeight="false" outlineLevel="0" collapsed="false">
      <c r="A250" s="24" t="str">
        <f aca="false">"from"</f>
        <v>from</v>
      </c>
      <c r="B250" s="84" t="str">
        <f aca="false">context!G9&amp;" "&amp;"per 1,000"</f>
        <v>203.5 per 1,000</v>
      </c>
      <c r="C250" s="23" t="str">
        <f aca="false">"in"&amp;" "&amp;context!$G$6</f>
        <v>in 2012</v>
      </c>
      <c r="D250" s="13"/>
      <c r="E250" s="13"/>
      <c r="F250" s="13"/>
      <c r="G250" s="13"/>
      <c r="H250" s="13"/>
      <c r="I250" s="13"/>
      <c r="J250" s="13"/>
      <c r="K250" s="13"/>
      <c r="L250" s="13"/>
      <c r="M250" s="13"/>
      <c r="N250" s="13"/>
    </row>
    <row r="251" customFormat="false" ht="15.75" hidden="false" customHeight="false" outlineLevel="0" collapsed="false">
      <c r="A251" s="24" t="s">
        <v>17</v>
      </c>
      <c r="B251" s="84" t="str">
        <f aca="false">context!H9&amp;" "&amp;"per 1,000"</f>
        <v>206.4 per 1,000</v>
      </c>
      <c r="C251" s="23" t="str">
        <f aca="false">"in"&amp;" "&amp;context!$H$6</f>
        <v>in 2013</v>
      </c>
      <c r="D251" s="13"/>
      <c r="E251" s="13"/>
      <c r="F251" s="13"/>
      <c r="G251" s="13"/>
      <c r="H251" s="13"/>
      <c r="I251" s="13"/>
      <c r="J251" s="13"/>
      <c r="K251" s="13"/>
      <c r="L251" s="13"/>
      <c r="M251" s="13"/>
      <c r="N251" s="13"/>
    </row>
    <row r="252" customFormat="false" ht="16.5" hidden="false" customHeight="false" outlineLevel="0" collapsed="false">
      <c r="A252" s="71" t="str">
        <f aca="false">$B$49</f>
        <v>Sydney - Baulkham Hills and Hawkesbury</v>
      </c>
      <c r="B252" s="71"/>
      <c r="C252" s="79"/>
      <c r="D252" s="13"/>
      <c r="E252" s="13"/>
      <c r="F252" s="13"/>
      <c r="G252" s="13"/>
      <c r="H252" s="13"/>
      <c r="I252" s="13"/>
      <c r="J252" s="13"/>
      <c r="K252" s="13"/>
    </row>
    <row r="253" customFormat="false" ht="30" hidden="false" customHeight="true" outlineLevel="0" collapsed="false">
      <c r="A253" s="83" t="s">
        <v>73</v>
      </c>
      <c r="B253" s="83"/>
      <c r="C253" s="83"/>
      <c r="D253" s="13"/>
      <c r="E253" s="13"/>
      <c r="F253" s="13"/>
      <c r="G253" s="13"/>
      <c r="H253" s="13"/>
      <c r="I253" s="13"/>
      <c r="J253" s="13"/>
      <c r="K253" s="13"/>
    </row>
    <row r="254" customFormat="false" ht="15.75" hidden="false" customHeight="false" outlineLevel="0" collapsed="false">
      <c r="A254" s="85" t="s">
        <v>16</v>
      </c>
      <c r="B254" s="56" t="n">
        <f aca="false">IFERROR(context!G8, "not published")</f>
        <v>111.974948222416</v>
      </c>
      <c r="C254" s="23" t="str">
        <f aca="false">"in"&amp;" "&amp;context!$G$6</f>
        <v>in 2012</v>
      </c>
      <c r="D254" s="13"/>
      <c r="E254" s="13"/>
      <c r="F254" s="13"/>
      <c r="G254" s="13"/>
      <c r="H254" s="13"/>
      <c r="I254" s="13"/>
      <c r="J254" s="13"/>
      <c r="K254" s="13"/>
    </row>
    <row r="255" customFormat="false" ht="15.75" hidden="false" customHeight="false" outlineLevel="0" collapsed="false">
      <c r="A255" s="85" t="s">
        <v>17</v>
      </c>
      <c r="B255" s="25" t="n">
        <f aca="false">IFERROR(context!H8, "not published")</f>
        <v>113.821355062703</v>
      </c>
      <c r="C255" s="23" t="str">
        <f aca="false">"in"&amp;" "&amp;context!$H$6</f>
        <v>in 2013</v>
      </c>
      <c r="D255" s="13"/>
      <c r="E255" s="13"/>
      <c r="F255" s="13"/>
      <c r="G255" s="13"/>
      <c r="H255" s="13"/>
      <c r="I255" s="13"/>
      <c r="J255" s="13"/>
      <c r="K255" s="13"/>
    </row>
    <row r="302" customFormat="false" ht="19.5" hidden="false" customHeight="false" outlineLevel="0" collapsed="false"/>
  </sheetData>
  <mergeCells count="49">
    <mergeCell ref="A23:K23"/>
    <mergeCell ref="A48:K48"/>
    <mergeCell ref="B49:I49"/>
    <mergeCell ref="D50:I50"/>
    <mergeCell ref="J50:K50"/>
    <mergeCell ref="D61:I61"/>
    <mergeCell ref="J61:K61"/>
    <mergeCell ref="D72:I72"/>
    <mergeCell ref="J72:K72"/>
    <mergeCell ref="D82:I82"/>
    <mergeCell ref="J82:K82"/>
    <mergeCell ref="D92:I92"/>
    <mergeCell ref="J92:K92"/>
    <mergeCell ref="A101:K101"/>
    <mergeCell ref="A102:A103"/>
    <mergeCell ref="B102:H103"/>
    <mergeCell ref="D104:I104"/>
    <mergeCell ref="J104:K104"/>
    <mergeCell ref="D115:I115"/>
    <mergeCell ref="J115:K115"/>
    <mergeCell ref="D126:I126"/>
    <mergeCell ref="J126:K126"/>
    <mergeCell ref="D137:I137"/>
    <mergeCell ref="J137:K137"/>
    <mergeCell ref="D148:I148"/>
    <mergeCell ref="J148:K148"/>
    <mergeCell ref="A158:K158"/>
    <mergeCell ref="A159:A160"/>
    <mergeCell ref="B159:H160"/>
    <mergeCell ref="D161:I161"/>
    <mergeCell ref="J161:K161"/>
    <mergeCell ref="D172:I172"/>
    <mergeCell ref="J172:K172"/>
    <mergeCell ref="A183:K183"/>
    <mergeCell ref="A184:A185"/>
    <mergeCell ref="B184:H185"/>
    <mergeCell ref="D186:I186"/>
    <mergeCell ref="J186:K186"/>
    <mergeCell ref="A206:K206"/>
    <mergeCell ref="A207:A208"/>
    <mergeCell ref="B207:H208"/>
    <mergeCell ref="D209:K209"/>
    <mergeCell ref="D220:K220"/>
    <mergeCell ref="D235:I235"/>
    <mergeCell ref="J235:K235"/>
    <mergeCell ref="D246:I246"/>
    <mergeCell ref="J246:K246"/>
    <mergeCell ref="A249:C249"/>
    <mergeCell ref="A253:C253"/>
  </mergeCells>
  <printOptions headings="false" gridLines="false" gridLinesSet="true" horizontalCentered="false" verticalCentered="false"/>
  <pageMargins left="0.433333333333333" right="0.236111111111111" top="0.748611111111111" bottom="0.747916666666667" header="0.315277777777778"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&amp;L&amp;"Franklin Gothic Book,Bold"&amp;UDRAFT&amp;R&amp;"Calibri,Bold"Region Summary </oddHeader>
    <oddFooter/>
  </headerFooter>
  <rowBreaks count="4" manualBreakCount="4">
    <brk id="47" man="true" max="16383" min="0"/>
    <brk id="100" man="true" max="16383" min="0"/>
    <brk id="157" man="true" max="16383" min="0"/>
    <brk id="205" man="true" max="16383" min="0"/>
  </rowBreaks>
  <drawing r:id="rId1"/>
</worksheet>
</file>

<file path=xl/worksheets/sheet10.xml><?xml version="1.0" encoding="utf-8"?>
<worksheet xmlns="http://schemas.openxmlformats.org/spreadsheetml/2006/main" xmlns:r="http://schemas.openxmlformats.org/officeDocument/2006/relationships">
  <sheetPr filterMode="false">
    <tabColor rgb="FF00B0F0"/>
    <pageSetUpPr fitToPage="false"/>
  </sheetPr>
  <dimension ref="A2:K15"/>
  <sheetViews>
    <sheetView windowProtection="false" showFormulas="false" showGridLines="true" showRowColHeaders="true" showZeros="true" rightToLeft="false" tabSelected="true" showOutlineSymbols="true" defaultGridColor="true" view="pageBreakPreview" topLeftCell="A1" colorId="64" zoomScale="140" zoomScaleNormal="100" zoomScalePageLayoutView="140" workbookViewId="0">
      <selection pane="topLeft" activeCell="D10" activeCellId="0" sqref="D10"/>
    </sheetView>
  </sheetViews>
  <sheetFormatPr defaultRowHeight="15"/>
  <cols>
    <col collapsed="false" hidden="false" max="2" min="1" style="0" width="8.57085020242915"/>
    <col collapsed="false" hidden="false" max="10" min="3" style="0" width="9.10526315789474"/>
    <col collapsed="false" hidden="false" max="1025" min="11"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98</v>
      </c>
      <c r="D3" s="0" t="n">
        <v>99</v>
      </c>
      <c r="G3" s="0" t="n">
        <v>100</v>
      </c>
      <c r="H3" s="0" t="n">
        <v>101</v>
      </c>
    </row>
    <row r="4" customFormat="false" ht="15" hidden="false" customHeight="false" outlineLevel="0" collapsed="false">
      <c r="C4" s="0" t="n">
        <v>115</v>
      </c>
      <c r="D4" s="0" t="n">
        <v>116</v>
      </c>
      <c r="E4" s="0" t="n">
        <v>117</v>
      </c>
      <c r="F4" s="0" t="n">
        <v>118</v>
      </c>
      <c r="G4" s="0" t="n">
        <v>121</v>
      </c>
      <c r="H4" s="0" t="n">
        <v>122</v>
      </c>
      <c r="I4" s="0" t="n">
        <v>123</v>
      </c>
      <c r="J4" s="0" t="n">
        <v>124</v>
      </c>
      <c r="K4" s="0" t="n">
        <v>22</v>
      </c>
    </row>
    <row r="5" customFormat="false" ht="150" hidden="false" customHeight="false" outlineLevel="0" collapsed="false">
      <c r="C5" s="116" t="s">
        <v>118</v>
      </c>
      <c r="D5" s="116" t="s">
        <v>118</v>
      </c>
      <c r="E5" s="116" t="s">
        <v>118</v>
      </c>
      <c r="F5" s="116" t="s">
        <v>118</v>
      </c>
      <c r="G5" s="116" t="s">
        <v>119</v>
      </c>
      <c r="H5" s="116" t="s">
        <v>119</v>
      </c>
      <c r="I5" s="116" t="s">
        <v>119</v>
      </c>
      <c r="J5" s="116" t="s">
        <v>119</v>
      </c>
    </row>
    <row r="6" customFormat="false" ht="15" hidden="false" customHeight="false" outlineLevel="0" collapsed="false">
      <c r="C6" s="116" t="n">
        <v>2006</v>
      </c>
      <c r="D6" s="116" t="n">
        <v>2011</v>
      </c>
      <c r="E6" s="116" t="n">
        <v>2006</v>
      </c>
      <c r="F6" s="116" t="n">
        <v>2011</v>
      </c>
      <c r="G6" s="111" t="n">
        <v>2012</v>
      </c>
      <c r="H6" s="116" t="n">
        <v>2013</v>
      </c>
      <c r="I6" s="111" t="n">
        <v>2012</v>
      </c>
      <c r="J6" s="111" t="n">
        <v>2013</v>
      </c>
    </row>
    <row r="7" customFormat="false" ht="15" hidden="false" customHeight="false" outlineLevel="0" collapsed="false">
      <c r="A7" s="0" t="s">
        <v>134</v>
      </c>
      <c r="B7" s="0" t="s">
        <v>133</v>
      </c>
      <c r="C7" s="0" t="s">
        <v>137</v>
      </c>
      <c r="D7" s="0" t="s">
        <v>137</v>
      </c>
      <c r="E7" s="0" t="s">
        <v>145</v>
      </c>
      <c r="F7" s="0" t="s">
        <v>145</v>
      </c>
      <c r="G7" s="111" t="s">
        <v>148</v>
      </c>
      <c r="H7" s="111" t="s">
        <v>148</v>
      </c>
      <c r="I7" s="111" t="s">
        <v>145</v>
      </c>
      <c r="J7" s="111" t="s">
        <v>145</v>
      </c>
    </row>
    <row r="8" customFormat="false" ht="15" hidden="false" customHeight="false" outlineLevel="0" collapsed="false">
      <c r="A8" s="156" t="str">
        <f aca="false">B2</f>
        <v>Sydney - Baulkham Hills and Hawkesbury</v>
      </c>
      <c r="C8" s="197" t="n">
        <f aca="false">VLOOKUP($B$2,SA4!$B$4:$DV$90,C4,0)</f>
        <v>20.9120036704815</v>
      </c>
      <c r="D8" s="197" t="n">
        <f aca="false">VLOOKUP($B$2,SA4!$B$4:$DV$90,D4,0)</f>
        <v>23.9513252469701</v>
      </c>
      <c r="E8" s="198" t="n">
        <f aca="false">VLOOKUP($B$2,SA4!$B$4:$DV$90,E4,0)</f>
        <v>0.784</v>
      </c>
      <c r="F8" s="198" t="n">
        <f aca="false">VLOOKUP($B$2,SA4!$B$4:$DV$90,F4,0)</f>
        <v>0.784</v>
      </c>
      <c r="G8" s="197" t="n">
        <f aca="false">VLOOKUP($B$2,SA4!$B$4:$DV$90,G4,0)</f>
        <v>111.974948222416</v>
      </c>
      <c r="H8" s="197" t="n">
        <f aca="false">VLOOKUP($B$2,SA4!$B$4:$DV$90,H4,0)</f>
        <v>113.821355062703</v>
      </c>
      <c r="I8" s="198" t="n">
        <f aca="false">VLOOKUP($B$2,SA4!$B$4:$DV$90,I4,0)</f>
        <v>0.045</v>
      </c>
      <c r="J8" s="198" t="n">
        <f aca="false">VLOOKUP($B$2,SA4!$B$4:$DV$90,J4,0)</f>
        <v>0.056</v>
      </c>
      <c r="K8" s="198" t="str">
        <f aca="false">VLOOKUP($B$2,SA4!$B$4:$W$90,K4,0)</f>
        <v>NSW</v>
      </c>
    </row>
    <row r="9" customFormat="false" ht="15" hidden="false" customHeight="false" outlineLevel="0" collapsed="false">
      <c r="A9" s="0" t="s">
        <v>14</v>
      </c>
      <c r="C9" s="187" t="n">
        <v>16.8</v>
      </c>
      <c r="D9" s="187" t="n">
        <v>19.2</v>
      </c>
      <c r="G9" s="0" t="n">
        <v>203.5</v>
      </c>
      <c r="H9" s="0" t="n">
        <v>206.4</v>
      </c>
    </row>
    <row r="10" customFormat="false" ht="15" hidden="false" customHeight="false" outlineLevel="0" collapsed="false">
      <c r="A10" s="198" t="str">
        <f aca="false">K8</f>
        <v>NSW</v>
      </c>
      <c r="C10" s="197" t="n">
        <f aca="false">VLOOKUP($A$10,SA4!$W$1:$DV$90,C3,0)</f>
        <v>21.3393494849911</v>
      </c>
      <c r="D10" s="197" t="n">
        <f aca="false">VLOOKUP($A$10,SA4!$W$1:$DV$90,D3,0)</f>
        <v>23.6774562507149</v>
      </c>
      <c r="E10" s="187"/>
      <c r="F10" s="187"/>
      <c r="G10" s="197" t="n">
        <f aca="false">VLOOKUP($A$10,SA4!$W$1:$DV$90,G3,0)</f>
        <v>236.018082086055</v>
      </c>
      <c r="H10" s="197" t="n">
        <f aca="false">VLOOKUP($A$10,SA4!$W$1:$DV$90,H3,0)</f>
        <v>238.746277641222</v>
      </c>
      <c r="I10" s="187"/>
      <c r="J10" s="187"/>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L20" activeCellId="0" sqref="L20"/>
    </sheetView>
  </sheetViews>
  <sheetFormatPr defaultRowHeight="15"/>
  <cols>
    <col collapsed="false" hidden="false" max="1025" min="1" style="0" width="8.57085020242915"/>
  </cols>
  <sheetData>
    <row r="1" customFormat="false" ht="15" hidden="false" customHeight="false" outlineLevel="0" collapsed="false">
      <c r="A1" s="0" t="s">
        <v>254</v>
      </c>
    </row>
    <row r="2" customFormat="false" ht="15" hidden="false" customHeight="false" outlineLevel="0" collapsed="false">
      <c r="I2" s="0" t="s">
        <v>255</v>
      </c>
    </row>
    <row r="15" customFormat="false" ht="15" hidden="false" customHeight="false" outlineLevel="0" collapsed="false">
      <c r="E15" s="0" t="s">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Q83"/>
  <sheetViews>
    <sheetView windowProtection="false" showFormulas="false" showGridLines="true" showRowColHeaders="true" showZeros="true" rightToLeft="false" tabSelected="false" showOutlineSymbols="true" defaultGridColor="true" view="pageBreakPreview" topLeftCell="A58" colorId="64" zoomScale="140" zoomScaleNormal="100" zoomScalePageLayoutView="140" workbookViewId="0">
      <selection pane="topLeft" activeCell="C87" activeCellId="0" sqref="C87"/>
    </sheetView>
  </sheetViews>
  <sheetFormatPr defaultRowHeight="15"/>
  <cols>
    <col collapsed="false" hidden="false" max="1" min="1" style="0" width="5.46153846153846"/>
    <col collapsed="false" hidden="false" max="2" min="2" style="0" width="36.8502024291498"/>
    <col collapsed="false" hidden="false" max="4" min="3" style="0" width="11.3562753036437"/>
    <col collapsed="false" hidden="false" max="5" min="5" style="0" width="10.3886639676113"/>
    <col collapsed="false" hidden="false" max="6" min="6" style="0" width="9.31983805668016"/>
    <col collapsed="false" hidden="false" max="14" min="7" style="0" width="8.57085020242915"/>
    <col collapsed="false" hidden="false" max="15" min="15" style="0" width="13.9271255060729"/>
    <col collapsed="false" hidden="false" max="16" min="16" style="0" width="8.46153846153846"/>
    <col collapsed="false" hidden="false" max="17" min="17" style="0" width="5.03643724696356"/>
    <col collapsed="false" hidden="false" max="1025" min="18" style="0" width="8.57085020242915"/>
  </cols>
  <sheetData>
    <row r="1" customFormat="false" ht="15" hidden="false" customHeight="false" outlineLevel="0" collapsed="false">
      <c r="B1" s="0" t="s">
        <v>74</v>
      </c>
      <c r="C1" s="0" t="s">
        <v>75</v>
      </c>
    </row>
    <row r="2" customFormat="false" ht="15" hidden="false" customHeight="false" outlineLevel="0" collapsed="false">
      <c r="O2" s="0" t="s">
        <v>75</v>
      </c>
      <c r="P2" s="0" t="s">
        <v>76</v>
      </c>
      <c r="Q2" s="0" t="s">
        <v>77</v>
      </c>
    </row>
    <row r="3" customFormat="false" ht="15" hidden="false" customHeight="false" outlineLevel="0" collapsed="false">
      <c r="A3" s="0" t="s">
        <v>78</v>
      </c>
      <c r="N3" s="0" t="n">
        <v>1</v>
      </c>
      <c r="O3" s="0" t="n">
        <v>0</v>
      </c>
      <c r="P3" s="0" t="n">
        <v>0.9</v>
      </c>
      <c r="Q3" s="0" t="n">
        <v>0</v>
      </c>
    </row>
    <row r="4" customFormat="false" ht="15" hidden="false" customHeight="false" outlineLevel="0" collapsed="false">
      <c r="B4" s="0" t="s">
        <v>79</v>
      </c>
      <c r="E4" s="86" t="s">
        <v>80</v>
      </c>
      <c r="F4" s="86"/>
      <c r="G4" s="86"/>
      <c r="N4" s="0" t="n">
        <v>1</v>
      </c>
      <c r="O4" s="0" t="n">
        <v>1.1</v>
      </c>
      <c r="P4" s="0" t="n">
        <v>0.9</v>
      </c>
      <c r="Q4" s="0" t="n">
        <v>1.8</v>
      </c>
    </row>
    <row r="5" customFormat="false" ht="15" hidden="false" customHeight="false" outlineLevel="0" collapsed="false">
      <c r="C5" s="0" t="s">
        <v>81</v>
      </c>
      <c r="D5" s="0" t="s">
        <v>82</v>
      </c>
      <c r="E5" s="0" t="s">
        <v>83</v>
      </c>
      <c r="F5" s="0" t="s">
        <v>84</v>
      </c>
      <c r="G5" s="0" t="s">
        <v>14</v>
      </c>
    </row>
    <row r="8" customFormat="false" ht="15" hidden="false" customHeight="false" outlineLevel="0" collapsed="false">
      <c r="B8" s="0" t="s">
        <v>85</v>
      </c>
      <c r="E8" s="86" t="s">
        <v>80</v>
      </c>
      <c r="F8" s="86"/>
      <c r="G8" s="86"/>
    </row>
    <row r="9" customFormat="false" ht="15" hidden="false" customHeight="false" outlineLevel="0" collapsed="false">
      <c r="C9" s="0" t="s">
        <v>81</v>
      </c>
      <c r="D9" s="0" t="s">
        <v>82</v>
      </c>
      <c r="E9" s="0" t="s">
        <v>83</v>
      </c>
      <c r="F9" s="0" t="s">
        <v>84</v>
      </c>
      <c r="G9" s="0" t="s">
        <v>14</v>
      </c>
    </row>
    <row r="12" customFormat="false" ht="15" hidden="false" customHeight="false" outlineLevel="0" collapsed="false">
      <c r="B12" s="0" t="s">
        <v>86</v>
      </c>
      <c r="E12" s="86" t="s">
        <v>80</v>
      </c>
      <c r="F12" s="86"/>
      <c r="G12" s="86"/>
    </row>
    <row r="13" customFormat="false" ht="15" hidden="false" customHeight="false" outlineLevel="0" collapsed="false">
      <c r="C13" s="0" t="s">
        <v>81</v>
      </c>
      <c r="D13" s="0" t="s">
        <v>82</v>
      </c>
      <c r="E13" s="0" t="s">
        <v>83</v>
      </c>
      <c r="F13" s="0" t="s">
        <v>84</v>
      </c>
      <c r="G13" s="0" t="s">
        <v>14</v>
      </c>
    </row>
    <row r="16" customFormat="false" ht="15" hidden="false" customHeight="false" outlineLevel="0" collapsed="false">
      <c r="B16" s="0" t="s">
        <v>87</v>
      </c>
      <c r="E16" s="86" t="s">
        <v>80</v>
      </c>
      <c r="F16" s="86"/>
      <c r="G16" s="86"/>
    </row>
    <row r="17" customFormat="false" ht="15" hidden="false" customHeight="false" outlineLevel="0" collapsed="false">
      <c r="C17" s="0" t="s">
        <v>81</v>
      </c>
      <c r="D17" s="0" t="s">
        <v>82</v>
      </c>
      <c r="E17" s="0" t="s">
        <v>83</v>
      </c>
      <c r="F17" s="0" t="s">
        <v>84</v>
      </c>
      <c r="G17" s="0" t="s">
        <v>14</v>
      </c>
    </row>
    <row r="20" customFormat="false" ht="15" hidden="false" customHeight="false" outlineLevel="0" collapsed="false">
      <c r="B20" s="0" t="s">
        <v>88</v>
      </c>
      <c r="E20" s="86" t="s">
        <v>80</v>
      </c>
      <c r="F20" s="86"/>
      <c r="G20" s="86"/>
    </row>
    <row r="21" customFormat="false" ht="15" hidden="false" customHeight="false" outlineLevel="0" collapsed="false">
      <c r="C21" s="0" t="s">
        <v>81</v>
      </c>
      <c r="D21" s="0" t="s">
        <v>82</v>
      </c>
      <c r="E21" s="0" t="s">
        <v>83</v>
      </c>
      <c r="F21" s="0" t="s">
        <v>84</v>
      </c>
      <c r="G21" s="0" t="s">
        <v>14</v>
      </c>
    </row>
    <row r="22" customFormat="false" ht="15" hidden="false" customHeight="false" outlineLevel="0" collapsed="false">
      <c r="B22" s="87" t="s">
        <v>89</v>
      </c>
    </row>
    <row r="23" customFormat="false" ht="15" hidden="false" customHeight="false" outlineLevel="0" collapsed="false">
      <c r="B23" s="87" t="s">
        <v>90</v>
      </c>
    </row>
    <row r="24" customFormat="false" ht="15" hidden="false" customHeight="false" outlineLevel="0" collapsed="false">
      <c r="B24" s="87" t="s">
        <v>91</v>
      </c>
    </row>
    <row r="26" customFormat="false" ht="15" hidden="false" customHeight="false" outlineLevel="0" collapsed="false">
      <c r="A26" s="0" t="s">
        <v>92</v>
      </c>
    </row>
    <row r="27" customFormat="false" ht="15" hidden="false" customHeight="false" outlineLevel="0" collapsed="false">
      <c r="B27" s="0" t="s">
        <v>11</v>
      </c>
      <c r="E27" s="86" t="s">
        <v>80</v>
      </c>
      <c r="F27" s="86"/>
      <c r="G27" s="86"/>
    </row>
    <row r="28" customFormat="false" ht="15" hidden="false" customHeight="false" outlineLevel="0" collapsed="false">
      <c r="C28" s="0" t="s">
        <v>81</v>
      </c>
      <c r="D28" s="0" t="s">
        <v>82</v>
      </c>
      <c r="E28" s="0" t="s">
        <v>83</v>
      </c>
      <c r="F28" s="0" t="s">
        <v>84</v>
      </c>
      <c r="G28" s="0" t="s">
        <v>14</v>
      </c>
    </row>
    <row r="31" customFormat="false" ht="15" hidden="false" customHeight="false" outlineLevel="0" collapsed="false">
      <c r="B31" s="0" t="s">
        <v>18</v>
      </c>
      <c r="E31" s="86" t="s">
        <v>80</v>
      </c>
      <c r="F31" s="86"/>
      <c r="G31" s="86"/>
    </row>
    <row r="32" customFormat="false" ht="15" hidden="false" customHeight="false" outlineLevel="0" collapsed="false">
      <c r="C32" s="0" t="s">
        <v>81</v>
      </c>
      <c r="D32" s="0" t="s">
        <v>82</v>
      </c>
      <c r="E32" s="0" t="s">
        <v>83</v>
      </c>
      <c r="F32" s="0" t="s">
        <v>84</v>
      </c>
      <c r="G32" s="0" t="s">
        <v>14</v>
      </c>
    </row>
    <row r="35" customFormat="false" ht="15" hidden="false" customHeight="false" outlineLevel="0" collapsed="false">
      <c r="B35" s="0" t="s">
        <v>93</v>
      </c>
      <c r="E35" s="86" t="s">
        <v>80</v>
      </c>
      <c r="F35" s="86"/>
      <c r="G35" s="86"/>
    </row>
    <row r="36" customFormat="false" ht="15" hidden="false" customHeight="false" outlineLevel="0" collapsed="false">
      <c r="C36" s="0" t="s">
        <v>81</v>
      </c>
      <c r="D36" s="0" t="s">
        <v>82</v>
      </c>
      <c r="E36" s="0" t="s">
        <v>83</v>
      </c>
      <c r="F36" s="0" t="s">
        <v>84</v>
      </c>
      <c r="G36" s="0" t="s">
        <v>14</v>
      </c>
    </row>
    <row r="39" customFormat="false" ht="15" hidden="false" customHeight="false" outlineLevel="0" collapsed="false">
      <c r="B39" s="0" t="s">
        <v>94</v>
      </c>
      <c r="E39" s="86" t="s">
        <v>80</v>
      </c>
      <c r="F39" s="86"/>
      <c r="G39" s="86"/>
    </row>
    <row r="40" customFormat="false" ht="15" hidden="false" customHeight="false" outlineLevel="0" collapsed="false">
      <c r="C40" s="0" t="s">
        <v>81</v>
      </c>
      <c r="D40" s="0" t="s">
        <v>82</v>
      </c>
      <c r="E40" s="0" t="s">
        <v>83</v>
      </c>
      <c r="F40" s="0" t="s">
        <v>84</v>
      </c>
      <c r="G40" s="0" t="s">
        <v>14</v>
      </c>
    </row>
    <row r="43" customFormat="false" ht="15" hidden="false" customHeight="false" outlineLevel="0" collapsed="false">
      <c r="B43" s="0" t="s">
        <v>95</v>
      </c>
      <c r="E43" s="86" t="s">
        <v>80</v>
      </c>
      <c r="F43" s="86"/>
      <c r="G43" s="86"/>
    </row>
    <row r="44" customFormat="false" ht="15" hidden="false" customHeight="false" outlineLevel="0" collapsed="false">
      <c r="C44" s="0" t="s">
        <v>81</v>
      </c>
      <c r="D44" s="0" t="s">
        <v>82</v>
      </c>
      <c r="E44" s="0" t="s">
        <v>83</v>
      </c>
      <c r="F44" s="0" t="s">
        <v>84</v>
      </c>
      <c r="G44" s="0" t="s">
        <v>14</v>
      </c>
    </row>
    <row r="47" customFormat="false" ht="15" hidden="false" customHeight="false" outlineLevel="0" collapsed="false">
      <c r="A47" s="0" t="s">
        <v>96</v>
      </c>
    </row>
    <row r="48" customFormat="false" ht="15" hidden="false" customHeight="false" outlineLevel="0" collapsed="false">
      <c r="B48" s="0" t="s">
        <v>97</v>
      </c>
      <c r="E48" s="86" t="s">
        <v>80</v>
      </c>
      <c r="F48" s="86"/>
      <c r="G48" s="86"/>
    </row>
    <row r="49" customFormat="false" ht="15" hidden="false" customHeight="false" outlineLevel="0" collapsed="false">
      <c r="C49" s="0" t="s">
        <v>81</v>
      </c>
      <c r="D49" s="0" t="s">
        <v>82</v>
      </c>
      <c r="E49" s="0" t="s">
        <v>83</v>
      </c>
      <c r="F49" s="0" t="s">
        <v>84</v>
      </c>
      <c r="G49" s="0" t="s">
        <v>14</v>
      </c>
    </row>
    <row r="52" customFormat="false" ht="15" hidden="false" customHeight="false" outlineLevel="0" collapsed="false">
      <c r="B52" s="0" t="s">
        <v>98</v>
      </c>
      <c r="E52" s="86" t="s">
        <v>80</v>
      </c>
      <c r="F52" s="86"/>
      <c r="G52" s="86"/>
    </row>
    <row r="53" customFormat="false" ht="15" hidden="false" customHeight="false" outlineLevel="0" collapsed="false">
      <c r="C53" s="0" t="s">
        <v>81</v>
      </c>
      <c r="D53" s="0" t="s">
        <v>82</v>
      </c>
      <c r="E53" s="0" t="s">
        <v>83</v>
      </c>
      <c r="F53" s="0" t="s">
        <v>84</v>
      </c>
      <c r="G53" s="0" t="s">
        <v>14</v>
      </c>
    </row>
    <row r="56" customFormat="false" ht="15" hidden="false" customHeight="false" outlineLevel="0" collapsed="false">
      <c r="B56" s="0" t="s">
        <v>99</v>
      </c>
      <c r="E56" s="86" t="s">
        <v>80</v>
      </c>
      <c r="F56" s="86"/>
      <c r="G56" s="86"/>
    </row>
    <row r="57" customFormat="false" ht="15" hidden="false" customHeight="false" outlineLevel="0" collapsed="false">
      <c r="C57" s="0" t="s">
        <v>81</v>
      </c>
      <c r="D57" s="0" t="s">
        <v>82</v>
      </c>
      <c r="E57" s="0" t="s">
        <v>83</v>
      </c>
      <c r="F57" s="0" t="s">
        <v>84</v>
      </c>
      <c r="G57" s="0" t="s">
        <v>14</v>
      </c>
    </row>
    <row r="60" customFormat="false" ht="15" hidden="false" customHeight="false" outlineLevel="0" collapsed="false">
      <c r="B60" s="0" t="s">
        <v>100</v>
      </c>
      <c r="E60" s="86" t="s">
        <v>80</v>
      </c>
      <c r="F60" s="86"/>
      <c r="G60" s="86"/>
    </row>
    <row r="61" customFormat="false" ht="15" hidden="false" customHeight="false" outlineLevel="0" collapsed="false">
      <c r="C61" s="0" t="s">
        <v>81</v>
      </c>
      <c r="D61" s="0" t="s">
        <v>82</v>
      </c>
      <c r="E61" s="0" t="s">
        <v>83</v>
      </c>
      <c r="F61" s="0" t="s">
        <v>84</v>
      </c>
      <c r="G61" s="0" t="s">
        <v>14</v>
      </c>
    </row>
    <row r="64" customFormat="false" ht="15" hidden="false" customHeight="false" outlineLevel="0" collapsed="false">
      <c r="B64" s="0" t="s">
        <v>44</v>
      </c>
      <c r="E64" s="86" t="s">
        <v>80</v>
      </c>
      <c r="F64" s="86"/>
      <c r="G64" s="86"/>
    </row>
    <row r="65" customFormat="false" ht="15" hidden="false" customHeight="false" outlineLevel="0" collapsed="false">
      <c r="C65" s="0" t="s">
        <v>81</v>
      </c>
      <c r="D65" s="0" t="s">
        <v>82</v>
      </c>
      <c r="E65" s="0" t="s">
        <v>83</v>
      </c>
      <c r="F65" s="0" t="s">
        <v>84</v>
      </c>
      <c r="G65" s="0" t="s">
        <v>14</v>
      </c>
    </row>
    <row r="68" customFormat="false" ht="15" hidden="false" customHeight="false" outlineLevel="0" collapsed="false">
      <c r="A68" s="0" t="s">
        <v>101</v>
      </c>
    </row>
    <row r="69" customFormat="false" ht="15" hidden="false" customHeight="false" outlineLevel="0" collapsed="false">
      <c r="B69" s="0" t="s">
        <v>102</v>
      </c>
      <c r="E69" s="86" t="s">
        <v>80</v>
      </c>
      <c r="F69" s="86"/>
      <c r="G69" s="86"/>
    </row>
    <row r="70" customFormat="false" ht="15" hidden="false" customHeight="false" outlineLevel="0" collapsed="false">
      <c r="C70" s="0" t="s">
        <v>81</v>
      </c>
      <c r="D70" s="0" t="s">
        <v>82</v>
      </c>
      <c r="E70" s="0" t="s">
        <v>83</v>
      </c>
      <c r="F70" s="0" t="s">
        <v>84</v>
      </c>
      <c r="G70" s="0" t="s">
        <v>14</v>
      </c>
    </row>
    <row r="73" customFormat="false" ht="15" hidden="false" customHeight="false" outlineLevel="0" collapsed="false">
      <c r="B73" s="0" t="s">
        <v>103</v>
      </c>
      <c r="E73" s="86" t="s">
        <v>80</v>
      </c>
      <c r="F73" s="86"/>
      <c r="G73" s="86"/>
    </row>
    <row r="74" customFormat="false" ht="15" hidden="false" customHeight="false" outlineLevel="0" collapsed="false">
      <c r="C74" s="0" t="s">
        <v>81</v>
      </c>
      <c r="D74" s="0" t="s">
        <v>82</v>
      </c>
      <c r="E74" s="0" t="s">
        <v>83</v>
      </c>
      <c r="F74" s="0" t="s">
        <v>84</v>
      </c>
      <c r="G74" s="0" t="s">
        <v>14</v>
      </c>
    </row>
    <row r="77" customFormat="false" ht="15" hidden="false" customHeight="false" outlineLevel="0" collapsed="false">
      <c r="A77" s="0" t="s">
        <v>104</v>
      </c>
    </row>
    <row r="78" customFormat="false" ht="15" hidden="false" customHeight="false" outlineLevel="0" collapsed="false">
      <c r="B78" s="0" t="s">
        <v>55</v>
      </c>
      <c r="E78" s="86" t="s">
        <v>80</v>
      </c>
      <c r="F78" s="86"/>
      <c r="G78" s="86"/>
    </row>
    <row r="79" customFormat="false" ht="15" hidden="false" customHeight="false" outlineLevel="0" collapsed="false">
      <c r="C79" s="0" t="s">
        <v>81</v>
      </c>
      <c r="D79" s="0" t="s">
        <v>82</v>
      </c>
      <c r="E79" s="0" t="s">
        <v>83</v>
      </c>
      <c r="F79" s="0" t="s">
        <v>84</v>
      </c>
      <c r="G79" s="0" t="s">
        <v>14</v>
      </c>
    </row>
    <row r="82" customFormat="false" ht="15" hidden="false" customHeight="false" outlineLevel="0" collapsed="false">
      <c r="B82" s="0" t="s">
        <v>105</v>
      </c>
      <c r="E82" s="86" t="s">
        <v>80</v>
      </c>
      <c r="F82" s="86"/>
      <c r="G82" s="86"/>
    </row>
    <row r="83" customFormat="false" ht="15" hidden="false" customHeight="false" outlineLevel="0" collapsed="false">
      <c r="C83" s="0" t="s">
        <v>81</v>
      </c>
      <c r="D83" s="0" t="s">
        <v>82</v>
      </c>
      <c r="E83" s="0" t="s">
        <v>83</v>
      </c>
      <c r="F83" s="0" t="s">
        <v>84</v>
      </c>
      <c r="G83" s="0" t="s">
        <v>14</v>
      </c>
    </row>
  </sheetData>
  <mergeCells count="19">
    <mergeCell ref="E4:G4"/>
    <mergeCell ref="E8:G8"/>
    <mergeCell ref="E12:G12"/>
    <mergeCell ref="E16:G16"/>
    <mergeCell ref="E20:G20"/>
    <mergeCell ref="E27:G27"/>
    <mergeCell ref="E31:G31"/>
    <mergeCell ref="E35:G35"/>
    <mergeCell ref="E39:G39"/>
    <mergeCell ref="E43:G43"/>
    <mergeCell ref="E48:G48"/>
    <mergeCell ref="E52:G52"/>
    <mergeCell ref="E56:G56"/>
    <mergeCell ref="E60:G60"/>
    <mergeCell ref="E64:G64"/>
    <mergeCell ref="E69:G69"/>
    <mergeCell ref="E73:G73"/>
    <mergeCell ref="E78:G78"/>
    <mergeCell ref="E82:G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DW90"/>
  <sheetViews>
    <sheetView windowProtection="true" showFormulas="false" showGridLines="true" showRowColHeaders="true" showZeros="true" rightToLeft="false" tabSelected="false" showOutlineSymbols="true" defaultGridColor="true" view="pageBreakPreview" topLeftCell="A1" colorId="64" zoomScale="140" zoomScaleNormal="100" zoomScalePageLayoutView="140" workbookViewId="0">
      <pane xSplit="2" ySplit="3" topLeftCell="DR4" activePane="bottomRight" state="frozen"/>
      <selection pane="topLeft" activeCell="A1" activeCellId="0" sqref="A1"/>
      <selection pane="topRight" activeCell="DR1" activeCellId="0" sqref="DR1"/>
      <selection pane="bottomLeft" activeCell="A4" activeCellId="0" sqref="A4"/>
      <selection pane="bottomRight" activeCell="DR3" activeCellId="0" sqref="DR3"/>
    </sheetView>
  </sheetViews>
  <sheetFormatPr defaultRowHeight="15"/>
  <cols>
    <col collapsed="false" hidden="false" max="1" min="1" style="88" width="9.10526315789474"/>
    <col collapsed="false" hidden="false" max="2" min="2" style="88" width="33.2064777327935"/>
    <col collapsed="false" hidden="false" max="4" min="3" style="88" width="9.10526315789474"/>
    <col collapsed="false" hidden="false" max="5" min="5" style="88" width="17.5668016194332"/>
    <col collapsed="false" hidden="false" max="6" min="6" style="88" width="16.7125506072875"/>
    <col collapsed="false" hidden="false" max="8" min="7" style="88" width="9.10526315789474"/>
    <col collapsed="false" hidden="false" max="10" min="9" style="88" width="18.9595141700405"/>
    <col collapsed="false" hidden="false" max="12" min="11" style="88" width="9.10526315789474"/>
    <col collapsed="false" hidden="false" max="13" min="13" style="88" width="18.7449392712551"/>
    <col collapsed="false" hidden="false" max="14" min="14" style="88" width="18.4251012145749"/>
    <col collapsed="false" hidden="false" max="16" min="15" style="88" width="9.10526315789474"/>
    <col collapsed="false" hidden="false" max="17" min="17" style="88" width="16.8178137651822"/>
    <col collapsed="false" hidden="false" max="18" min="18" style="88" width="16.3886639676113"/>
    <col collapsed="false" hidden="false" max="20" min="19" style="88" width="9.10526315789474"/>
    <col collapsed="false" hidden="false" max="22" min="21" style="88" width="16.1740890688259"/>
    <col collapsed="false" hidden="false" max="33" min="23" style="88" width="9.10526315789474"/>
    <col collapsed="false" hidden="false" max="34" min="34" style="88" width="11.5708502024291"/>
    <col collapsed="false" hidden="false" max="35" min="35" style="88" width="9.10526315789474"/>
    <col collapsed="false" hidden="false" max="36" min="36" style="88" width="18.6396761133603"/>
    <col collapsed="false" hidden="false" max="37" min="37" style="88" width="17.5668016194332"/>
    <col collapsed="false" hidden="false" max="39" min="38" style="88" width="9.10526315789474"/>
    <col collapsed="false" hidden="false" max="40" min="40" style="88" width="17.995951417004"/>
    <col collapsed="false" hidden="false" max="41" min="41" style="88" width="19.4939271255061"/>
    <col collapsed="false" hidden="false" max="43" min="42" style="88" width="9.10526315789474"/>
    <col collapsed="false" hidden="false" max="44" min="44" style="88" width="18.4251012145749"/>
    <col collapsed="false" hidden="false" max="45" min="45" style="88" width="18.7449392712551"/>
    <col collapsed="false" hidden="false" max="47" min="46" style="89" width="9.10526315789474"/>
    <col collapsed="false" hidden="false" max="49" min="48" style="88" width="9.74898785425101"/>
    <col collapsed="false" hidden="false" max="51" min="50" style="88" width="9.10526315789474"/>
    <col collapsed="false" hidden="false" max="52" min="52" style="88" width="18.4251012145749"/>
    <col collapsed="false" hidden="false" max="53" min="53" style="88" width="18.2105263157895"/>
    <col collapsed="false" hidden="false" max="65" min="54" style="88" width="9.10526315789474"/>
    <col collapsed="false" hidden="false" max="66" min="66" style="88" width="17.7813765182186"/>
    <col collapsed="false" hidden="false" max="67" min="67" style="88" width="19.1740890688259"/>
    <col collapsed="false" hidden="false" max="69" min="68" style="88" width="9.10526315789474"/>
    <col collapsed="false" hidden="false" max="70" min="70" style="88" width="18.2105263157895"/>
    <col collapsed="false" hidden="false" max="71" min="71" style="88" width="18.6396761133603"/>
    <col collapsed="false" hidden="false" max="77" min="72" style="88" width="9.10526315789474"/>
    <col collapsed="false" hidden="false" max="78" min="78" style="88" width="18.2105263157895"/>
    <col collapsed="false" hidden="false" max="79" min="79" style="88" width="17.995951417004"/>
    <col collapsed="false" hidden="false" max="81" min="80" style="88" width="9.10526315789474"/>
    <col collapsed="false" hidden="false" max="82" min="82" style="90" width="18.4251012145749"/>
    <col collapsed="false" hidden="false" max="93" min="83" style="90" width="9.10526315789474"/>
    <col collapsed="false" hidden="false" max="117" min="94" style="88" width="9.10526315789474"/>
    <col collapsed="false" hidden="false" max="118" min="118" style="88" width="17.995951417004"/>
    <col collapsed="false" hidden="false" max="119" min="119" style="88" width="19.4939271255061"/>
    <col collapsed="false" hidden="false" max="121" min="120" style="88" width="9.10526315789474"/>
    <col collapsed="false" hidden="false" max="123" min="122" style="90" width="9.10526315789474"/>
    <col collapsed="false" hidden="false" max="124" min="124" style="88" width="18.4251012145749"/>
    <col collapsed="false" hidden="false" max="125" min="125" style="88" width="18.2105263157895"/>
    <col collapsed="false" hidden="false" max="1025" min="126" style="88" width="9.10526315789474"/>
  </cols>
  <sheetData>
    <row r="1" customFormat="false" ht="150" hidden="false" customHeight="false" outlineLevel="0" collapsed="false">
      <c r="A1" s="91"/>
      <c r="B1" s="91"/>
      <c r="C1" s="92" t="s">
        <v>106</v>
      </c>
      <c r="D1" s="92" t="s">
        <v>106</v>
      </c>
      <c r="E1" s="92" t="s">
        <v>106</v>
      </c>
      <c r="F1" s="92" t="s">
        <v>106</v>
      </c>
      <c r="G1" s="93" t="s">
        <v>107</v>
      </c>
      <c r="H1" s="93" t="s">
        <v>107</v>
      </c>
      <c r="I1" s="93" t="s">
        <v>107</v>
      </c>
      <c r="J1" s="93" t="s">
        <v>107</v>
      </c>
      <c r="K1" s="94" t="s">
        <v>108</v>
      </c>
      <c r="L1" s="94" t="s">
        <v>108</v>
      </c>
      <c r="M1" s="94" t="s">
        <v>108</v>
      </c>
      <c r="N1" s="94" t="s">
        <v>108</v>
      </c>
      <c r="O1" s="95" t="s">
        <v>109</v>
      </c>
      <c r="P1" s="95" t="s">
        <v>109</v>
      </c>
      <c r="Q1" s="95" t="s">
        <v>109</v>
      </c>
      <c r="R1" s="95" t="s">
        <v>109</v>
      </c>
      <c r="S1" s="96" t="s">
        <v>110</v>
      </c>
      <c r="T1" s="96" t="s">
        <v>110</v>
      </c>
      <c r="U1" s="96" t="s">
        <v>110</v>
      </c>
      <c r="V1" s="96" t="s">
        <v>110</v>
      </c>
      <c r="W1" s="97" t="s">
        <v>84</v>
      </c>
      <c r="X1" s="98" t="s">
        <v>106</v>
      </c>
      <c r="Y1" s="98" t="s">
        <v>106</v>
      </c>
      <c r="Z1" s="99" t="s">
        <v>107</v>
      </c>
      <c r="AA1" s="99" t="s">
        <v>107</v>
      </c>
      <c r="AB1" s="100" t="s">
        <v>108</v>
      </c>
      <c r="AC1" s="100" t="s">
        <v>108</v>
      </c>
      <c r="AD1" s="101" t="s">
        <v>109</v>
      </c>
      <c r="AE1" s="101" t="s">
        <v>109</v>
      </c>
      <c r="AF1" s="102" t="s">
        <v>110</v>
      </c>
      <c r="AG1" s="102" t="s">
        <v>110</v>
      </c>
      <c r="AH1" s="103" t="s">
        <v>32</v>
      </c>
      <c r="AI1" s="103" t="s">
        <v>32</v>
      </c>
      <c r="AJ1" s="103" t="s">
        <v>32</v>
      </c>
      <c r="AK1" s="103" t="s">
        <v>32</v>
      </c>
      <c r="AL1" s="95" t="s">
        <v>111</v>
      </c>
      <c r="AM1" s="95" t="s">
        <v>111</v>
      </c>
      <c r="AN1" s="95" t="s">
        <v>111</v>
      </c>
      <c r="AO1" s="95" t="s">
        <v>111</v>
      </c>
      <c r="AP1" s="103" t="s">
        <v>112</v>
      </c>
      <c r="AQ1" s="103" t="s">
        <v>112</v>
      </c>
      <c r="AR1" s="103" t="s">
        <v>112</v>
      </c>
      <c r="AS1" s="103" t="s">
        <v>112</v>
      </c>
      <c r="AT1" s="104" t="n">
        <v>2001</v>
      </c>
      <c r="AU1" s="104" t="n">
        <v>2011</v>
      </c>
      <c r="AV1" s="105" t="n">
        <v>2001</v>
      </c>
      <c r="AW1" s="105" t="n">
        <v>2011</v>
      </c>
      <c r="AX1" s="106" t="s">
        <v>44</v>
      </c>
      <c r="AY1" s="107" t="s">
        <v>44</v>
      </c>
      <c r="AZ1" s="106" t="s">
        <v>44</v>
      </c>
      <c r="BA1" s="107" t="s">
        <v>44</v>
      </c>
      <c r="BB1" s="108" t="s">
        <v>32</v>
      </c>
      <c r="BC1" s="108" t="s">
        <v>32</v>
      </c>
      <c r="BD1" s="101" t="s">
        <v>111</v>
      </c>
      <c r="BE1" s="101" t="s">
        <v>111</v>
      </c>
      <c r="BF1" s="108" t="s">
        <v>112</v>
      </c>
      <c r="BG1" s="108" t="s">
        <v>112</v>
      </c>
      <c r="BH1" s="105" t="n">
        <v>2001</v>
      </c>
      <c r="BI1" s="105" t="n">
        <v>2011</v>
      </c>
      <c r="BJ1" s="109" t="s">
        <v>44</v>
      </c>
      <c r="BK1" s="110" t="s">
        <v>44</v>
      </c>
      <c r="BL1" s="111" t="s">
        <v>113</v>
      </c>
      <c r="BM1" s="111" t="s">
        <v>113</v>
      </c>
      <c r="BN1" s="111" t="s">
        <v>113</v>
      </c>
      <c r="BO1" s="111" t="s">
        <v>113</v>
      </c>
      <c r="BP1" s="112" t="s">
        <v>114</v>
      </c>
      <c r="BQ1" s="112" t="s">
        <v>114</v>
      </c>
      <c r="BR1" s="112" t="s">
        <v>114</v>
      </c>
      <c r="BS1" s="112" t="s">
        <v>114</v>
      </c>
      <c r="BT1" s="90" t="s">
        <v>113</v>
      </c>
      <c r="BU1" s="90" t="s">
        <v>113</v>
      </c>
      <c r="BV1" s="113" t="s">
        <v>114</v>
      </c>
      <c r="BW1" s="113" t="s">
        <v>114</v>
      </c>
      <c r="BX1" s="114" t="s">
        <v>115</v>
      </c>
      <c r="BY1" s="114" t="s">
        <v>115</v>
      </c>
      <c r="BZ1" s="114" t="s">
        <v>115</v>
      </c>
      <c r="CA1" s="114" t="s">
        <v>115</v>
      </c>
      <c r="CB1" s="115" t="s">
        <v>115</v>
      </c>
      <c r="CC1" s="115" t="s">
        <v>115</v>
      </c>
      <c r="CD1" s="111" t="s">
        <v>116</v>
      </c>
      <c r="CE1" s="111" t="s">
        <v>116</v>
      </c>
      <c r="CF1" s="111" t="s">
        <v>117</v>
      </c>
      <c r="CG1" s="111" t="s">
        <v>117</v>
      </c>
      <c r="CH1" s="111" t="s">
        <v>117</v>
      </c>
      <c r="CI1" s="111" t="s">
        <v>117</v>
      </c>
      <c r="CJ1" s="111" t="s">
        <v>117</v>
      </c>
      <c r="CK1" s="111" t="s">
        <v>117</v>
      </c>
      <c r="CL1" s="111" t="s">
        <v>117</v>
      </c>
      <c r="CM1" s="111" t="s">
        <v>117</v>
      </c>
      <c r="CN1" s="111" t="s">
        <v>117</v>
      </c>
      <c r="CO1" s="111" t="s">
        <v>117</v>
      </c>
      <c r="CP1" s="90" t="s">
        <v>116</v>
      </c>
      <c r="CQ1" s="90" t="s">
        <v>116</v>
      </c>
      <c r="CR1" s="90" t="s">
        <v>117</v>
      </c>
      <c r="CS1" s="90" t="s">
        <v>117</v>
      </c>
      <c r="CT1" s="90" t="s">
        <v>117</v>
      </c>
      <c r="CU1" s="90" t="s">
        <v>117</v>
      </c>
      <c r="CV1" s="90" t="s">
        <v>117</v>
      </c>
      <c r="CW1" s="90" t="s">
        <v>117</v>
      </c>
      <c r="CX1" s="90" t="s">
        <v>117</v>
      </c>
      <c r="CY1" s="90" t="s">
        <v>117</v>
      </c>
      <c r="CZ1" s="90" t="s">
        <v>117</v>
      </c>
      <c r="DA1" s="90" t="s">
        <v>117</v>
      </c>
      <c r="DB1" s="0" t="n">
        <v>2014</v>
      </c>
      <c r="DC1" s="0" t="n">
        <v>2014</v>
      </c>
      <c r="DD1" s="0" t="n">
        <v>2014</v>
      </c>
      <c r="DE1" s="0" t="n">
        <v>2014</v>
      </c>
      <c r="DF1" s="0" t="n">
        <v>2014</v>
      </c>
      <c r="DG1" s="88" t="n">
        <v>2014</v>
      </c>
      <c r="DH1" s="88" t="n">
        <v>2014</v>
      </c>
      <c r="DI1" s="88" t="n">
        <v>2014</v>
      </c>
      <c r="DJ1" s="88" t="n">
        <v>2014</v>
      </c>
      <c r="DK1" s="88" t="n">
        <v>2014</v>
      </c>
      <c r="DL1" s="116" t="s">
        <v>118</v>
      </c>
      <c r="DM1" s="116" t="s">
        <v>118</v>
      </c>
      <c r="DN1" s="116" t="s">
        <v>118</v>
      </c>
      <c r="DO1" s="116" t="s">
        <v>118</v>
      </c>
      <c r="DP1" s="117" t="s">
        <v>118</v>
      </c>
      <c r="DQ1" s="117" t="s">
        <v>118</v>
      </c>
      <c r="DR1" s="116" t="s">
        <v>119</v>
      </c>
      <c r="DS1" s="116" t="s">
        <v>119</v>
      </c>
      <c r="DT1" s="116" t="s">
        <v>119</v>
      </c>
      <c r="DU1" s="116" t="s">
        <v>119</v>
      </c>
      <c r="DV1" s="117" t="s">
        <v>119</v>
      </c>
      <c r="DW1" s="117" t="s">
        <v>119</v>
      </c>
    </row>
    <row r="2" customFormat="false" ht="23.25" hidden="false" customHeight="false" outlineLevel="0" collapsed="false">
      <c r="A2" s="118"/>
      <c r="B2" s="119"/>
      <c r="C2" s="120" t="n">
        <v>2007</v>
      </c>
      <c r="D2" s="120" t="n">
        <v>2013</v>
      </c>
      <c r="E2" s="120" t="n">
        <v>2007</v>
      </c>
      <c r="F2" s="120" t="n">
        <v>2013</v>
      </c>
      <c r="G2" s="121" t="s">
        <v>120</v>
      </c>
      <c r="H2" s="122" t="s">
        <v>121</v>
      </c>
      <c r="I2" s="121" t="s">
        <v>120</v>
      </c>
      <c r="J2" s="122" t="s">
        <v>121</v>
      </c>
      <c r="K2" s="123" t="n">
        <v>2006</v>
      </c>
      <c r="L2" s="124" t="n">
        <v>2011</v>
      </c>
      <c r="M2" s="123" t="n">
        <v>2006</v>
      </c>
      <c r="N2" s="124" t="n">
        <v>2011</v>
      </c>
      <c r="O2" s="125" t="n">
        <v>2001</v>
      </c>
      <c r="P2" s="125" t="n">
        <v>2011</v>
      </c>
      <c r="Q2" s="125" t="n">
        <v>2001</v>
      </c>
      <c r="R2" s="125" t="n">
        <v>2011</v>
      </c>
      <c r="S2" s="126" t="n">
        <v>2001</v>
      </c>
      <c r="T2" s="126" t="n">
        <v>2011</v>
      </c>
      <c r="U2" s="125" t="n">
        <v>2001</v>
      </c>
      <c r="V2" s="125" t="n">
        <v>2011</v>
      </c>
      <c r="W2" s="127" t="s">
        <v>122</v>
      </c>
      <c r="X2" s="120" t="n">
        <v>2007</v>
      </c>
      <c r="Y2" s="120" t="n">
        <v>2013</v>
      </c>
      <c r="Z2" s="121" t="s">
        <v>120</v>
      </c>
      <c r="AA2" s="122" t="s">
        <v>121</v>
      </c>
      <c r="AB2" s="123" t="n">
        <v>2006</v>
      </c>
      <c r="AC2" s="124" t="n">
        <v>2011</v>
      </c>
      <c r="AD2" s="125" t="n">
        <v>2001</v>
      </c>
      <c r="AE2" s="125" t="n">
        <v>2011</v>
      </c>
      <c r="AF2" s="126" t="n">
        <v>2001</v>
      </c>
      <c r="AG2" s="126" t="n">
        <v>2011</v>
      </c>
      <c r="AH2" s="125" t="n">
        <v>2001</v>
      </c>
      <c r="AI2" s="125" t="n">
        <v>2011</v>
      </c>
      <c r="AJ2" s="125" t="n">
        <v>2001</v>
      </c>
      <c r="AK2" s="125" t="n">
        <v>2011</v>
      </c>
      <c r="AL2" s="125" t="n">
        <v>2001</v>
      </c>
      <c r="AM2" s="125" t="n">
        <v>2011</v>
      </c>
      <c r="AN2" s="125" t="n">
        <v>2001</v>
      </c>
      <c r="AO2" s="125" t="n">
        <v>2011</v>
      </c>
      <c r="AP2" s="125" t="n">
        <v>2001</v>
      </c>
      <c r="AQ2" s="125" t="n">
        <v>2011</v>
      </c>
      <c r="AR2" s="125" t="n">
        <v>2001</v>
      </c>
      <c r="AS2" s="125" t="n">
        <v>2011</v>
      </c>
      <c r="AT2" s="128" t="s">
        <v>123</v>
      </c>
      <c r="AU2" s="128" t="s">
        <v>123</v>
      </c>
      <c r="AV2" s="129" t="s">
        <v>123</v>
      </c>
      <c r="AW2" s="129" t="s">
        <v>123</v>
      </c>
      <c r="AX2" s="130" t="s">
        <v>124</v>
      </c>
      <c r="AY2" s="131" t="s">
        <v>125</v>
      </c>
      <c r="AZ2" s="130" t="s">
        <v>124</v>
      </c>
      <c r="BA2" s="131" t="s">
        <v>125</v>
      </c>
      <c r="BB2" s="125" t="n">
        <v>2001</v>
      </c>
      <c r="BC2" s="125" t="n">
        <v>2011</v>
      </c>
      <c r="BD2" s="125" t="n">
        <v>2001</v>
      </c>
      <c r="BE2" s="125" t="n">
        <v>2011</v>
      </c>
      <c r="BF2" s="125" t="n">
        <v>2001</v>
      </c>
      <c r="BG2" s="125" t="n">
        <v>2011</v>
      </c>
      <c r="BH2" s="129" t="s">
        <v>123</v>
      </c>
      <c r="BI2" s="129" t="s">
        <v>123</v>
      </c>
      <c r="BJ2" s="130" t="s">
        <v>124</v>
      </c>
      <c r="BK2" s="131" t="s">
        <v>125</v>
      </c>
      <c r="BL2" s="127" t="n">
        <v>2006</v>
      </c>
      <c r="BM2" s="127" t="n">
        <v>2014</v>
      </c>
      <c r="BN2" s="127" t="n">
        <v>2006</v>
      </c>
      <c r="BO2" s="127" t="n">
        <v>2014</v>
      </c>
      <c r="BP2" s="132" t="n">
        <v>2006</v>
      </c>
      <c r="BQ2" s="133" t="n">
        <v>2014</v>
      </c>
      <c r="BR2" s="132" t="n">
        <v>2006</v>
      </c>
      <c r="BS2" s="133" t="n">
        <v>2014</v>
      </c>
      <c r="BT2" s="127" t="n">
        <v>2006</v>
      </c>
      <c r="BU2" s="127" t="n">
        <v>2014</v>
      </c>
      <c r="BV2" s="132" t="n">
        <v>2006</v>
      </c>
      <c r="BW2" s="133" t="n">
        <v>2014</v>
      </c>
      <c r="BX2" s="134" t="n">
        <v>2001</v>
      </c>
      <c r="BY2" s="135" t="n">
        <v>2011</v>
      </c>
      <c r="BZ2" s="134" t="n">
        <v>2001</v>
      </c>
      <c r="CA2" s="135" t="n">
        <v>2011</v>
      </c>
      <c r="CB2" s="134" t="n">
        <v>2001</v>
      </c>
      <c r="CC2" s="135" t="n">
        <v>2011</v>
      </c>
      <c r="CD2" s="127" t="n">
        <v>2004</v>
      </c>
      <c r="CE2" s="127" t="s">
        <v>126</v>
      </c>
      <c r="CF2" s="127" t="n">
        <v>2005</v>
      </c>
      <c r="CG2" s="127" t="n">
        <v>2006</v>
      </c>
      <c r="CH2" s="127" t="n">
        <v>2007</v>
      </c>
      <c r="CI2" s="127" t="n">
        <v>2008</v>
      </c>
      <c r="CJ2" s="127" t="n">
        <v>2009</v>
      </c>
      <c r="CK2" s="127" t="n">
        <v>2010</v>
      </c>
      <c r="CL2" s="127" t="n">
        <v>2011</v>
      </c>
      <c r="CM2" s="127" t="n">
        <v>2012</v>
      </c>
      <c r="CN2" s="127" t="s">
        <v>127</v>
      </c>
      <c r="CO2" s="127" t="s">
        <v>126</v>
      </c>
      <c r="CP2" s="127" t="n">
        <v>2004</v>
      </c>
      <c r="CQ2" s="127" t="s">
        <v>126</v>
      </c>
      <c r="CR2" s="127" t="n">
        <v>2005</v>
      </c>
      <c r="CS2" s="127" t="n">
        <v>2006</v>
      </c>
      <c r="CT2" s="127" t="n">
        <v>2007</v>
      </c>
      <c r="CU2" s="127" t="n">
        <v>2008</v>
      </c>
      <c r="CV2" s="127" t="n">
        <v>2009</v>
      </c>
      <c r="CW2" s="127" t="n">
        <v>2010</v>
      </c>
      <c r="CX2" s="127" t="n">
        <v>2011</v>
      </c>
      <c r="CY2" s="127" t="n">
        <v>2012</v>
      </c>
      <c r="CZ2" s="127" t="s">
        <v>127</v>
      </c>
      <c r="DA2" s="127" t="s">
        <v>126</v>
      </c>
      <c r="DB2" s="127" t="s">
        <v>128</v>
      </c>
      <c r="DC2" s="127" t="s">
        <v>129</v>
      </c>
      <c r="DD2" s="127" t="s">
        <v>130</v>
      </c>
      <c r="DE2" s="127" t="s">
        <v>131</v>
      </c>
      <c r="DF2" s="127" t="s">
        <v>132</v>
      </c>
      <c r="DG2" s="127" t="s">
        <v>128</v>
      </c>
      <c r="DH2" s="127" t="s">
        <v>129</v>
      </c>
      <c r="DI2" s="127" t="s">
        <v>130</v>
      </c>
      <c r="DJ2" s="127" t="s">
        <v>131</v>
      </c>
      <c r="DK2" s="127" t="s">
        <v>132</v>
      </c>
      <c r="DL2" s="136" t="n">
        <v>2006</v>
      </c>
      <c r="DM2" s="136" t="n">
        <v>2011</v>
      </c>
      <c r="DN2" s="136" t="n">
        <v>2006</v>
      </c>
      <c r="DO2" s="136" t="n">
        <v>2011</v>
      </c>
      <c r="DP2" s="136" t="n">
        <v>2006</v>
      </c>
      <c r="DQ2" s="136" t="n">
        <v>2011</v>
      </c>
      <c r="DR2" s="127" t="n">
        <v>2012</v>
      </c>
      <c r="DS2" s="127" t="n">
        <v>2013</v>
      </c>
      <c r="DT2" s="127" t="n">
        <v>2012</v>
      </c>
      <c r="DU2" s="127" t="n">
        <v>2013</v>
      </c>
      <c r="DV2" s="127" t="n">
        <v>2012</v>
      </c>
      <c r="DW2" s="127" t="n">
        <v>2013</v>
      </c>
    </row>
    <row r="3" customFormat="false" ht="15" hidden="false" customHeight="false" outlineLevel="0" collapsed="false">
      <c r="A3" s="137" t="s">
        <v>133</v>
      </c>
      <c r="B3" s="138" t="s">
        <v>134</v>
      </c>
      <c r="C3" s="139" t="s">
        <v>135</v>
      </c>
      <c r="D3" s="139" t="s">
        <v>135</v>
      </c>
      <c r="E3" s="119" t="s">
        <v>136</v>
      </c>
      <c r="F3" s="119" t="s">
        <v>136</v>
      </c>
      <c r="G3" s="140" t="s">
        <v>137</v>
      </c>
      <c r="H3" s="140" t="s">
        <v>137</v>
      </c>
      <c r="I3" s="140" t="s">
        <v>138</v>
      </c>
      <c r="J3" s="140" t="s">
        <v>138</v>
      </c>
      <c r="K3" s="0" t="s">
        <v>139</v>
      </c>
      <c r="L3" s="0" t="s">
        <v>139</v>
      </c>
      <c r="M3" s="0" t="s">
        <v>138</v>
      </c>
      <c r="N3" s="0" t="s">
        <v>138</v>
      </c>
      <c r="O3" s="141" t="s">
        <v>137</v>
      </c>
      <c r="P3" s="141" t="s">
        <v>137</v>
      </c>
      <c r="Q3" s="0" t="s">
        <v>138</v>
      </c>
      <c r="R3" s="0" t="s">
        <v>138</v>
      </c>
      <c r="S3" s="142" t="s">
        <v>137</v>
      </c>
      <c r="T3" s="142" t="s">
        <v>137</v>
      </c>
      <c r="U3" s="0" t="s">
        <v>138</v>
      </c>
      <c r="V3" s="0" t="s">
        <v>138</v>
      </c>
      <c r="X3" s="143" t="s">
        <v>135</v>
      </c>
      <c r="Y3" s="143" t="s">
        <v>135</v>
      </c>
      <c r="Z3" s="144" t="s">
        <v>137</v>
      </c>
      <c r="AA3" s="144" t="s">
        <v>137</v>
      </c>
      <c r="AB3" s="88" t="s">
        <v>139</v>
      </c>
      <c r="AC3" s="88" t="s">
        <v>139</v>
      </c>
      <c r="AD3" s="145" t="s">
        <v>137</v>
      </c>
      <c r="AE3" s="145" t="s">
        <v>137</v>
      </c>
      <c r="AF3" s="146" t="s">
        <v>137</v>
      </c>
      <c r="AG3" s="146" t="s">
        <v>137</v>
      </c>
      <c r="AH3" s="147" t="s">
        <v>140</v>
      </c>
      <c r="AI3" s="147" t="s">
        <v>140</v>
      </c>
      <c r="AJ3" s="147" t="s">
        <v>141</v>
      </c>
      <c r="AK3" s="147" t="s">
        <v>141</v>
      </c>
      <c r="AL3" s="147" t="s">
        <v>137</v>
      </c>
      <c r="AM3" s="147" t="s">
        <v>137</v>
      </c>
      <c r="AN3" s="147" t="s">
        <v>141</v>
      </c>
      <c r="AO3" s="147" t="s">
        <v>141</v>
      </c>
      <c r="AP3" s="147" t="s">
        <v>142</v>
      </c>
      <c r="AQ3" s="147" t="s">
        <v>142</v>
      </c>
      <c r="AR3" s="147" t="s">
        <v>141</v>
      </c>
      <c r="AS3" s="147" t="s">
        <v>141</v>
      </c>
      <c r="AT3" s="148" t="s">
        <v>143</v>
      </c>
      <c r="AU3" s="148" t="s">
        <v>143</v>
      </c>
      <c r="AV3" s="149" t="s">
        <v>141</v>
      </c>
      <c r="AW3" s="149" t="s">
        <v>141</v>
      </c>
      <c r="AX3" s="150" t="s">
        <v>140</v>
      </c>
      <c r="AY3" s="150" t="s">
        <v>140</v>
      </c>
      <c r="AZ3" s="147" t="s">
        <v>141</v>
      </c>
      <c r="BA3" s="147" t="s">
        <v>141</v>
      </c>
      <c r="BB3" s="149" t="s">
        <v>144</v>
      </c>
      <c r="BC3" s="149" t="s">
        <v>144</v>
      </c>
      <c r="BD3" s="149" t="s">
        <v>144</v>
      </c>
      <c r="BE3" s="149" t="s">
        <v>144</v>
      </c>
      <c r="BF3" s="149" t="s">
        <v>144</v>
      </c>
      <c r="BG3" s="149" t="s">
        <v>144</v>
      </c>
      <c r="BH3" s="149" t="s">
        <v>144</v>
      </c>
      <c r="BI3" s="149" t="s">
        <v>144</v>
      </c>
      <c r="BJ3" s="149" t="s">
        <v>144</v>
      </c>
      <c r="BK3" s="151" t="s">
        <v>140</v>
      </c>
      <c r="BL3" s="111" t="s">
        <v>137</v>
      </c>
      <c r="BM3" s="111" t="s">
        <v>137</v>
      </c>
      <c r="BN3" s="0" t="s">
        <v>145</v>
      </c>
      <c r="BO3" s="0" t="s">
        <v>145</v>
      </c>
      <c r="BP3" s="0" t="s">
        <v>146</v>
      </c>
      <c r="BQ3" s="0" t="s">
        <v>146</v>
      </c>
      <c r="BR3" s="0" t="s">
        <v>145</v>
      </c>
      <c r="BS3" s="0" t="s">
        <v>145</v>
      </c>
      <c r="BT3" s="90" t="s">
        <v>144</v>
      </c>
      <c r="BU3" s="90" t="s">
        <v>144</v>
      </c>
      <c r="BV3" s="90" t="s">
        <v>144</v>
      </c>
      <c r="BW3" s="90" t="s">
        <v>144</v>
      </c>
      <c r="BX3" s="152" t="s">
        <v>137</v>
      </c>
      <c r="BY3" s="152" t="s">
        <v>137</v>
      </c>
      <c r="BZ3" s="152" t="s">
        <v>145</v>
      </c>
      <c r="CA3" s="152" t="s">
        <v>145</v>
      </c>
      <c r="CB3" s="153" t="s">
        <v>144</v>
      </c>
      <c r="CC3" s="153" t="s">
        <v>144</v>
      </c>
      <c r="CD3" s="111" t="s">
        <v>147</v>
      </c>
      <c r="CE3" s="111" t="s">
        <v>147</v>
      </c>
      <c r="CF3" s="111" t="s">
        <v>147</v>
      </c>
      <c r="CG3" s="111" t="s">
        <v>147</v>
      </c>
      <c r="CH3" s="111" t="s">
        <v>147</v>
      </c>
      <c r="CI3" s="111" t="s">
        <v>147</v>
      </c>
      <c r="CJ3" s="111" t="s">
        <v>147</v>
      </c>
      <c r="CK3" s="111" t="s">
        <v>147</v>
      </c>
      <c r="CL3" s="111" t="s">
        <v>147</v>
      </c>
      <c r="CM3" s="111" t="s">
        <v>147</v>
      </c>
      <c r="CN3" s="111" t="s">
        <v>147</v>
      </c>
      <c r="CO3" s="111" t="s">
        <v>147</v>
      </c>
      <c r="CP3" s="90" t="s">
        <v>84</v>
      </c>
      <c r="CQ3" s="90" t="s">
        <v>84</v>
      </c>
      <c r="CR3" s="90" t="s">
        <v>84</v>
      </c>
      <c r="CS3" s="90" t="s">
        <v>84</v>
      </c>
      <c r="CT3" s="90" t="s">
        <v>84</v>
      </c>
      <c r="CU3" s="90" t="s">
        <v>84</v>
      </c>
      <c r="CV3" s="90" t="s">
        <v>84</v>
      </c>
      <c r="CW3" s="90" t="s">
        <v>84</v>
      </c>
      <c r="CX3" s="90" t="s">
        <v>84</v>
      </c>
      <c r="CY3" s="90" t="s">
        <v>84</v>
      </c>
      <c r="CZ3" s="90" t="s">
        <v>84</v>
      </c>
      <c r="DA3" s="90" t="s">
        <v>84</v>
      </c>
      <c r="DB3" s="0" t="s">
        <v>137</v>
      </c>
      <c r="DC3" s="0" t="s">
        <v>137</v>
      </c>
      <c r="DD3" s="0" t="s">
        <v>137</v>
      </c>
      <c r="DE3" s="0" t="s">
        <v>137</v>
      </c>
      <c r="DF3" s="0" t="s">
        <v>137</v>
      </c>
      <c r="DG3" s="88" t="s">
        <v>144</v>
      </c>
      <c r="DH3" s="88" t="s">
        <v>144</v>
      </c>
      <c r="DI3" s="88" t="s">
        <v>144</v>
      </c>
      <c r="DJ3" s="88" t="s">
        <v>144</v>
      </c>
      <c r="DK3" s="88" t="s">
        <v>144</v>
      </c>
      <c r="DL3" s="0" t="s">
        <v>137</v>
      </c>
      <c r="DM3" s="0" t="s">
        <v>137</v>
      </c>
      <c r="DN3" s="0" t="s">
        <v>145</v>
      </c>
      <c r="DO3" s="0" t="s">
        <v>145</v>
      </c>
      <c r="DP3" s="88" t="s">
        <v>144</v>
      </c>
      <c r="DQ3" s="88" t="s">
        <v>144</v>
      </c>
      <c r="DR3" s="111" t="s">
        <v>148</v>
      </c>
      <c r="DS3" s="111"/>
      <c r="DT3" s="111" t="s">
        <v>145</v>
      </c>
      <c r="DU3" s="111" t="s">
        <v>145</v>
      </c>
      <c r="DV3" s="90" t="s">
        <v>144</v>
      </c>
      <c r="DW3" s="90" t="s">
        <v>144</v>
      </c>
    </row>
    <row r="4" customFormat="false" ht="15" hidden="false" customHeight="false" outlineLevel="0" collapsed="false">
      <c r="A4" s="154" t="n">
        <v>101</v>
      </c>
      <c r="B4" s="154" t="s">
        <v>75</v>
      </c>
      <c r="C4" s="155" t="n">
        <v>80.7</v>
      </c>
      <c r="D4" s="155" t="n">
        <v>81.8</v>
      </c>
      <c r="E4" s="156" t="n">
        <f aca="false">_xlfn.PERCENTRANK.EXC(C$4:C$90,C4)</f>
        <v>0.386</v>
      </c>
      <c r="F4" s="156" t="n">
        <f aca="false">_xlfn.PERCENTRANK.EXC(D$4:D$90,D4)</f>
        <v>0.488</v>
      </c>
      <c r="G4" s="155" t="n">
        <v>70.552711161</v>
      </c>
      <c r="H4" s="155" t="n">
        <v>68</v>
      </c>
      <c r="I4" s="156" t="n">
        <f aca="false">(1-(_xlfn.PERCENTRANK.EXC(G$4:G$90,G4)))</f>
        <v>0.193</v>
      </c>
      <c r="J4" s="156" t="n">
        <f aca="false">(1-(_xlfn.PERCENTRANK.EXC(H$4:H$90,H4)))</f>
        <v>0.278</v>
      </c>
      <c r="K4" s="155" t="n">
        <v>31.9</v>
      </c>
      <c r="L4" s="155" t="n">
        <v>30.1</v>
      </c>
      <c r="M4" s="156" t="n">
        <f aca="false">(1-(_xlfn.PERCENTRANK.EXC(K$4:K$90,K4)))</f>
        <v>0.421</v>
      </c>
      <c r="N4" s="156" t="n">
        <f aca="false">(1-(_xlfn.PERCENTRANK.EXC(L$4:L$90,L4)))</f>
        <v>0.603</v>
      </c>
      <c r="O4" s="155" t="n">
        <v>70.4</v>
      </c>
      <c r="P4" s="155" t="n">
        <v>71.3</v>
      </c>
      <c r="Q4" s="156" t="n">
        <f aca="false">_xlfn.PERCENTRANK.EXC(O$4:O$90,O4)</f>
        <v>0.556</v>
      </c>
      <c r="R4" s="156" t="n">
        <f aca="false">_xlfn.PERCENTRANK.EXC(P$4:P$90,P4)</f>
        <v>0.727</v>
      </c>
      <c r="S4" s="155" t="n">
        <v>51.5</v>
      </c>
      <c r="T4" s="155" t="n">
        <v>63</v>
      </c>
      <c r="U4" s="156" t="n">
        <f aca="false">_xlfn.PERCENTRANK.EXC(S$4:S$90,S4)</f>
        <v>0.681</v>
      </c>
      <c r="V4" s="156" t="n">
        <f aca="false">_xlfn.PERCENTRANK.EXC(T$4:T$90,T4)</f>
        <v>0.625</v>
      </c>
      <c r="W4" s="88" t="s">
        <v>149</v>
      </c>
      <c r="X4" s="157" t="n">
        <v>81.4</v>
      </c>
      <c r="Y4" s="157" t="n">
        <v>82.1</v>
      </c>
      <c r="Z4" s="158" t="n">
        <v>61.1</v>
      </c>
      <c r="AA4" s="159" t="n">
        <v>61.1</v>
      </c>
      <c r="AB4" s="160" t="n">
        <v>33.9</v>
      </c>
      <c r="AC4" s="160" t="n">
        <v>40.8</v>
      </c>
      <c r="AD4" s="161" t="n">
        <v>66.9</v>
      </c>
      <c r="AE4" s="161" t="n">
        <v>66.5</v>
      </c>
      <c r="AF4" s="162" t="n">
        <v>55.2</v>
      </c>
      <c r="AG4" s="163" t="n">
        <v>65.9</v>
      </c>
      <c r="AH4" s="161" t="n">
        <v>57.5</v>
      </c>
      <c r="AI4" s="161" t="n">
        <v>59</v>
      </c>
      <c r="AJ4" s="156" t="n">
        <f aca="false">_xlfn.PERCENTRANK.EXC(AH$4:AH$90,AH4)</f>
        <v>0.295</v>
      </c>
      <c r="AK4" s="156" t="n">
        <f aca="false">_xlfn.PERCENTRANK.EXC(AI$4:AI$90,AI4)</f>
        <v>0.363</v>
      </c>
      <c r="AL4" s="155" t="n">
        <v>68.1730721791899</v>
      </c>
      <c r="AM4" s="155" t="n">
        <v>71.718715876829</v>
      </c>
      <c r="AN4" s="156" t="n">
        <f aca="false">_xlfn.PERCENTRANK.EXC(AL$4:AL$90,AL4)</f>
        <v>0.306</v>
      </c>
      <c r="AO4" s="156" t="n">
        <f aca="false">_xlfn.PERCENTRANK.EXC(AM$4:AM$90,AM4)</f>
        <v>0.477</v>
      </c>
      <c r="AP4" s="164" t="n">
        <v>874</v>
      </c>
      <c r="AQ4" s="164" t="n">
        <v>1032</v>
      </c>
      <c r="AR4" s="156" t="n">
        <f aca="false">_xlfn.PERCENTRANK.EXC(AP$4:AP$90,AP4)</f>
        <v>0.284</v>
      </c>
      <c r="AS4" s="156" t="n">
        <f aca="false">_xlfn.PERCENTRANK.EXC(AQ$4:AQ$90,AQ4)</f>
        <v>0.352</v>
      </c>
      <c r="AT4" s="165" t="n">
        <v>0.480952380952381</v>
      </c>
      <c r="AU4" s="165" t="n">
        <v>0.440875912408759</v>
      </c>
      <c r="AV4" s="166" t="n">
        <f aca="false">_xlfn.PERCENTRANK.EXC(AT$4:AT$90,AT4)</f>
        <v>0.693</v>
      </c>
      <c r="AW4" s="166" t="n">
        <f aca="false">_xlfn.PERCENTRANK.EXC(AU$4:AU$90,AU4)</f>
        <v>0.681</v>
      </c>
      <c r="AX4" s="155" t="n">
        <v>8.7</v>
      </c>
      <c r="AY4" s="155" t="n">
        <v>10.7</v>
      </c>
      <c r="AZ4" s="156" t="n">
        <f aca="false">_xlfn.PERCENTRANK.EXC(AX$4:AX$90,AX4)</f>
        <v>0.181</v>
      </c>
      <c r="BA4" s="156" t="n">
        <f aca="false">_xlfn.PERCENTRANK.EXC(AY$4:AY$90,AY4)</f>
        <v>0.181</v>
      </c>
      <c r="BB4" s="161" t="n">
        <v>59.2</v>
      </c>
      <c r="BC4" s="161" t="n">
        <v>59.7</v>
      </c>
      <c r="BD4" s="167" t="n">
        <v>73.3282976580564</v>
      </c>
      <c r="BE4" s="167" t="n">
        <v>73.947627423998</v>
      </c>
      <c r="BF4" s="168" t="n">
        <v>1102.8338358459</v>
      </c>
      <c r="BG4" s="168" t="n">
        <v>1237</v>
      </c>
      <c r="BH4" s="169" t="n">
        <v>0.414829659318637</v>
      </c>
      <c r="BI4" s="169" t="n">
        <v>0.39920424403183</v>
      </c>
      <c r="BJ4" s="170" t="n">
        <v>11.2</v>
      </c>
      <c r="BK4" s="171" t="n">
        <v>14.1</v>
      </c>
      <c r="BL4" s="155" t="n">
        <v>18.6</v>
      </c>
      <c r="BM4" s="155" t="n">
        <v>19.7</v>
      </c>
      <c r="BN4" s="156" t="n">
        <f aca="false">_xlfn.PERCENTRANK.EXC(BL$4:BL$90,BL4)</f>
        <v>0.738</v>
      </c>
      <c r="BO4" s="156" t="n">
        <f aca="false">_xlfn.PERCENTRANK.EXC(BM$4:BM$90,BM4)</f>
        <v>0.715</v>
      </c>
      <c r="BP4" s="155" t="n">
        <v>2.875839</v>
      </c>
      <c r="BQ4" s="155" t="n">
        <v>2.550575</v>
      </c>
      <c r="BR4" s="156" t="n">
        <f aca="false">_xlfn.PERCENTRANK.EXC(BP$4:BP$90,BP4)</f>
        <v>0.534</v>
      </c>
      <c r="BS4" s="156" t="n">
        <f aca="false">_xlfn.PERCENTRANK.EXC(BQ$4:BQ$90,BQ4)</f>
        <v>0.318</v>
      </c>
      <c r="BT4" s="155" t="n">
        <v>7.6</v>
      </c>
      <c r="BU4" s="155" t="n">
        <v>9.5</v>
      </c>
      <c r="BV4" s="165" t="n">
        <v>2.79071588067896</v>
      </c>
      <c r="BW4" s="172" t="n">
        <v>2.642877</v>
      </c>
      <c r="BX4" s="173" t="n">
        <v>76.2</v>
      </c>
      <c r="BY4" s="173" t="n">
        <v>80.7</v>
      </c>
      <c r="BZ4" s="156" t="n">
        <f aca="false">_xlfn.PERCENTRANK.EXC(BX$4:BX$90,BX4)</f>
        <v>0.636</v>
      </c>
      <c r="CA4" s="156" t="n">
        <f aca="false">_xlfn.PERCENTRANK.EXC(BY$4:BY$90,BY4)</f>
        <v>0.761</v>
      </c>
      <c r="CB4" s="173" t="n">
        <v>79.7</v>
      </c>
      <c r="CC4" s="173" t="n">
        <v>81.8</v>
      </c>
      <c r="CD4" s="174" t="n">
        <v>199285</v>
      </c>
      <c r="CE4" s="174" t="n">
        <v>220944</v>
      </c>
      <c r="CF4" s="175" t="n">
        <v>0.01</v>
      </c>
      <c r="CG4" s="175" t="n">
        <v>0.011</v>
      </c>
      <c r="CH4" s="175" t="n">
        <v>0.011</v>
      </c>
      <c r="CI4" s="175" t="n">
        <v>0.012</v>
      </c>
      <c r="CJ4" s="175" t="n">
        <v>0.013</v>
      </c>
      <c r="CK4" s="175" t="n">
        <v>0.015</v>
      </c>
      <c r="CL4" s="175" t="n">
        <v>0.009</v>
      </c>
      <c r="CM4" s="175" t="n">
        <v>0.009</v>
      </c>
      <c r="CN4" s="175" t="n">
        <v>0.007</v>
      </c>
      <c r="CO4" s="175" t="n">
        <v>0.008</v>
      </c>
      <c r="CP4" s="164" t="n">
        <v>6650735</v>
      </c>
      <c r="CQ4" s="164" t="n">
        <v>7518472</v>
      </c>
      <c r="CR4" s="175" t="n">
        <v>0.0064</v>
      </c>
      <c r="CS4" s="175" t="n">
        <v>0.0074</v>
      </c>
      <c r="CT4" s="175" t="n">
        <v>0.0136</v>
      </c>
      <c r="CU4" s="175" t="n">
        <v>0.016</v>
      </c>
      <c r="CV4" s="175" t="n">
        <v>0.0159</v>
      </c>
      <c r="CW4" s="175" t="n">
        <v>0.0128</v>
      </c>
      <c r="CX4" s="175" t="n">
        <v>0.0104</v>
      </c>
      <c r="CY4" s="175" t="n">
        <v>0.0123</v>
      </c>
      <c r="CZ4" s="175" t="n">
        <v>0.014</v>
      </c>
      <c r="DA4" s="175" t="n">
        <v>0.0147</v>
      </c>
      <c r="DB4" s="176" t="n">
        <v>18.3666449417047</v>
      </c>
      <c r="DC4" s="176" t="n">
        <v>11.3173473821421</v>
      </c>
      <c r="DD4" s="176" t="n">
        <v>51.0943949598088</v>
      </c>
      <c r="DE4" s="176" t="n">
        <v>16.9042834383373</v>
      </c>
      <c r="DF4" s="176" t="n">
        <v>2.3173292780071</v>
      </c>
      <c r="DG4" s="177" t="n">
        <v>18.73889</v>
      </c>
      <c r="DH4" s="177" t="n">
        <v>13.04387</v>
      </c>
      <c r="DI4" s="177" t="n">
        <v>52.74753</v>
      </c>
      <c r="DJ4" s="176" t="n">
        <v>13.35148</v>
      </c>
      <c r="DK4" s="176" t="n">
        <v>2.118236</v>
      </c>
      <c r="DL4" s="178" t="n">
        <v>4.99592740773401</v>
      </c>
      <c r="DM4" s="178" t="n">
        <v>5.72464870897377</v>
      </c>
      <c r="DN4" s="156" t="n">
        <f aca="false">_xlfn.PERCENTRANK.EXC(DL$4:DL$90,DL4)</f>
        <v>0.363</v>
      </c>
      <c r="DO4" s="156" t="n">
        <f aca="false">_xlfn.PERCENTRANK.EXC(DM$4:DM$90,DM4)</f>
        <v>0.34</v>
      </c>
      <c r="DP4" s="127" t="n">
        <v>21.3393494849911</v>
      </c>
      <c r="DQ4" s="127" t="n">
        <v>23.6774562507149</v>
      </c>
      <c r="DR4" s="179" t="n">
        <v>236.018082086055</v>
      </c>
      <c r="DS4" s="179" t="n">
        <v>238.746277641222</v>
      </c>
      <c r="DT4" s="156" t="n">
        <f aca="false">_xlfn.PERCENTRANK.EXC(DR$4:DR$90,DR4)</f>
        <v>0.602</v>
      </c>
      <c r="DU4" s="180" t="n">
        <f aca="false">_xlfn.PERCENTRANK.EXC(DS$4:DS$90,DS4)</f>
        <v>0.59</v>
      </c>
      <c r="DV4" s="155" t="n">
        <v>207.8852</v>
      </c>
      <c r="DW4" s="155" t="n">
        <v>213.2364</v>
      </c>
    </row>
    <row r="5" customFormat="false" ht="15" hidden="false" customHeight="false" outlineLevel="0" collapsed="false">
      <c r="A5" s="154" t="n">
        <v>102</v>
      </c>
      <c r="B5" s="154" t="s">
        <v>150</v>
      </c>
      <c r="C5" s="155" t="n">
        <v>80.1</v>
      </c>
      <c r="D5" s="155" t="n">
        <v>80.6</v>
      </c>
      <c r="E5" s="156" t="n">
        <f aca="false">_xlfn.PERCENTRANK.EXC($C$4:$C$90,C5)</f>
        <v>0.1591</v>
      </c>
      <c r="F5" s="156" t="n">
        <f aca="false">_xlfn.PERCENTRANK.EXC(D$4:D$90,D5)</f>
        <v>0.125</v>
      </c>
      <c r="G5" s="155" t="n">
        <v>65.670719829</v>
      </c>
      <c r="H5" s="155" t="n">
        <v>66.4</v>
      </c>
      <c r="I5" s="156" t="n">
        <f aca="false">(1-(_xlfn.PERCENTRANK.EXC(G$4:G$90,G5)))</f>
        <v>0.337</v>
      </c>
      <c r="J5" s="156" t="n">
        <f aca="false">(1-(_xlfn.PERCENTRANK.EXC(H$4:H$90,H5)))</f>
        <v>0.373</v>
      </c>
      <c r="K5" s="155" t="n">
        <v>18.4</v>
      </c>
      <c r="L5" s="155" t="n">
        <v>24.5</v>
      </c>
      <c r="M5" s="156" t="n">
        <f aca="false">(1-(_xlfn.PERCENTRANK.EXC(K$4:K$90,K5)))</f>
        <v>0.92045</v>
      </c>
      <c r="N5" s="156" t="n">
        <f aca="false">(1-(_xlfn.PERCENTRANK.EXC(L$4:L$90,L5)))</f>
        <v>0.7727</v>
      </c>
      <c r="O5" s="155" t="n">
        <v>71</v>
      </c>
      <c r="P5" s="155" t="n">
        <v>68.9</v>
      </c>
      <c r="Q5" s="156" t="n">
        <f aca="false">_xlfn.PERCENTRANK.EXC(O$4:O$90,O5)</f>
        <v>0.602</v>
      </c>
      <c r="R5" s="156" t="n">
        <f aca="false">_xlfn.PERCENTRANK.EXC(P$4:P$90,P5)</f>
        <v>0.534</v>
      </c>
      <c r="S5" s="155" t="n">
        <v>51.4</v>
      </c>
      <c r="T5" s="155" t="n">
        <v>62.3</v>
      </c>
      <c r="U5" s="156" t="n">
        <f aca="false">_xlfn.PERCENTRANK.EXC(S$4:S$90,S5)</f>
        <v>0.67</v>
      </c>
      <c r="V5" s="156" t="n">
        <f aca="false">_xlfn.PERCENTRANK.EXC(T$4:T$90,T5)</f>
        <v>0.568</v>
      </c>
      <c r="W5" s="88" t="s">
        <v>149</v>
      </c>
      <c r="X5" s="181"/>
      <c r="Y5" s="181"/>
      <c r="Z5" s="182"/>
      <c r="AA5" s="183"/>
      <c r="AB5" s="184"/>
      <c r="AC5" s="184"/>
      <c r="AH5" s="161" t="n">
        <v>54.4</v>
      </c>
      <c r="AI5" s="161" t="n">
        <v>55.9</v>
      </c>
      <c r="AJ5" s="156" t="n">
        <f aca="false">_xlfn.PERCENTRANK.EXC(AH$4:AH$90,AH5)</f>
        <v>0.11364</v>
      </c>
      <c r="AK5" s="156" t="n">
        <f aca="false">_xlfn.PERCENTRANK.EXC(AI$4:AI$90,AI5)</f>
        <v>0.11364</v>
      </c>
      <c r="AL5" s="155" t="n">
        <v>68.3259575766824</v>
      </c>
      <c r="AM5" s="155" t="n">
        <v>69.6789878182674</v>
      </c>
      <c r="AN5" s="156" t="n">
        <f aca="false">_xlfn.PERCENTRANK.EXC(AL$4:AL$90,AL5)</f>
        <v>0.3182</v>
      </c>
      <c r="AO5" s="156" t="n">
        <f aca="false">_xlfn.PERCENTRANK.EXC(AM$4:AM$90,AM5)</f>
        <v>0.3636</v>
      </c>
      <c r="AP5" s="164" t="n">
        <v>903.3</v>
      </c>
      <c r="AQ5" s="164" t="n">
        <v>1003</v>
      </c>
      <c r="AR5" s="156" t="n">
        <f aca="false">_xlfn.PERCENTRANK.EXC(AP$4:AP$90,AP5)</f>
        <v>0.3523</v>
      </c>
      <c r="AS5" s="156" t="n">
        <f aca="false">_xlfn.PERCENTRANK.EXC(AQ$4:AQ$90,AQ5)</f>
        <v>0.3182</v>
      </c>
      <c r="AT5" s="165" t="n">
        <v>0.490610328638498</v>
      </c>
      <c r="AU5" s="165" t="n">
        <v>0.469230769230769</v>
      </c>
      <c r="AV5" s="166" t="n">
        <f aca="false">_xlfn.PERCENTRANK.EXC(AT$4:AT$90,AT5)</f>
        <v>0.75</v>
      </c>
      <c r="AW5" s="166" t="n">
        <f aca="false">_xlfn.PERCENTRANK.EXC(AU$4:AU$90,AU5)</f>
        <v>0.841</v>
      </c>
      <c r="AX5" s="155" t="n">
        <v>10.8</v>
      </c>
      <c r="AY5" s="155" t="n">
        <v>13.8</v>
      </c>
      <c r="AZ5" s="156" t="n">
        <f aca="false">_xlfn.PERCENTRANK.EXC(AX$4:AX$90,AX5)</f>
        <v>0.466</v>
      </c>
      <c r="BA5" s="156" t="n">
        <f aca="false">_xlfn.PERCENTRANK.EXC(AY$4:AY$90,AY5)</f>
        <v>0.614</v>
      </c>
      <c r="BL5" s="155" t="n">
        <v>27.1</v>
      </c>
      <c r="BM5" s="155" t="n">
        <v>31.6</v>
      </c>
      <c r="BN5" s="156" t="n">
        <f aca="false">_xlfn.PERCENTRANK.EXC(BL$4:BL$90,BL5)</f>
        <v>0.864</v>
      </c>
      <c r="BO5" s="156" t="n">
        <f aca="false">_xlfn.PERCENTRANK.EXC(BM$4:BM$90,BM5)</f>
        <v>0.852</v>
      </c>
      <c r="BP5" s="155" t="n">
        <v>2.70866</v>
      </c>
      <c r="BQ5" s="155" t="n">
        <v>2.059611</v>
      </c>
      <c r="BR5" s="156" t="n">
        <f aca="false">_xlfn.PERCENTRANK.EXC(BP$4:BP$90,BP5)</f>
        <v>0.455</v>
      </c>
      <c r="BS5" s="156" t="n">
        <f aca="false">_xlfn.PERCENTRANK.EXC(BQ$4:BQ$90,BQ5)</f>
        <v>0.125</v>
      </c>
      <c r="BW5" s="89"/>
      <c r="BX5" s="173" t="n">
        <v>69.2</v>
      </c>
      <c r="BY5" s="173" t="n">
        <v>73.8</v>
      </c>
      <c r="BZ5" s="156" t="n">
        <f aca="false">_xlfn.PERCENTRANK.EXC(BX$4:BX$90,BX5)</f>
        <v>0.1364</v>
      </c>
      <c r="CA5" s="156" t="n">
        <f aca="false">_xlfn.PERCENTRANK.EXC(BY$4:BY$90,BY5)</f>
        <v>0.2614</v>
      </c>
      <c r="CD5" s="174" t="n">
        <v>299999</v>
      </c>
      <c r="CE5" s="174" t="n">
        <v>331007</v>
      </c>
      <c r="CF5" s="175" t="n">
        <v>0.005</v>
      </c>
      <c r="CG5" s="175" t="n">
        <v>0.005</v>
      </c>
      <c r="CH5" s="175" t="n">
        <v>0.011</v>
      </c>
      <c r="CI5" s="175" t="n">
        <v>0.019</v>
      </c>
      <c r="CJ5" s="175" t="n">
        <v>0.014</v>
      </c>
      <c r="CK5" s="175" t="n">
        <v>0.011</v>
      </c>
      <c r="CL5" s="175" t="n">
        <v>0.007</v>
      </c>
      <c r="CM5" s="175" t="n">
        <v>0.009</v>
      </c>
      <c r="CN5" s="175" t="n">
        <v>0.008</v>
      </c>
      <c r="CO5" s="175" t="n">
        <v>0.009</v>
      </c>
      <c r="CP5" s="185"/>
      <c r="CQ5" s="185"/>
      <c r="DB5" s="176" t="n">
        <v>18.7760379689856</v>
      </c>
      <c r="DC5" s="176" t="n">
        <v>12.4375013217243</v>
      </c>
      <c r="DD5" s="176" t="n">
        <v>48.8920173893604</v>
      </c>
      <c r="DE5" s="176" t="n">
        <v>16.8673170053805</v>
      </c>
      <c r="DF5" s="176" t="n">
        <v>3.02712631454924</v>
      </c>
      <c r="DG5" s="186"/>
      <c r="DH5" s="186"/>
      <c r="DI5" s="186"/>
      <c r="DJ5" s="186"/>
      <c r="DK5" s="186"/>
      <c r="DL5" s="178" t="n">
        <v>4.01392440990514</v>
      </c>
      <c r="DM5" s="178" t="n">
        <v>4.89996546486637</v>
      </c>
      <c r="DN5" s="156" t="n">
        <f aca="false">_xlfn.PERCENTRANK.EXC(DL$4:DL$90,DL5)</f>
        <v>0.3068</v>
      </c>
      <c r="DO5" s="156" t="n">
        <f aca="false">_xlfn.PERCENTRANK.EXC(DM$4:DM$90,DM5)</f>
        <v>0.2955</v>
      </c>
      <c r="DR5" s="179" t="n">
        <v>279.022672378295</v>
      </c>
      <c r="DS5" s="179" t="n">
        <v>282.232376098493</v>
      </c>
      <c r="DT5" s="156" t="n">
        <f aca="false">_xlfn.PERCENTRANK.EXC(DR$4:DR$90,DR5)</f>
        <v>0.852</v>
      </c>
      <c r="DU5" s="180" t="n">
        <f aca="false">_xlfn.PERCENTRANK.EXC(DS$4:DS$90,DS5)</f>
        <v>0.841</v>
      </c>
    </row>
    <row r="6" customFormat="false" ht="15" hidden="false" customHeight="false" outlineLevel="0" collapsed="false">
      <c r="A6" s="154" t="n">
        <v>103</v>
      </c>
      <c r="B6" s="154" t="s">
        <v>151</v>
      </c>
      <c r="C6" s="155" t="n">
        <v>79.9</v>
      </c>
      <c r="D6" s="155" t="n">
        <v>80.8</v>
      </c>
      <c r="E6" s="156" t="n">
        <f aca="false">_xlfn.PERCENTRANK.EXC($C$4:$C$90,C6)</f>
        <v>0.11364</v>
      </c>
      <c r="F6" s="156" t="n">
        <f aca="false">_xlfn.PERCENTRANK.EXC(D$4:D$90,D6)</f>
        <v>0.1591</v>
      </c>
      <c r="G6" s="155" t="n">
        <v>60.785166549</v>
      </c>
      <c r="H6" s="155" t="n">
        <v>80.3</v>
      </c>
      <c r="I6" s="156" t="n">
        <f aca="false">(1-(_xlfn.PERCENTRANK.EXC(G$4:G$90,G6)))</f>
        <v>0.53</v>
      </c>
      <c r="J6" s="156" t="n">
        <f aca="false">(1-(_xlfn.PERCENTRANK.EXC(H$4:H$90,H6)))</f>
        <v>0.012</v>
      </c>
      <c r="K6" s="155" t="n">
        <v>21.9</v>
      </c>
      <c r="L6" s="155" t="n">
        <v>22.3</v>
      </c>
      <c r="M6" s="156" t="n">
        <f aca="false">(1-(_xlfn.PERCENTRANK.EXC(K$4:K$90,K6)))</f>
        <v>0.7727</v>
      </c>
      <c r="N6" s="156" t="n">
        <f aca="false">(1-(_xlfn.PERCENTRANK.EXC(L$4:L$90,L6)))</f>
        <v>0.8636</v>
      </c>
      <c r="O6" s="155" t="n">
        <v>69.7</v>
      </c>
      <c r="P6" s="155" t="n">
        <v>68.9</v>
      </c>
      <c r="Q6" s="156" t="n">
        <f aca="false">_xlfn.PERCENTRANK.EXC(O$4:O$90,O6)</f>
        <v>0.5</v>
      </c>
      <c r="R6" s="156" t="n">
        <f aca="false">_xlfn.PERCENTRANK.EXC(P$4:P$90,P6)</f>
        <v>0.534</v>
      </c>
      <c r="S6" s="155" t="n">
        <v>47.8</v>
      </c>
      <c r="T6" s="155" t="n">
        <v>59.8</v>
      </c>
      <c r="U6" s="156" t="n">
        <f aca="false">_xlfn.PERCENTRANK.EXC(S$4:S$90,S6)</f>
        <v>0.409</v>
      </c>
      <c r="V6" s="156" t="n">
        <f aca="false">_xlfn.PERCENTRANK.EXC(T$4:T$90,T6)</f>
        <v>0.409</v>
      </c>
      <c r="W6" s="88" t="s">
        <v>149</v>
      </c>
      <c r="X6" s="181"/>
      <c r="Y6" s="181"/>
      <c r="Z6" s="182"/>
      <c r="AA6" s="183"/>
      <c r="AB6" s="184"/>
      <c r="AC6" s="184"/>
      <c r="AH6" s="161" t="n">
        <v>58.2</v>
      </c>
      <c r="AI6" s="161" t="n">
        <v>58.1</v>
      </c>
      <c r="AJ6" s="156" t="n">
        <f aca="false">_xlfn.PERCENTRANK.EXC(AH$4:AH$90,AH6)</f>
        <v>0.3295</v>
      </c>
      <c r="AK6" s="156" t="n">
        <f aca="false">_xlfn.PERCENTRANK.EXC(AI$4:AI$90,AI6)</f>
        <v>0.2841</v>
      </c>
      <c r="AL6" s="155" t="n">
        <v>71.2261764209816</v>
      </c>
      <c r="AM6" s="155" t="n">
        <v>70.5304124538597</v>
      </c>
      <c r="AN6" s="156" t="n">
        <f aca="false">_xlfn.PERCENTRANK.EXC(AL$4:AL$90,AL6)</f>
        <v>0.432</v>
      </c>
      <c r="AO6" s="156" t="n">
        <f aca="false">_xlfn.PERCENTRANK.EXC(AM$4:AM$90,AM6)</f>
        <v>0.398</v>
      </c>
      <c r="AP6" s="164" t="n">
        <v>879.3</v>
      </c>
      <c r="AQ6" s="164" t="n">
        <v>973</v>
      </c>
      <c r="AR6" s="156" t="n">
        <f aca="false">_xlfn.PERCENTRANK.EXC(AP$4:AP$90,AP6)</f>
        <v>0.3182</v>
      </c>
      <c r="AS6" s="156" t="n">
        <f aca="false">_xlfn.PERCENTRANK.EXC(AQ$4:AQ$90,AQ6)</f>
        <v>0.25</v>
      </c>
      <c r="AT6" s="165" t="n">
        <v>0.475490196078431</v>
      </c>
      <c r="AU6" s="165" t="n">
        <v>0.438377535101404</v>
      </c>
      <c r="AV6" s="166" t="n">
        <f aca="false">_xlfn.PERCENTRANK.EXC(AT$4:AT$90,AT6)</f>
        <v>0.625</v>
      </c>
      <c r="AW6" s="166" t="n">
        <f aca="false">_xlfn.PERCENTRANK.EXC(AU$4:AU$90,AU6)</f>
        <v>0.648</v>
      </c>
      <c r="AX6" s="155" t="n">
        <v>8.8</v>
      </c>
      <c r="AY6" s="155" t="n">
        <v>10.7</v>
      </c>
      <c r="AZ6" s="156" t="n">
        <f aca="false">_xlfn.PERCENTRANK.EXC(AX$4:AX$90,AX6)</f>
        <v>0.2045</v>
      </c>
      <c r="BA6" s="156" t="n">
        <f aca="false">_xlfn.PERCENTRANK.EXC(AY$4:AY$90,AY6)</f>
        <v>0.1818</v>
      </c>
      <c r="BL6" s="155" t="n">
        <v>6.6</v>
      </c>
      <c r="BM6" s="155" t="n">
        <v>7.5</v>
      </c>
      <c r="BN6" s="156" t="n">
        <f aca="false">_xlfn.PERCENTRANK.EXC(BL$4:BL$90,BL6)</f>
        <v>0.409</v>
      </c>
      <c r="BO6" s="156" t="n">
        <f aca="false">_xlfn.PERCENTRANK.EXC(BM$4:BM$90,BM6)</f>
        <v>0.398</v>
      </c>
      <c r="BP6" s="155" t="n">
        <v>2.358649</v>
      </c>
      <c r="BQ6" s="155" t="n">
        <v>3.392943</v>
      </c>
      <c r="BR6" s="156" t="n">
        <f aca="false">_xlfn.PERCENTRANK.EXC(BP$4:BP$90,BP6)</f>
        <v>0.25</v>
      </c>
      <c r="BS6" s="156" t="n">
        <f aca="false">_xlfn.PERCENTRANK.EXC(BQ$4:BQ$90,BQ6)</f>
        <v>0.784</v>
      </c>
      <c r="BW6" s="89"/>
      <c r="BX6" s="173" t="n">
        <v>69</v>
      </c>
      <c r="BY6" s="173" t="n">
        <v>73.7</v>
      </c>
      <c r="BZ6" s="156" t="n">
        <f aca="false">_xlfn.PERCENTRANK.EXC(BX$4:BX$90,BX6)</f>
        <v>0.11364</v>
      </c>
      <c r="CA6" s="156" t="n">
        <f aca="false">_xlfn.PERCENTRANK.EXC(BY$4:BY$90,BY6)</f>
        <v>0.2386</v>
      </c>
      <c r="CD6" s="174" t="n">
        <v>194561</v>
      </c>
      <c r="CE6" s="174" t="n">
        <v>209850</v>
      </c>
      <c r="CF6" s="175" t="n">
        <v>-0.001</v>
      </c>
      <c r="CG6" s="175" t="n">
        <v>0.001</v>
      </c>
      <c r="CH6" s="175" t="n">
        <v>0.005</v>
      </c>
      <c r="CI6" s="175" t="n">
        <v>0.008</v>
      </c>
      <c r="CJ6" s="175" t="n">
        <v>0.012</v>
      </c>
      <c r="CK6" s="175" t="n">
        <v>0.011</v>
      </c>
      <c r="CL6" s="175" t="n">
        <v>0.01</v>
      </c>
      <c r="CM6" s="175" t="n">
        <v>0.012</v>
      </c>
      <c r="CN6" s="175" t="n">
        <v>0.009</v>
      </c>
      <c r="CO6" s="175" t="n">
        <v>0.01</v>
      </c>
      <c r="CP6" s="185"/>
      <c r="CQ6" s="185"/>
      <c r="DB6" s="176" t="n">
        <v>20.3097450559924</v>
      </c>
      <c r="DC6" s="176" t="n">
        <v>13.0907791279485</v>
      </c>
      <c r="DD6" s="176" t="n">
        <v>48.8501310459852</v>
      </c>
      <c r="DE6" s="176" t="n">
        <v>15.5158446509411</v>
      </c>
      <c r="DF6" s="176" t="n">
        <v>2.23350011913271</v>
      </c>
      <c r="DG6" s="186"/>
      <c r="DH6" s="186"/>
      <c r="DI6" s="186"/>
      <c r="DJ6" s="186"/>
      <c r="DK6" s="186"/>
      <c r="DL6" s="178" t="n">
        <v>2.26704886572837</v>
      </c>
      <c r="DM6" s="178" t="n">
        <v>3.0829136430192</v>
      </c>
      <c r="DN6" s="156" t="n">
        <f aca="false">_xlfn.PERCENTRANK.EXC(DL$4:DL$90,DL6)</f>
        <v>0.125</v>
      </c>
      <c r="DO6" s="156" t="n">
        <f aca="false">_xlfn.PERCENTRANK.EXC(DM$4:DM$90,DM6)</f>
        <v>0.11364</v>
      </c>
      <c r="DR6" s="179" t="n">
        <v>253.020359188353</v>
      </c>
      <c r="DS6" s="179" t="n">
        <v>255.982288959476</v>
      </c>
      <c r="DT6" s="156" t="n">
        <f aca="false">_xlfn.PERCENTRANK.EXC(DR$4:DR$90,DR6)</f>
        <v>0.693</v>
      </c>
      <c r="DU6" s="180" t="n">
        <f aca="false">_xlfn.PERCENTRANK.EXC(DS$4:DS$90,DS6)</f>
        <v>0.682</v>
      </c>
    </row>
    <row r="7" customFormat="false" ht="15" hidden="false" customHeight="false" outlineLevel="0" collapsed="false">
      <c r="A7" s="154" t="n">
        <v>104</v>
      </c>
      <c r="B7" s="154" t="s">
        <v>152</v>
      </c>
      <c r="C7" s="155" t="n">
        <v>80.2</v>
      </c>
      <c r="D7" s="155" t="n">
        <v>80.6</v>
      </c>
      <c r="E7" s="156" t="n">
        <f aca="false">_xlfn.PERCENTRANK.EXC($C$4:$C$90,C7)</f>
        <v>0.2045</v>
      </c>
      <c r="F7" s="156" t="n">
        <f aca="false">_xlfn.PERCENTRANK.EXC(D$4:D$90,D7)</f>
        <v>0.125</v>
      </c>
      <c r="G7" s="155" t="n">
        <v>56.963662842</v>
      </c>
      <c r="H7" s="155" t="n">
        <v>59</v>
      </c>
      <c r="I7" s="156" t="n">
        <f aca="false">(1-(_xlfn.PERCENTRANK.EXC(G$4:G$90,G7)))</f>
        <v>0.7108</v>
      </c>
      <c r="J7" s="156" t="n">
        <f aca="false">(1-(_xlfn.PERCENTRANK.EXC(H$4:H$90,H7)))</f>
        <v>0.7349</v>
      </c>
      <c r="K7" s="155" t="n">
        <v>28.9</v>
      </c>
      <c r="L7" s="155" t="n">
        <v>40.4</v>
      </c>
      <c r="M7" s="156" t="n">
        <f aca="false">(1-(_xlfn.PERCENTRANK.EXC(K$4:K$90,K7)))</f>
        <v>0.534</v>
      </c>
      <c r="N7" s="156" t="n">
        <f aca="false">(1-(_xlfn.PERCENTRANK.EXC(L$4:L$90,L7)))</f>
        <v>0.318</v>
      </c>
      <c r="O7" s="155" t="n">
        <v>68.2</v>
      </c>
      <c r="P7" s="155" t="n">
        <v>67.8</v>
      </c>
      <c r="Q7" s="156" t="n">
        <f aca="false">_xlfn.PERCENTRANK.EXC(O$4:O$90,O7)</f>
        <v>0.398</v>
      </c>
      <c r="R7" s="156" t="n">
        <f aca="false">_xlfn.PERCENTRANK.EXC(P$4:P$90,P7)</f>
        <v>0.455</v>
      </c>
      <c r="S7" s="155" t="n">
        <v>48.2</v>
      </c>
      <c r="T7" s="155" t="n">
        <v>61</v>
      </c>
      <c r="U7" s="156" t="n">
        <f aca="false">_xlfn.PERCENTRANK.EXC(S$4:S$90,S7)</f>
        <v>0.443</v>
      </c>
      <c r="V7" s="156" t="n">
        <f aca="false">_xlfn.PERCENTRANK.EXC(T$4:T$90,T7)</f>
        <v>0.489</v>
      </c>
      <c r="W7" s="88" t="s">
        <v>149</v>
      </c>
      <c r="X7" s="181"/>
      <c r="Y7" s="181"/>
      <c r="Z7" s="182"/>
      <c r="AA7" s="183"/>
      <c r="AB7" s="184"/>
      <c r="AC7" s="184"/>
      <c r="AH7" s="161" t="n">
        <v>51.6</v>
      </c>
      <c r="AI7" s="161" t="n">
        <v>52.2</v>
      </c>
      <c r="AJ7" s="156" t="n">
        <f aca="false">_xlfn.PERCENTRANK.EXC(AH$4:AH$90,AH7)</f>
        <v>0.05682</v>
      </c>
      <c r="AK7" s="156" t="n">
        <f aca="false">_xlfn.PERCENTRANK.EXC(AI$4:AI$90,AI7)</f>
        <v>0.045455</v>
      </c>
      <c r="AL7" s="155" t="n">
        <v>65.7179818887451</v>
      </c>
      <c r="AM7" s="155" t="n">
        <v>65.3520363217456</v>
      </c>
      <c r="AN7" s="156" t="n">
        <f aca="false">_xlfn.PERCENTRANK.EXC(AL$4:AL$90,AL7)</f>
        <v>0.1932</v>
      </c>
      <c r="AO7" s="156" t="n">
        <f aca="false">_xlfn.PERCENTRANK.EXC(AM$4:AM$90,AM7)</f>
        <v>0.1591</v>
      </c>
      <c r="AP7" s="164" t="n">
        <v>707.7</v>
      </c>
      <c r="AQ7" s="164" t="n">
        <v>835</v>
      </c>
      <c r="AR7" s="156" t="n">
        <f aca="false">_xlfn.PERCENTRANK.EXC(AP$4:AP$90,AP7)</f>
        <v>0.034091</v>
      </c>
      <c r="AS7" s="156" t="n">
        <f aca="false">_xlfn.PERCENTRANK.EXC(AQ$4:AQ$90,AQ7)</f>
        <v>0.045455</v>
      </c>
      <c r="AT7" s="165" t="n">
        <v>0.558823529411765</v>
      </c>
      <c r="AU7" s="165" t="n">
        <v>0.493670886075949</v>
      </c>
      <c r="AV7" s="166" t="n">
        <f aca="false">_xlfn.PERCENTRANK.EXC(AT$4:AT$90,AT7)</f>
        <v>0.966</v>
      </c>
      <c r="AW7" s="166" t="n">
        <f aca="false">_xlfn.PERCENTRANK.EXC(AU$4:AU$90,AU7)</f>
        <v>0.955</v>
      </c>
      <c r="AX7" s="155" t="n">
        <v>9.1</v>
      </c>
      <c r="AY7" s="155" t="n">
        <v>10.7</v>
      </c>
      <c r="AZ7" s="156" t="n">
        <f aca="false">_xlfn.PERCENTRANK.EXC(AX$4:AX$90,AX7)</f>
        <v>0.25</v>
      </c>
      <c r="BA7" s="156" t="n">
        <f aca="false">_xlfn.PERCENTRANK.EXC(AY$4:AY$90,AY7)</f>
        <v>0.1818</v>
      </c>
      <c r="BL7" s="155" t="n">
        <v>21.6</v>
      </c>
      <c r="BM7" s="155" t="n">
        <v>28.8</v>
      </c>
      <c r="BN7" s="156" t="n">
        <f aca="false">_xlfn.PERCENTRANK.EXC(BL$4:BL$90,BL7)</f>
        <v>0.807</v>
      </c>
      <c r="BO7" s="156" t="n">
        <f aca="false">_xlfn.PERCENTRANK.EXC(BM$4:BM$90,BM7)</f>
        <v>0.841</v>
      </c>
      <c r="BP7" s="155" t="n">
        <v>3.535923</v>
      </c>
      <c r="BQ7" s="155" t="n">
        <v>2.541107</v>
      </c>
      <c r="BR7" s="156" t="n">
        <f aca="false">_xlfn.PERCENTRANK.EXC(BP$4:BP$90,BP7)</f>
        <v>0.852</v>
      </c>
      <c r="BS7" s="156" t="n">
        <f aca="false">_xlfn.PERCENTRANK.EXC(BQ$4:BQ$90,BQ7)</f>
        <v>0.3068</v>
      </c>
      <c r="BW7" s="89"/>
      <c r="BX7" s="173" t="n">
        <v>69.8</v>
      </c>
      <c r="BY7" s="173" t="n">
        <v>75.3</v>
      </c>
      <c r="BZ7" s="156" t="n">
        <f aca="false">_xlfn.PERCENTRANK.EXC(BX$4:BX$90,BX7)</f>
        <v>0.1818</v>
      </c>
      <c r="CA7" s="156" t="n">
        <f aca="false">_xlfn.PERCENTRANK.EXC(BY$4:BY$90,BY7)</f>
        <v>0.386</v>
      </c>
      <c r="CD7" s="174" t="n">
        <v>126751</v>
      </c>
      <c r="CE7" s="174" t="n">
        <v>136418</v>
      </c>
      <c r="CF7" s="175" t="n">
        <v>0.006</v>
      </c>
      <c r="CG7" s="175" t="n">
        <v>0.008</v>
      </c>
      <c r="CH7" s="175" t="n">
        <v>0.01</v>
      </c>
      <c r="CI7" s="175" t="n">
        <v>0.01</v>
      </c>
      <c r="CJ7" s="175" t="n">
        <v>0.011</v>
      </c>
      <c r="CK7" s="175" t="n">
        <v>0.012</v>
      </c>
      <c r="CL7" s="175" t="n">
        <v>0.007</v>
      </c>
      <c r="CM7" s="175" t="n">
        <v>0.001</v>
      </c>
      <c r="CN7" s="175" t="n">
        <v>0.003</v>
      </c>
      <c r="CO7" s="175" t="n">
        <v>0.005</v>
      </c>
      <c r="CP7" s="185"/>
      <c r="CQ7" s="185"/>
      <c r="DB7" s="176" t="n">
        <v>18.2952396311337</v>
      </c>
      <c r="DC7" s="176" t="n">
        <v>11.5981761937574</v>
      </c>
      <c r="DD7" s="176" t="n">
        <v>49.2808866865077</v>
      </c>
      <c r="DE7" s="176" t="n">
        <v>18.1684235218226</v>
      </c>
      <c r="DF7" s="176" t="n">
        <v>2.65727396677858</v>
      </c>
      <c r="DG7" s="186"/>
      <c r="DH7" s="186"/>
      <c r="DI7" s="186"/>
      <c r="DJ7" s="186"/>
      <c r="DK7" s="186"/>
      <c r="DL7" s="178" t="n">
        <v>2.93548022055332</v>
      </c>
      <c r="DM7" s="178" t="n">
        <v>4.16430798178962</v>
      </c>
      <c r="DN7" s="156" t="n">
        <f aca="false">_xlfn.PERCENTRANK.EXC(DL$4:DL$90,DL7)</f>
        <v>0.1932</v>
      </c>
      <c r="DO7" s="156" t="n">
        <f aca="false">_xlfn.PERCENTRANK.EXC(DM$4:DM$90,DM7)</f>
        <v>0.2045</v>
      </c>
      <c r="DR7" s="179" t="n">
        <v>331.137821934416</v>
      </c>
      <c r="DS7" s="179" t="n">
        <v>337.065235817419</v>
      </c>
      <c r="DT7" s="156" t="n">
        <f aca="false">_xlfn.PERCENTRANK.EXC(DR$4:DR$90,DR7)</f>
        <v>0.966</v>
      </c>
      <c r="DU7" s="180" t="n">
        <f aca="false">_xlfn.PERCENTRANK.EXC(DS$4:DS$90,DS7)</f>
        <v>0.966</v>
      </c>
    </row>
    <row r="8" customFormat="false" ht="15" hidden="false" customHeight="false" outlineLevel="0" collapsed="false">
      <c r="A8" s="154" t="n">
        <v>105</v>
      </c>
      <c r="B8" s="154" t="s">
        <v>153</v>
      </c>
      <c r="C8" s="155" t="n">
        <v>78.5</v>
      </c>
      <c r="D8" s="155" t="n">
        <v>78.7</v>
      </c>
      <c r="E8" s="156" t="n">
        <f aca="false">_xlfn.PERCENTRANK.EXC($C$4:$C$90,C8)</f>
        <v>0.045455</v>
      </c>
      <c r="F8" s="156" t="n">
        <f aca="false">_xlfn.PERCENTRANK.EXC(D$4:D$90,D8)</f>
        <v>0.034091</v>
      </c>
      <c r="G8" s="187" t="s">
        <v>154</v>
      </c>
      <c r="H8" s="187" t="s">
        <v>154</v>
      </c>
      <c r="I8" s="0" t="s">
        <v>154</v>
      </c>
      <c r="J8" s="0" t="s">
        <v>154</v>
      </c>
      <c r="K8" s="155" t="n">
        <v>56.1</v>
      </c>
      <c r="L8" s="155" t="n">
        <v>34.5</v>
      </c>
      <c r="M8" s="156" t="n">
        <f aca="false">(1-(_xlfn.PERCENTRANK.EXC(K$4:K$90,K8)))</f>
        <v>0.182</v>
      </c>
      <c r="N8" s="156" t="n">
        <f aca="false">(1-(_xlfn.PERCENTRANK.EXC(L$4:L$90,L8)))</f>
        <v>0.489</v>
      </c>
      <c r="O8" s="155" t="n">
        <v>66.4</v>
      </c>
      <c r="P8" s="155" t="n">
        <v>65.9</v>
      </c>
      <c r="Q8" s="156" t="n">
        <f aca="false">_xlfn.PERCENTRANK.EXC(O$4:O$90,O8)</f>
        <v>0.2614</v>
      </c>
      <c r="R8" s="156" t="n">
        <f aca="false">_xlfn.PERCENTRANK.EXC(P$4:P$90,P8)</f>
        <v>0.3068</v>
      </c>
      <c r="S8" s="155" t="n">
        <v>43</v>
      </c>
      <c r="T8" s="155" t="n">
        <v>55.1</v>
      </c>
      <c r="U8" s="156" t="n">
        <f aca="false">_xlfn.PERCENTRANK.EXC(S$4:S$90,S8)</f>
        <v>0.2045</v>
      </c>
      <c r="V8" s="156" t="n">
        <f aca="false">_xlfn.PERCENTRANK.EXC(T$4:T$90,T8)</f>
        <v>0.1818</v>
      </c>
      <c r="W8" s="88" t="s">
        <v>149</v>
      </c>
      <c r="X8" s="181"/>
      <c r="Y8" s="181"/>
      <c r="Z8" s="182"/>
      <c r="AA8" s="183"/>
      <c r="AB8" s="184"/>
      <c r="AC8" s="184"/>
      <c r="AH8" s="161" t="n">
        <v>57.7</v>
      </c>
      <c r="AI8" s="161" t="n">
        <v>57.5</v>
      </c>
      <c r="AJ8" s="156" t="n">
        <f aca="false">_xlfn.PERCENTRANK.EXC(AH$4:AH$90,AH8)</f>
        <v>0.3068</v>
      </c>
      <c r="AK8" s="156" t="n">
        <f aca="false">_xlfn.PERCENTRANK.EXC(AI$4:AI$90,AI8)</f>
        <v>0.2273</v>
      </c>
      <c r="AL8" s="155" t="n">
        <v>62.5128581925055</v>
      </c>
      <c r="AM8" s="155" t="n">
        <v>63.0022524158977</v>
      </c>
      <c r="AN8" s="156" t="n">
        <f aca="false">_xlfn.PERCENTRANK.EXC(AL$4:AL$90,AL8)</f>
        <v>0.10227</v>
      </c>
      <c r="AO8" s="156" t="n">
        <f aca="false">_xlfn.PERCENTRANK.EXC(AM$4:AM$90,AM8)</f>
        <v>0.09091</v>
      </c>
      <c r="AP8" s="164" t="n">
        <v>810.2</v>
      </c>
      <c r="AQ8" s="164" t="n">
        <v>893</v>
      </c>
      <c r="AR8" s="156" t="n">
        <f aca="false">_xlfn.PERCENTRANK.EXC(AP$4:AP$90,AP8)</f>
        <v>0.1591</v>
      </c>
      <c r="AS8" s="156" t="n">
        <f aca="false">_xlfn.PERCENTRANK.EXC(AQ$4:AQ$90,AQ8)</f>
        <v>0.11364</v>
      </c>
      <c r="AT8" s="165" t="n">
        <v>0.484126984126984</v>
      </c>
      <c r="AU8" s="165" t="n">
        <v>0.443507588532884</v>
      </c>
      <c r="AV8" s="166" t="n">
        <f aca="false">_xlfn.PERCENTRANK.EXC(AT$4:AT$90,AT8)</f>
        <v>0.705</v>
      </c>
      <c r="AW8" s="166" t="n">
        <f aca="false">_xlfn.PERCENTRANK.EXC(AU$4:AU$90,AU8)</f>
        <v>0.693</v>
      </c>
      <c r="AX8" s="155" t="n">
        <v>9</v>
      </c>
      <c r="AY8" s="155" t="n">
        <v>10.7</v>
      </c>
      <c r="AZ8" s="156" t="n">
        <f aca="false">_xlfn.PERCENTRANK.EXC(AX$4:AX$90,AX8)</f>
        <v>0.2386</v>
      </c>
      <c r="BA8" s="156" t="n">
        <f aca="false">_xlfn.PERCENTRANK.EXC(AY$4:AY$90,AY8)</f>
        <v>0.1818</v>
      </c>
      <c r="BL8" s="155" t="n">
        <v>3.4</v>
      </c>
      <c r="BM8" s="155" t="n">
        <v>4.8</v>
      </c>
      <c r="BN8" s="156" t="n">
        <f aca="false">_xlfn.PERCENTRANK.EXC(BL$4:BL$90,BL8)</f>
        <v>0.25</v>
      </c>
      <c r="BO8" s="156" t="n">
        <f aca="false">_xlfn.PERCENTRANK.EXC(BM$4:BM$90,BM8)</f>
        <v>0.2727</v>
      </c>
      <c r="BP8" s="155" t="n">
        <v>2.055891</v>
      </c>
      <c r="BQ8" s="155" t="n">
        <v>2.650224</v>
      </c>
      <c r="BR8" s="156" t="n">
        <f aca="false">_xlfn.PERCENTRANK.EXC(BP$4:BP$90,BP8)</f>
        <v>0.06818</v>
      </c>
      <c r="BS8" s="156" t="n">
        <f aca="false">_xlfn.PERCENTRANK.EXC(BQ$4:BQ$90,BQ8)</f>
        <v>0.386</v>
      </c>
      <c r="BW8" s="89"/>
      <c r="BX8" s="173" t="n">
        <v>69.1</v>
      </c>
      <c r="BY8" s="173" t="n">
        <v>74</v>
      </c>
      <c r="BZ8" s="156" t="n">
        <f aca="false">_xlfn.PERCENTRANK.EXC(BX$4:BX$90,BX8)</f>
        <v>0.125</v>
      </c>
      <c r="CA8" s="156" t="n">
        <f aca="false">_xlfn.PERCENTRANK.EXC(BY$4:BY$90,BY8)</f>
        <v>0.2841</v>
      </c>
      <c r="CD8" s="174" t="n">
        <v>119329</v>
      </c>
      <c r="CE8" s="174" t="n">
        <v>119742</v>
      </c>
      <c r="CF8" s="175" t="n">
        <v>-0.009</v>
      </c>
      <c r="CG8" s="175" t="n">
        <v>-0.008</v>
      </c>
      <c r="CH8" s="175" t="n">
        <v>-0.003</v>
      </c>
      <c r="CI8" s="175" t="n">
        <v>0.003</v>
      </c>
      <c r="CJ8" s="175" t="n">
        <v>0.004</v>
      </c>
      <c r="CK8" s="175" t="n">
        <v>0.004</v>
      </c>
      <c r="CL8" s="175" t="n">
        <v>-0.002</v>
      </c>
      <c r="CM8" s="175" t="n">
        <v>0.004</v>
      </c>
      <c r="CN8" s="175" t="n">
        <v>0.005</v>
      </c>
      <c r="CO8" s="175" t="n">
        <v>0.007</v>
      </c>
      <c r="CP8" s="185"/>
      <c r="CQ8" s="185"/>
      <c r="DB8" s="176" t="n">
        <v>20.8623540612316</v>
      </c>
      <c r="DC8" s="176" t="n">
        <v>12.2538457684021</v>
      </c>
      <c r="DD8" s="176" t="n">
        <v>49.3444238445992</v>
      </c>
      <c r="DE8" s="176" t="n">
        <v>15.3162632994271</v>
      </c>
      <c r="DF8" s="176" t="n">
        <v>2.22311302633996</v>
      </c>
      <c r="DG8" s="186"/>
      <c r="DH8" s="186"/>
      <c r="DI8" s="186"/>
      <c r="DJ8" s="186"/>
      <c r="DK8" s="186"/>
      <c r="DL8" s="178" t="n">
        <v>1.90428633959052</v>
      </c>
      <c r="DM8" s="178" t="n">
        <v>2.65683761483339</v>
      </c>
      <c r="DN8" s="156" t="n">
        <f aca="false">_xlfn.PERCENTRANK.EXC(DL$4:DL$90,DL8)</f>
        <v>0.07955</v>
      </c>
      <c r="DO8" s="156" t="n">
        <f aca="false">_xlfn.PERCENTRANK.EXC(DM$4:DM$90,DM8)</f>
        <v>0.07955</v>
      </c>
      <c r="DR8" s="179" t="n">
        <v>276.626107222171</v>
      </c>
      <c r="DS8" s="179" t="n">
        <v>280.09212561361</v>
      </c>
      <c r="DT8" s="156" t="n">
        <f aca="false">_xlfn.PERCENTRANK.EXC(DR$4:DR$90,DR8)</f>
        <v>0.83</v>
      </c>
      <c r="DU8" s="180" t="n">
        <f aca="false">_xlfn.PERCENTRANK.EXC(DS$4:DS$90,DS8)</f>
        <v>0.83</v>
      </c>
    </row>
    <row r="9" customFormat="false" ht="15" hidden="false" customHeight="false" outlineLevel="0" collapsed="false">
      <c r="A9" s="154" t="n">
        <v>106</v>
      </c>
      <c r="B9" s="154" t="s">
        <v>155</v>
      </c>
      <c r="C9" s="155" t="n">
        <v>80.5</v>
      </c>
      <c r="D9" s="155" t="n">
        <v>81.5</v>
      </c>
      <c r="E9" s="156" t="n">
        <f aca="false">_xlfn.PERCENTRANK.EXC($C$4:$C$90,C9)</f>
        <v>0.3068</v>
      </c>
      <c r="F9" s="156" t="n">
        <f aca="false">_xlfn.PERCENTRANK.EXC(D$4:D$90,D9)</f>
        <v>0.398</v>
      </c>
      <c r="G9" s="155" t="n">
        <v>67.402364034</v>
      </c>
      <c r="H9" s="155" t="n">
        <v>74.1</v>
      </c>
      <c r="I9" s="156" t="n">
        <f aca="false">(1-(_xlfn.PERCENTRANK.EXC(G$4:G$90,G9)))</f>
        <v>0.289</v>
      </c>
      <c r="J9" s="156" t="n">
        <f aca="false">(1-(_xlfn.PERCENTRANK.EXC(H$4:H$90,H9)))</f>
        <v>0.12</v>
      </c>
      <c r="K9" s="155" t="n">
        <v>17</v>
      </c>
      <c r="L9" s="155" t="n">
        <v>20.1</v>
      </c>
      <c r="M9" s="156" t="n">
        <f aca="false">(1-(_xlfn.PERCENTRANK.EXC(K$4:K$90,K9)))</f>
        <v>0.954545</v>
      </c>
      <c r="N9" s="156" t="n">
        <f aca="false">(1-(_xlfn.PERCENTRANK.EXC(L$4:L$90,L9)))</f>
        <v>0.89773</v>
      </c>
      <c r="O9" s="155" t="n">
        <v>70.6</v>
      </c>
      <c r="P9" s="155" t="n">
        <v>69.5</v>
      </c>
      <c r="Q9" s="156" t="n">
        <f aca="false">_xlfn.PERCENTRANK.EXC(O$4:O$90,O9)</f>
        <v>0.568</v>
      </c>
      <c r="R9" s="156" t="n">
        <f aca="false">_xlfn.PERCENTRANK.EXC(P$4:P$90,P9)</f>
        <v>0.568</v>
      </c>
      <c r="S9" s="155" t="n">
        <v>48.7</v>
      </c>
      <c r="T9" s="155" t="n">
        <v>59.5</v>
      </c>
      <c r="U9" s="156" t="n">
        <f aca="false">_xlfn.PERCENTRANK.EXC(S$4:S$90,S9)</f>
        <v>0.5</v>
      </c>
      <c r="V9" s="156" t="n">
        <f aca="false">_xlfn.PERCENTRANK.EXC(T$4:T$90,T9)</f>
        <v>0.386</v>
      </c>
      <c r="W9" s="88" t="s">
        <v>149</v>
      </c>
      <c r="X9" s="181"/>
      <c r="Y9" s="181"/>
      <c r="Z9" s="182"/>
      <c r="AA9" s="183"/>
      <c r="AB9" s="184"/>
      <c r="AC9" s="184"/>
      <c r="AH9" s="161" t="n">
        <v>56.5</v>
      </c>
      <c r="AI9" s="161" t="n">
        <v>58.9</v>
      </c>
      <c r="AJ9" s="156" t="n">
        <f aca="false">_xlfn.PERCENTRANK.EXC(AH$4:AH$90,AH9)</f>
        <v>0.2045</v>
      </c>
      <c r="AK9" s="156" t="n">
        <f aca="false">_xlfn.PERCENTRANK.EXC(AI$4:AI$90,AI9)</f>
        <v>0.3523</v>
      </c>
      <c r="AL9" s="155" t="n">
        <v>65.8943396226415</v>
      </c>
      <c r="AM9" s="155" t="n">
        <v>69.345170592619</v>
      </c>
      <c r="AN9" s="156" t="n">
        <f aca="false">_xlfn.PERCENTRANK.EXC(AL$4:AL$90,AL9)</f>
        <v>0.2045</v>
      </c>
      <c r="AO9" s="156" t="n">
        <f aca="false">_xlfn.PERCENTRANK.EXC(AM$4:AM$90,AM9)</f>
        <v>0.3409</v>
      </c>
      <c r="AP9" s="164" t="n">
        <v>915.3</v>
      </c>
      <c r="AQ9" s="164" t="n">
        <v>1158</v>
      </c>
      <c r="AR9" s="156" t="n">
        <f aca="false">_xlfn.PERCENTRANK.EXC(AP$4:AP$90,AP9)</f>
        <v>0.386</v>
      </c>
      <c r="AS9" s="156" t="n">
        <f aca="false">_xlfn.PERCENTRANK.EXC(AQ$4:AQ$90,AQ9)</f>
        <v>0.466</v>
      </c>
      <c r="AT9" s="165" t="n">
        <v>0.479905437352246</v>
      </c>
      <c r="AU9" s="165" t="n">
        <v>0.430962343096234</v>
      </c>
      <c r="AV9" s="166" t="n">
        <f aca="false">_xlfn.PERCENTRANK.EXC(AT$4:AT$90,AT9)</f>
        <v>0.682</v>
      </c>
      <c r="AW9" s="166" t="n">
        <f aca="false">_xlfn.PERCENTRANK.EXC(AU$4:AU$90,AU9)</f>
        <v>0.602</v>
      </c>
      <c r="AX9" s="155" t="n">
        <v>10.1</v>
      </c>
      <c r="AY9" s="155" t="n">
        <v>12.2</v>
      </c>
      <c r="AZ9" s="156" t="n">
        <f aca="false">_xlfn.PERCENTRANK.EXC(AX$4:AX$90,AX9)</f>
        <v>0.3409</v>
      </c>
      <c r="BA9" s="156" t="n">
        <f aca="false">_xlfn.PERCENTRANK.EXC(AY$4:AY$90,AY9)</f>
        <v>0.3636</v>
      </c>
      <c r="BL9" s="155" t="n">
        <v>19.3</v>
      </c>
      <c r="BM9" s="155" t="n">
        <v>21.9</v>
      </c>
      <c r="BN9" s="156" t="n">
        <f aca="false">_xlfn.PERCENTRANK.EXC(BL$4:BL$90,BL9)</f>
        <v>0.761</v>
      </c>
      <c r="BO9" s="156" t="n">
        <f aca="false">_xlfn.PERCENTRANK.EXC(BM$4:BM$90,BM9)</f>
        <v>0.75</v>
      </c>
      <c r="BP9" s="155" t="n">
        <v>3.096723</v>
      </c>
      <c r="BQ9" s="155" t="n">
        <v>2.741145</v>
      </c>
      <c r="BR9" s="156" t="n">
        <f aca="false">_xlfn.PERCENTRANK.EXC(BP$4:BP$90,BP9)</f>
        <v>0.614</v>
      </c>
      <c r="BS9" s="156" t="n">
        <f aca="false">_xlfn.PERCENTRANK.EXC(BQ$4:BQ$90,BQ9)</f>
        <v>0.443</v>
      </c>
      <c r="BW9" s="89"/>
      <c r="BX9" s="173" t="n">
        <v>70.8</v>
      </c>
      <c r="BY9" s="173" t="n">
        <v>74</v>
      </c>
      <c r="BZ9" s="156" t="n">
        <f aca="false">_xlfn.PERCENTRANK.EXC(BX$4:BX$90,BX9)</f>
        <v>0.2727</v>
      </c>
      <c r="CA9" s="156" t="n">
        <f aca="false">_xlfn.PERCENTRANK.EXC(BY$4:BY$90,BY9)</f>
        <v>0.2841</v>
      </c>
      <c r="CD9" s="174" t="n">
        <v>227202</v>
      </c>
      <c r="CE9" s="174" t="n">
        <v>264087</v>
      </c>
      <c r="CF9" s="175" t="n">
        <v>0.013</v>
      </c>
      <c r="CG9" s="175" t="n">
        <v>0.01</v>
      </c>
      <c r="CH9" s="175" t="n">
        <v>0.018</v>
      </c>
      <c r="CI9" s="175" t="n">
        <v>0.015</v>
      </c>
      <c r="CJ9" s="175" t="n">
        <v>0.015</v>
      </c>
      <c r="CK9" s="175" t="n">
        <v>0.017</v>
      </c>
      <c r="CL9" s="175" t="n">
        <v>0.016</v>
      </c>
      <c r="CM9" s="175" t="n">
        <v>0.019</v>
      </c>
      <c r="CN9" s="175" t="n">
        <v>0.015</v>
      </c>
      <c r="CO9" s="175" t="n">
        <v>0.014</v>
      </c>
      <c r="CP9" s="185"/>
      <c r="CQ9" s="185"/>
      <c r="DB9" s="176" t="n">
        <v>20.3118669226429</v>
      </c>
      <c r="DC9" s="176" t="n">
        <v>12.8764384464211</v>
      </c>
      <c r="DD9" s="176" t="n">
        <v>50.6806469080265</v>
      </c>
      <c r="DE9" s="176" t="n">
        <v>14.267646646749</v>
      </c>
      <c r="DF9" s="176" t="n">
        <v>1.86340107616051</v>
      </c>
      <c r="DG9" s="186"/>
      <c r="DH9" s="186"/>
      <c r="DI9" s="186"/>
      <c r="DJ9" s="186"/>
      <c r="DK9" s="186"/>
      <c r="DL9" s="178" t="n">
        <v>2.13080751015386</v>
      </c>
      <c r="DM9" s="178" t="n">
        <v>2.70774453712001</v>
      </c>
      <c r="DN9" s="156" t="n">
        <f aca="false">_xlfn.PERCENTRANK.EXC(DL$4:DL$90,DL9)</f>
        <v>0.10227</v>
      </c>
      <c r="DO9" s="156" t="n">
        <f aca="false">_xlfn.PERCENTRANK.EXC(DM$4:DM$90,DM9)</f>
        <v>0.09091</v>
      </c>
      <c r="DR9" s="179" t="n">
        <v>233.970249531374</v>
      </c>
      <c r="DS9" s="179" t="n">
        <v>238.724294848409</v>
      </c>
      <c r="DT9" s="156" t="n">
        <f aca="false">_xlfn.PERCENTRANK.EXC(DR$4:DR$90,DR9)</f>
        <v>0.591</v>
      </c>
      <c r="DU9" s="180" t="n">
        <f aca="false">_xlfn.PERCENTRANK.EXC(DS$4:DS$90,DS9)</f>
        <v>0.58</v>
      </c>
    </row>
    <row r="10" customFormat="false" ht="15" hidden="false" customHeight="false" outlineLevel="0" collapsed="false">
      <c r="A10" s="154" t="n">
        <v>107</v>
      </c>
      <c r="B10" s="154" t="s">
        <v>156</v>
      </c>
      <c r="C10" s="155" t="n">
        <v>81</v>
      </c>
      <c r="D10" s="155" t="n">
        <v>81.9</v>
      </c>
      <c r="E10" s="156" t="n">
        <f aca="false">_xlfn.PERCENTRANK.EXC($C$4:$C$90,C10)</f>
        <v>0.5</v>
      </c>
      <c r="F10" s="156" t="n">
        <f aca="false">_xlfn.PERCENTRANK.EXC(D$4:D$90,D10)</f>
        <v>0.523</v>
      </c>
      <c r="G10" s="155" t="n">
        <v>59.456486674</v>
      </c>
      <c r="H10" s="155" t="n">
        <v>59.5</v>
      </c>
      <c r="I10" s="156" t="n">
        <f aca="false">(1-(_xlfn.PERCENTRANK.EXC(G$4:G$90,G10)))</f>
        <v>0.627</v>
      </c>
      <c r="J10" s="156" t="n">
        <f aca="false">(1-(_xlfn.PERCENTRANK.EXC(H$4:H$90,H10)))</f>
        <v>0.7229</v>
      </c>
      <c r="K10" s="155" t="n">
        <v>20.3</v>
      </c>
      <c r="L10" s="155" t="n">
        <v>35.3</v>
      </c>
      <c r="M10" s="156" t="n">
        <f aca="false">(1-(_xlfn.PERCENTRANK.EXC(K$4:K$90,K10)))</f>
        <v>0.8523</v>
      </c>
      <c r="N10" s="156" t="n">
        <f aca="false">(1-(_xlfn.PERCENTRANK.EXC(L$4:L$90,L10)))</f>
        <v>0.455</v>
      </c>
      <c r="O10" s="155" t="n">
        <v>68.4</v>
      </c>
      <c r="P10" s="155" t="n">
        <v>68.1</v>
      </c>
      <c r="Q10" s="156" t="n">
        <f aca="false">_xlfn.PERCENTRANK.EXC(O$4:O$90,O10)</f>
        <v>0.409</v>
      </c>
      <c r="R10" s="156" t="n">
        <f aca="false">_xlfn.PERCENTRANK.EXC(P$4:P$90,P10)</f>
        <v>0.466</v>
      </c>
      <c r="S10" s="155" t="n">
        <v>54</v>
      </c>
      <c r="T10" s="155" t="n">
        <v>65.1</v>
      </c>
      <c r="U10" s="156" t="n">
        <f aca="false">_xlfn.PERCENTRANK.EXC(S$4:S$90,S10)</f>
        <v>0.784</v>
      </c>
      <c r="V10" s="156" t="n">
        <f aca="false">_xlfn.PERCENTRANK.EXC(T$4:T$90,T10)</f>
        <v>0.761</v>
      </c>
      <c r="W10" s="88" t="s">
        <v>149</v>
      </c>
      <c r="X10" s="181"/>
      <c r="Y10" s="181"/>
      <c r="Z10" s="182"/>
      <c r="AA10" s="183"/>
      <c r="AB10" s="184"/>
      <c r="AC10" s="184"/>
      <c r="AH10" s="161" t="n">
        <v>56.5</v>
      </c>
      <c r="AI10" s="161" t="n">
        <v>57.3</v>
      </c>
      <c r="AJ10" s="156" t="n">
        <f aca="false">_xlfn.PERCENTRANK.EXC(AH$4:AH$90,AH10)</f>
        <v>0.2045</v>
      </c>
      <c r="AK10" s="156" t="n">
        <f aca="false">_xlfn.PERCENTRANK.EXC(AI$4:AI$90,AI10)</f>
        <v>0.2045</v>
      </c>
      <c r="AL10" s="155" t="n">
        <v>72.6484660849986</v>
      </c>
      <c r="AM10" s="155" t="n">
        <v>74.5072892401916</v>
      </c>
      <c r="AN10" s="156" t="n">
        <f aca="false">_xlfn.PERCENTRANK.EXC(AL$4:AL$90,AL10)</f>
        <v>0.534</v>
      </c>
      <c r="AO10" s="156" t="n">
        <f aca="false">_xlfn.PERCENTRANK.EXC(AM$4:AM$90,AM10)</f>
        <v>0.739</v>
      </c>
      <c r="AP10" s="164" t="n">
        <v>1003.1</v>
      </c>
      <c r="AQ10" s="164" t="n">
        <v>1116</v>
      </c>
      <c r="AR10" s="156" t="n">
        <f aca="false">_xlfn.PERCENTRANK.EXC(AP$4:AP$90,AP10)</f>
        <v>0.523</v>
      </c>
      <c r="AS10" s="156" t="n">
        <f aca="false">_xlfn.PERCENTRANK.EXC(AQ$4:AQ$90,AQ10)</f>
        <v>0.432</v>
      </c>
      <c r="AT10" s="165" t="n">
        <v>0.450110864745011</v>
      </c>
      <c r="AU10" s="165" t="n">
        <v>0.424242424242424</v>
      </c>
      <c r="AV10" s="166" t="n">
        <f aca="false">_xlfn.PERCENTRANK.EXC(AT$4:AT$90,AT10)</f>
        <v>0.489</v>
      </c>
      <c r="AW10" s="166" t="n">
        <f aca="false">_xlfn.PERCENTRANK.EXC(AU$4:AU$90,AU10)</f>
        <v>0.545</v>
      </c>
      <c r="AX10" s="155" t="n">
        <v>11.2</v>
      </c>
      <c r="AY10" s="155" t="n">
        <v>13.6</v>
      </c>
      <c r="AZ10" s="156" t="n">
        <f aca="false">_xlfn.PERCENTRANK.EXC(AX$4:AX$90,AX10)</f>
        <v>0.557</v>
      </c>
      <c r="BA10" s="156" t="n">
        <f aca="false">_xlfn.PERCENTRANK.EXC(AY$4:AY$90,AY10)</f>
        <v>0.591</v>
      </c>
      <c r="BL10" s="155" t="n">
        <v>9.3</v>
      </c>
      <c r="BM10" s="155" t="n">
        <v>23.9</v>
      </c>
      <c r="BN10" s="156" t="n">
        <f aca="false">_xlfn.PERCENTRANK.EXC(BL$4:BL$90,BL10)</f>
        <v>0.545</v>
      </c>
      <c r="BO10" s="156" t="n">
        <f aca="false">_xlfn.PERCENTRANK.EXC(BM$4:BM$90,BM10)</f>
        <v>0.795</v>
      </c>
      <c r="BP10" s="155" t="n">
        <v>2.281496</v>
      </c>
      <c r="BQ10" s="155" t="n">
        <v>3.487906</v>
      </c>
      <c r="BR10" s="156" t="n">
        <f aca="false">_xlfn.PERCENTRANK.EXC(BP$4:BP$90,BP10)</f>
        <v>0.1818</v>
      </c>
      <c r="BS10" s="156" t="n">
        <f aca="false">_xlfn.PERCENTRANK.EXC(BQ$4:BQ$90,BQ10)</f>
        <v>0.818</v>
      </c>
      <c r="BW10" s="89"/>
      <c r="BX10" s="173" t="n">
        <v>75.7</v>
      </c>
      <c r="BY10" s="173" t="n">
        <v>79.8</v>
      </c>
      <c r="BZ10" s="156" t="n">
        <f aca="false">_xlfn.PERCENTRANK.EXC(BX$4:BX$90,BX10)</f>
        <v>0.625</v>
      </c>
      <c r="CA10" s="156" t="n">
        <f aca="false">_xlfn.PERCENTRANK.EXC(BY$4:BY$90,BY10)</f>
        <v>0.716</v>
      </c>
      <c r="CD10" s="174" t="n">
        <v>271656</v>
      </c>
      <c r="CE10" s="174" t="n">
        <v>296845</v>
      </c>
      <c r="CF10" s="175" t="n">
        <v>0.002</v>
      </c>
      <c r="CG10" s="175" t="n">
        <v>0.002</v>
      </c>
      <c r="CH10" s="175" t="n">
        <v>0.01</v>
      </c>
      <c r="CI10" s="175" t="n">
        <v>0.014</v>
      </c>
      <c r="CJ10" s="175" t="n">
        <v>0.013</v>
      </c>
      <c r="CK10" s="175" t="n">
        <v>0.013</v>
      </c>
      <c r="CL10" s="175" t="n">
        <v>0.009</v>
      </c>
      <c r="CM10" s="175" t="n">
        <v>0.006</v>
      </c>
      <c r="CN10" s="175" t="n">
        <v>0.011</v>
      </c>
      <c r="CO10" s="175" t="n">
        <v>0.01</v>
      </c>
      <c r="CP10" s="185"/>
      <c r="CQ10" s="185"/>
      <c r="DB10" s="176" t="n">
        <v>18.4237565059206</v>
      </c>
      <c r="DC10" s="176" t="n">
        <v>14.1299331300847</v>
      </c>
      <c r="DD10" s="176" t="n">
        <v>50.5061564115953</v>
      </c>
      <c r="DE10" s="176" t="n">
        <v>14.6504067779481</v>
      </c>
      <c r="DF10" s="176" t="n">
        <v>2.28974717445131</v>
      </c>
      <c r="DG10" s="186"/>
      <c r="DH10" s="186"/>
      <c r="DI10" s="186"/>
      <c r="DJ10" s="186"/>
      <c r="DK10" s="186"/>
      <c r="DL10" s="178" t="n">
        <v>14.5989470257759</v>
      </c>
      <c r="DM10" s="178" t="n">
        <v>14.9495450972428</v>
      </c>
      <c r="DN10" s="156" t="n">
        <f aca="false">_xlfn.PERCENTRANK.EXC(DL$4:DL$90,DL10)</f>
        <v>0.67</v>
      </c>
      <c r="DO10" s="156" t="n">
        <f aca="false">_xlfn.PERCENTRANK.EXC(DM$4:DM$90,DM10)</f>
        <v>0.625</v>
      </c>
      <c r="DR10" s="179" t="n">
        <v>200.155385731327</v>
      </c>
      <c r="DS10" s="179" t="n">
        <v>256.605326431848</v>
      </c>
      <c r="DT10" s="156" t="n">
        <f aca="false">_xlfn.PERCENTRANK.EXC(DR$4:DR$90,DR10)</f>
        <v>0.455</v>
      </c>
      <c r="DU10" s="180" t="n">
        <f aca="false">_xlfn.PERCENTRANK.EXC(DS$4:DS$90,DS10)</f>
        <v>0.693</v>
      </c>
    </row>
    <row r="11" customFormat="false" ht="15" hidden="false" customHeight="false" outlineLevel="0" collapsed="false">
      <c r="A11" s="154" t="n">
        <v>108</v>
      </c>
      <c r="B11" s="154" t="s">
        <v>157</v>
      </c>
      <c r="C11" s="155" t="n">
        <v>80.1</v>
      </c>
      <c r="D11" s="155" t="n">
        <v>80.9</v>
      </c>
      <c r="E11" s="156" t="n">
        <f aca="false">_xlfn.PERCENTRANK.EXC($C$4:$C$90,C11)</f>
        <v>0.1591</v>
      </c>
      <c r="F11" s="156" t="n">
        <f aca="false">_xlfn.PERCENTRANK.EXC(D$4:D$90,D11)</f>
        <v>0.2159</v>
      </c>
      <c r="G11" s="155" t="n">
        <v>76.540734468</v>
      </c>
      <c r="H11" s="155" t="n">
        <v>68.2</v>
      </c>
      <c r="I11" s="156" t="n">
        <f aca="false">(1-(_xlfn.PERCENTRANK.EXC(G$4:G$90,G11)))</f>
        <v>0.096</v>
      </c>
      <c r="J11" s="156" t="n">
        <f aca="false">(1-(_xlfn.PERCENTRANK.EXC(H$4:H$90,H11)))</f>
        <v>0.265</v>
      </c>
      <c r="K11" s="155" t="n">
        <v>26.9</v>
      </c>
      <c r="L11" s="155" t="n">
        <v>37</v>
      </c>
      <c r="M11" s="156" t="n">
        <f aca="false">(1-(_xlfn.PERCENTRANK.EXC(K$4:K$90,K11)))</f>
        <v>0.591</v>
      </c>
      <c r="N11" s="156" t="n">
        <f aca="false">(1-(_xlfn.PERCENTRANK.EXC(L$4:L$90,L11)))</f>
        <v>0.398</v>
      </c>
      <c r="O11" s="155" t="n">
        <v>70.8</v>
      </c>
      <c r="P11" s="155" t="n">
        <v>69.5</v>
      </c>
      <c r="Q11" s="156" t="n">
        <f aca="false">_xlfn.PERCENTRANK.EXC(O$4:O$90,O11)</f>
        <v>0.591</v>
      </c>
      <c r="R11" s="156" t="n">
        <f aca="false">_xlfn.PERCENTRANK.EXC(P$4:P$90,P11)</f>
        <v>0.568</v>
      </c>
      <c r="S11" s="155" t="n">
        <v>46.7</v>
      </c>
      <c r="T11" s="155" t="n">
        <v>59.6</v>
      </c>
      <c r="U11" s="156" t="n">
        <f aca="false">_xlfn.PERCENTRANK.EXC(S$4:S$90,S11)</f>
        <v>0.375</v>
      </c>
      <c r="V11" s="156" t="n">
        <f aca="false">_xlfn.PERCENTRANK.EXC(T$4:T$90,T11)</f>
        <v>0.398</v>
      </c>
      <c r="W11" s="88" t="s">
        <v>149</v>
      </c>
      <c r="X11" s="181"/>
      <c r="Y11" s="181"/>
      <c r="Z11" s="182"/>
      <c r="AA11" s="183"/>
      <c r="AB11" s="184"/>
      <c r="AC11" s="184"/>
      <c r="AH11" s="161" t="n">
        <v>47.3</v>
      </c>
      <c r="AI11" s="161" t="n">
        <v>47</v>
      </c>
      <c r="AJ11" s="156" t="n">
        <f aca="false">_xlfn.PERCENTRANK.EXC(AH$4:AH$90,AH11)</f>
        <v>0.0113636</v>
      </c>
      <c r="AK11" s="156" t="n">
        <f aca="false">_xlfn.PERCENTRANK.EXC(AI$4:AI$90,AI11)</f>
        <v>0.0113636</v>
      </c>
      <c r="AL11" s="155" t="n">
        <v>64.7724737898728</v>
      </c>
      <c r="AM11" s="155" t="n">
        <v>63.7241722678616</v>
      </c>
      <c r="AN11" s="156" t="n">
        <f aca="false">_xlfn.PERCENTRANK.EXC(AL$4:AL$90,AL11)</f>
        <v>0.1477</v>
      </c>
      <c r="AO11" s="156" t="n">
        <f aca="false">_xlfn.PERCENTRANK.EXC(AM$4:AM$90,AM11)</f>
        <v>0.11364</v>
      </c>
      <c r="AP11" s="164" t="n">
        <v>667.8</v>
      </c>
      <c r="AQ11" s="164" t="n">
        <v>774</v>
      </c>
      <c r="AR11" s="156" t="n">
        <f aca="false">_xlfn.PERCENTRANK.EXC(AP$4:AP$90,AP11)</f>
        <v>0.0113636</v>
      </c>
      <c r="AS11" s="156" t="n">
        <f aca="false">_xlfn.PERCENTRANK.EXC(AQ$4:AQ$90,AQ11)</f>
        <v>0.0113636</v>
      </c>
      <c r="AT11" s="165" t="n">
        <v>0.577844311377246</v>
      </c>
      <c r="AU11" s="165" t="n">
        <v>0.517045454545455</v>
      </c>
      <c r="AV11" s="166" t="n">
        <f aca="false">_xlfn.PERCENTRANK.EXC(AT$4:AT$90,AT11)</f>
        <v>0.989</v>
      </c>
      <c r="AW11" s="166" t="n">
        <f aca="false">_xlfn.PERCENTRANK.EXC(AU$4:AU$90,AU11)</f>
        <v>0.989</v>
      </c>
      <c r="AX11" s="155" t="n">
        <v>8.7</v>
      </c>
      <c r="AY11" s="155" t="n">
        <v>10.5</v>
      </c>
      <c r="AZ11" s="156" t="n">
        <f aca="false">_xlfn.PERCENTRANK.EXC(AX$4:AX$90,AX11)</f>
        <v>0.1818</v>
      </c>
      <c r="BA11" s="156" t="n">
        <f aca="false">_xlfn.PERCENTRANK.EXC(AY$4:AY$90,AY11)</f>
        <v>0.1705</v>
      </c>
      <c r="BL11" s="155" t="n">
        <v>21</v>
      </c>
      <c r="BM11" s="155" t="n">
        <v>25.7</v>
      </c>
      <c r="BN11" s="156" t="n">
        <f aca="false">_xlfn.PERCENTRANK.EXC(BL$4:BL$90,BL11)</f>
        <v>0.795</v>
      </c>
      <c r="BO11" s="156" t="n">
        <f aca="false">_xlfn.PERCENTRANK.EXC(BM$4:BM$90,BM11)</f>
        <v>0.818</v>
      </c>
      <c r="BP11" s="155" t="n">
        <v>3.82417</v>
      </c>
      <c r="BQ11" s="155" t="n">
        <v>2.379567</v>
      </c>
      <c r="BR11" s="156" t="n">
        <f aca="false">_xlfn.PERCENTRANK.EXC(BP$4:BP$90,BP11)</f>
        <v>0.898</v>
      </c>
      <c r="BS11" s="156" t="n">
        <f aca="false">_xlfn.PERCENTRANK.EXC(BQ$4:BQ$90,BQ11)</f>
        <v>0.2159</v>
      </c>
      <c r="BW11" s="89"/>
      <c r="BX11" s="173" t="n">
        <v>71</v>
      </c>
      <c r="BY11" s="173" t="n">
        <v>75.9</v>
      </c>
      <c r="BZ11" s="156" t="n">
        <f aca="false">_xlfn.PERCENTRANK.EXC(BX$4:BX$90,BX11)</f>
        <v>0.3295</v>
      </c>
      <c r="CA11" s="156" t="n">
        <f aca="false">_xlfn.PERCENTRANK.EXC(BY$4:BY$90,BY11)</f>
        <v>0.443</v>
      </c>
      <c r="CD11" s="174" t="n">
        <v>194833</v>
      </c>
      <c r="CE11" s="174" t="n">
        <v>212787</v>
      </c>
      <c r="CF11" s="175" t="n">
        <v>0.009</v>
      </c>
      <c r="CG11" s="175" t="n">
        <v>0.003</v>
      </c>
      <c r="CH11" s="175" t="n">
        <v>0.011</v>
      </c>
      <c r="CI11" s="175" t="n">
        <v>0.012</v>
      </c>
      <c r="CJ11" s="175" t="n">
        <v>0.01</v>
      </c>
      <c r="CK11" s="175" t="n">
        <v>0.012</v>
      </c>
      <c r="CL11" s="175" t="n">
        <v>0.009</v>
      </c>
      <c r="CM11" s="175" t="n">
        <v>0.008</v>
      </c>
      <c r="CN11" s="175" t="n">
        <v>0.007</v>
      </c>
      <c r="CO11" s="175" t="n">
        <v>0.008</v>
      </c>
      <c r="CP11" s="185"/>
      <c r="CQ11" s="185"/>
      <c r="DB11" s="176" t="n">
        <v>17.2811308961544</v>
      </c>
      <c r="DC11" s="176" t="n">
        <v>10.0541856410401</v>
      </c>
      <c r="DD11" s="176" t="n">
        <v>46.7805834003017</v>
      </c>
      <c r="DE11" s="176" t="n">
        <v>22.4233623294656</v>
      </c>
      <c r="DF11" s="176" t="n">
        <v>3.4607377330382</v>
      </c>
      <c r="DG11" s="186"/>
      <c r="DH11" s="186"/>
      <c r="DI11" s="186"/>
      <c r="DJ11" s="186"/>
      <c r="DK11" s="186"/>
      <c r="DL11" s="178" t="n">
        <v>1.7210347385463</v>
      </c>
      <c r="DM11" s="178" t="n">
        <v>2.30059832219833</v>
      </c>
      <c r="DN11" s="156" t="n">
        <f aca="false">_xlfn.PERCENTRANK.EXC(DL$4:DL$90,DL11)</f>
        <v>0.034091</v>
      </c>
      <c r="DO11" s="156" t="n">
        <f aca="false">_xlfn.PERCENTRANK.EXC(DM$4:DM$90,DM11)</f>
        <v>0.022727</v>
      </c>
      <c r="DR11" s="179" t="n">
        <v>369.356823319566</v>
      </c>
      <c r="DS11" s="179" t="n">
        <v>367.893689596362</v>
      </c>
      <c r="DT11" s="156" t="n">
        <f aca="false">_xlfn.PERCENTRANK.EXC(DR$4:DR$90,DR11)</f>
        <v>0.989</v>
      </c>
      <c r="DU11" s="180" t="n">
        <f aca="false">_xlfn.PERCENTRANK.EXC(DS$4:DS$90,DS11)</f>
        <v>0.989</v>
      </c>
    </row>
    <row r="12" customFormat="false" ht="15" hidden="false" customHeight="false" outlineLevel="0" collapsed="false">
      <c r="A12" s="154" t="n">
        <v>109</v>
      </c>
      <c r="B12" s="154" t="s">
        <v>158</v>
      </c>
      <c r="C12" s="155" t="n">
        <v>80.1</v>
      </c>
      <c r="D12" s="155" t="n">
        <v>80.4</v>
      </c>
      <c r="E12" s="156" t="n">
        <f aca="false">_xlfn.PERCENTRANK.EXC($C$4:$C$90,C12)</f>
        <v>0.1591</v>
      </c>
      <c r="F12" s="156" t="n">
        <f aca="false">_xlfn.PERCENTRANK.EXC(D$4:D$90,D12)</f>
        <v>0.11364</v>
      </c>
      <c r="G12" s="155" t="n">
        <v>77.258683357</v>
      </c>
      <c r="H12" s="155" t="n">
        <v>70.5</v>
      </c>
      <c r="I12" s="156" t="n">
        <f aca="false">(1-(_xlfn.PERCENTRANK.EXC(G$4:G$90,G12)))</f>
        <v>0.072</v>
      </c>
      <c r="J12" s="156" t="n">
        <f aca="false">(1-(_xlfn.PERCENTRANK.EXC(H$4:H$90,H12)))</f>
        <v>0.205</v>
      </c>
      <c r="K12" s="155" t="n">
        <v>26.5</v>
      </c>
      <c r="L12" s="155" t="n">
        <v>20.9</v>
      </c>
      <c r="M12" s="156" t="n">
        <f aca="false">(1-(_xlfn.PERCENTRANK.EXC(K$4:K$90,K12)))</f>
        <v>0.602</v>
      </c>
      <c r="N12" s="156" t="n">
        <f aca="false">(1-(_xlfn.PERCENTRANK.EXC(L$4:L$90,L12)))</f>
        <v>0.875</v>
      </c>
      <c r="O12" s="155" t="n">
        <v>68.8</v>
      </c>
      <c r="P12" s="155" t="n">
        <v>68.2</v>
      </c>
      <c r="Q12" s="156" t="n">
        <f aca="false">_xlfn.PERCENTRANK.EXC(O$4:O$90,O12)</f>
        <v>0.432</v>
      </c>
      <c r="R12" s="156" t="n">
        <f aca="false">_xlfn.PERCENTRANK.EXC(P$4:P$90,P12)</f>
        <v>0.489</v>
      </c>
      <c r="S12" s="155" t="n">
        <v>46.6</v>
      </c>
      <c r="T12" s="155" t="n">
        <v>58.3</v>
      </c>
      <c r="U12" s="156" t="n">
        <f aca="false">_xlfn.PERCENTRANK.EXC(S$4:S$90,S12)</f>
        <v>0.3523</v>
      </c>
      <c r="V12" s="156" t="n">
        <f aca="false">_xlfn.PERCENTRANK.EXC(T$4:T$90,T12)</f>
        <v>0.3068</v>
      </c>
      <c r="W12" s="88" t="s">
        <v>149</v>
      </c>
      <c r="X12" s="181"/>
      <c r="Y12" s="181"/>
      <c r="Z12" s="182"/>
      <c r="AA12" s="183"/>
      <c r="AB12" s="184"/>
      <c r="AC12" s="184"/>
      <c r="AH12" s="161" t="n">
        <v>60.3</v>
      </c>
      <c r="AI12" s="161" t="n">
        <v>59</v>
      </c>
      <c r="AJ12" s="156" t="n">
        <f aca="false">_xlfn.PERCENTRANK.EXC(AH$4:AH$90,AH12)</f>
        <v>0.5</v>
      </c>
      <c r="AK12" s="156" t="n">
        <f aca="false">_xlfn.PERCENTRANK.EXC(AI$4:AI$90,AI12)</f>
        <v>0.3636</v>
      </c>
      <c r="AL12" s="155" t="n">
        <v>72.7668168401429</v>
      </c>
      <c r="AM12" s="155" t="n">
        <v>71.6268083850015</v>
      </c>
      <c r="AN12" s="156" t="n">
        <f aca="false">_xlfn.PERCENTRANK.EXC(AL$4:AL$90,AL12)</f>
        <v>0.545</v>
      </c>
      <c r="AO12" s="156" t="n">
        <f aca="false">_xlfn.PERCENTRANK.EXC(AM$4:AM$90,AM12)</f>
        <v>0.466</v>
      </c>
      <c r="AP12" s="164" t="n">
        <v>878</v>
      </c>
      <c r="AQ12" s="164" t="n">
        <v>921</v>
      </c>
      <c r="AR12" s="156" t="n">
        <f aca="false">_xlfn.PERCENTRANK.EXC(AP$4:AP$90,AP12)</f>
        <v>0.3068</v>
      </c>
      <c r="AS12" s="156" t="n">
        <f aca="false">_xlfn.PERCENTRANK.EXC(AQ$4:AQ$90,AQ12)</f>
        <v>0.1818</v>
      </c>
      <c r="AT12" s="165" t="n">
        <v>0.479809976247031</v>
      </c>
      <c r="AU12" s="165" t="n">
        <v>0.450320512820513</v>
      </c>
      <c r="AV12" s="166" t="n">
        <f aca="false">_xlfn.PERCENTRANK.EXC(AT$4:AT$90,AT12)</f>
        <v>0.67</v>
      </c>
      <c r="AW12" s="166" t="n">
        <f aca="false">_xlfn.PERCENTRANK.EXC(AU$4:AU$90,AU12)</f>
        <v>0.716</v>
      </c>
      <c r="AX12" s="155" t="n">
        <v>8.5</v>
      </c>
      <c r="AY12" s="155" t="n">
        <v>11.6</v>
      </c>
      <c r="AZ12" s="156" t="n">
        <f aca="false">_xlfn.PERCENTRANK.EXC(AX$4:AX$90,AX12)</f>
        <v>0.125</v>
      </c>
      <c r="BA12" s="156" t="n">
        <f aca="false">_xlfn.PERCENTRANK.EXC(AY$4:AY$90,AY12)</f>
        <v>0.3182</v>
      </c>
      <c r="BL12" s="155" t="n">
        <v>2.5</v>
      </c>
      <c r="BM12" s="155" t="n">
        <v>4.7</v>
      </c>
      <c r="BN12" s="156" t="n">
        <f aca="false">_xlfn.PERCENTRANK.EXC(BL$4:BL$90,BL12)</f>
        <v>0.1818</v>
      </c>
      <c r="BO12" s="156" t="n">
        <f aca="false">_xlfn.PERCENTRANK.EXC(BM$4:BM$90,BM12)</f>
        <v>0.2614</v>
      </c>
      <c r="BP12" s="155" t="n">
        <v>3.007585</v>
      </c>
      <c r="BQ12" s="155" t="n">
        <v>3.059236</v>
      </c>
      <c r="BR12" s="156" t="n">
        <f aca="false">_xlfn.PERCENTRANK.EXC(BP$4:BP$90,BP12)</f>
        <v>0.58</v>
      </c>
      <c r="BS12" s="156" t="n">
        <f aca="false">_xlfn.PERCENTRANK.EXC(BQ$4:BQ$90,BQ12)</f>
        <v>0.648</v>
      </c>
      <c r="BW12" s="89"/>
      <c r="BX12" s="173" t="n">
        <v>72.5</v>
      </c>
      <c r="BY12" s="173" t="n">
        <v>74.4</v>
      </c>
      <c r="BZ12" s="156" t="n">
        <f aca="false">_xlfn.PERCENTRANK.EXC(BX$4:BX$90,BX12)</f>
        <v>0.42</v>
      </c>
      <c r="CA12" s="156" t="n">
        <f aca="false">_xlfn.PERCENTRANK.EXC(BY$4:BY$90,BY12)</f>
        <v>0.3523</v>
      </c>
      <c r="CD12" s="174" t="n">
        <v>111626</v>
      </c>
      <c r="CE12" s="174" t="n">
        <v>116130</v>
      </c>
      <c r="CF12" s="175" t="n">
        <v>0.003</v>
      </c>
      <c r="CG12" s="175" t="n">
        <v>0.006</v>
      </c>
      <c r="CH12" s="175" t="n">
        <v>0.004</v>
      </c>
      <c r="CI12" s="175" t="n">
        <v>0.002</v>
      </c>
      <c r="CJ12" s="175" t="n">
        <v>0.003</v>
      </c>
      <c r="CK12" s="175" t="n">
        <v>0.002</v>
      </c>
      <c r="CL12" s="175" t="n">
        <v>0</v>
      </c>
      <c r="CM12" s="175" t="n">
        <v>0.004</v>
      </c>
      <c r="CN12" s="175" t="n">
        <v>0.005</v>
      </c>
      <c r="CO12" s="175" t="n">
        <v>0.011</v>
      </c>
      <c r="CP12" s="185"/>
      <c r="CQ12" s="185"/>
      <c r="DB12" s="176" t="n">
        <v>18.1916817359855</v>
      </c>
      <c r="DC12" s="176" t="n">
        <v>12.7253939550504</v>
      </c>
      <c r="DD12" s="176" t="n">
        <v>49.184534573323</v>
      </c>
      <c r="DE12" s="176" t="n">
        <v>17.3081890984242</v>
      </c>
      <c r="DF12" s="176" t="n">
        <v>2.59020063721691</v>
      </c>
      <c r="DG12" s="186"/>
      <c r="DH12" s="186"/>
      <c r="DI12" s="186"/>
      <c r="DJ12" s="186"/>
      <c r="DK12" s="186"/>
      <c r="DL12" s="178" t="n">
        <v>2.69843754192948</v>
      </c>
      <c r="DM12" s="178" t="n">
        <v>3.79832092206991</v>
      </c>
      <c r="DN12" s="156" t="n">
        <f aca="false">_xlfn.PERCENTRANK.EXC(DL$4:DL$90,DL12)</f>
        <v>0.1591</v>
      </c>
      <c r="DO12" s="156" t="n">
        <f aca="false">_xlfn.PERCENTRANK.EXC(DM$4:DM$90,DM12)</f>
        <v>0.1477</v>
      </c>
      <c r="DR12" s="179" t="n">
        <v>263.750207839259</v>
      </c>
      <c r="DS12" s="179" t="n">
        <v>269.667714218558</v>
      </c>
      <c r="DT12" s="156" t="n">
        <f aca="false">_xlfn.PERCENTRANK.EXC(DR$4:DR$90,DR12)</f>
        <v>0.75</v>
      </c>
      <c r="DU12" s="180" t="n">
        <f aca="false">_xlfn.PERCENTRANK.EXC(DS$4:DS$90,DS12)</f>
        <v>0.761</v>
      </c>
    </row>
    <row r="13" customFormat="false" ht="15" hidden="false" customHeight="false" outlineLevel="0" collapsed="false">
      <c r="A13" s="154" t="n">
        <v>110</v>
      </c>
      <c r="B13" s="154" t="s">
        <v>159</v>
      </c>
      <c r="C13" s="155" t="n">
        <v>79.5</v>
      </c>
      <c r="D13" s="155" t="n">
        <v>80.1</v>
      </c>
      <c r="E13" s="156" t="n">
        <f aca="false">_xlfn.PERCENTRANK.EXC($C$4:$C$90,C13)</f>
        <v>0.07955</v>
      </c>
      <c r="F13" s="156" t="n">
        <f aca="false">_xlfn.PERCENTRANK.EXC(D$4:D$90,D13)</f>
        <v>0.09091</v>
      </c>
      <c r="G13" s="155" t="n">
        <v>74.264270998</v>
      </c>
      <c r="H13" s="155" t="n">
        <v>64.8</v>
      </c>
      <c r="I13" s="156" t="n">
        <f aca="false">(1-(_xlfn.PERCENTRANK.EXC(G$4:G$90,G13)))</f>
        <v>0.12</v>
      </c>
      <c r="J13" s="156" t="n">
        <f aca="false">(1-(_xlfn.PERCENTRANK.EXC(H$4:H$90,H13)))</f>
        <v>0.506</v>
      </c>
      <c r="K13" s="155" t="n">
        <v>36.4</v>
      </c>
      <c r="L13" s="155" t="n">
        <v>34.7</v>
      </c>
      <c r="M13" s="156" t="n">
        <f aca="false">(1-(_xlfn.PERCENTRANK.EXC(K$4:K$90,K13)))</f>
        <v>0.307</v>
      </c>
      <c r="N13" s="156" t="n">
        <f aca="false">(1-(_xlfn.PERCENTRANK.EXC(L$4:L$90,L13)))</f>
        <v>0.477</v>
      </c>
      <c r="O13" s="155" t="n">
        <v>66.4</v>
      </c>
      <c r="P13" s="155" t="n">
        <v>66.2</v>
      </c>
      <c r="Q13" s="156" t="n">
        <f aca="false">_xlfn.PERCENTRANK.EXC(O$4:O$90,O13)</f>
        <v>0.2614</v>
      </c>
      <c r="R13" s="156" t="n">
        <f aca="false">_xlfn.PERCENTRANK.EXC(P$4:P$90,P13)</f>
        <v>0.3295</v>
      </c>
      <c r="S13" s="155" t="n">
        <v>46</v>
      </c>
      <c r="T13" s="155" t="n">
        <v>57.8</v>
      </c>
      <c r="U13" s="156" t="n">
        <f aca="false">_xlfn.PERCENTRANK.EXC(S$4:S$90,S13)</f>
        <v>0.3182</v>
      </c>
      <c r="V13" s="156" t="n">
        <f aca="false">_xlfn.PERCENTRANK.EXC(T$4:T$90,T13)</f>
        <v>0.2727</v>
      </c>
      <c r="W13" s="88" t="s">
        <v>149</v>
      </c>
      <c r="X13" s="181"/>
      <c r="Y13" s="181"/>
      <c r="Z13" s="182"/>
      <c r="AA13" s="183"/>
      <c r="AB13" s="184"/>
      <c r="AC13" s="184"/>
      <c r="AH13" s="161" t="n">
        <v>58.3</v>
      </c>
      <c r="AI13" s="161" t="n">
        <v>57.6</v>
      </c>
      <c r="AJ13" s="156" t="n">
        <f aca="false">_xlfn.PERCENTRANK.EXC(AH$4:AH$90,AH13)</f>
        <v>0.3409</v>
      </c>
      <c r="AK13" s="156" t="n">
        <f aca="false">_xlfn.PERCENTRANK.EXC(AI$4:AI$90,AI13)</f>
        <v>0.2614</v>
      </c>
      <c r="AL13" s="155" t="n">
        <v>69.6372025694382</v>
      </c>
      <c r="AM13" s="155" t="n">
        <v>68.5483870967742</v>
      </c>
      <c r="AN13" s="156" t="n">
        <f aca="false">_xlfn.PERCENTRANK.EXC(AL$4:AL$90,AL13)</f>
        <v>0.3523</v>
      </c>
      <c r="AO13" s="156" t="n">
        <f aca="false">_xlfn.PERCENTRANK.EXC(AM$4:AM$90,AM13)</f>
        <v>0.3068</v>
      </c>
      <c r="AP13" s="164" t="n">
        <v>832.8</v>
      </c>
      <c r="AQ13" s="164" t="n">
        <v>902</v>
      </c>
      <c r="AR13" s="156" t="n">
        <f aca="false">_xlfn.PERCENTRANK.EXC(AP$4:AP$90,AP13)</f>
        <v>0.2386</v>
      </c>
      <c r="AS13" s="156" t="n">
        <f aca="false">_xlfn.PERCENTRANK.EXC(AQ$4:AQ$90,AQ13)</f>
        <v>0.1477</v>
      </c>
      <c r="AT13" s="165" t="n">
        <v>0.494845360824742</v>
      </c>
      <c r="AU13" s="165" t="n">
        <v>0.453781512605042</v>
      </c>
      <c r="AV13" s="166" t="n">
        <f aca="false">_xlfn.PERCENTRANK.EXC(AT$4:AT$90,AT13)</f>
        <v>0.784</v>
      </c>
      <c r="AW13" s="166" t="n">
        <f aca="false">_xlfn.PERCENTRANK.EXC(AU$4:AU$90,AU13)</f>
        <v>0.773</v>
      </c>
      <c r="AX13" s="155" t="n">
        <v>8.4</v>
      </c>
      <c r="AY13" s="155" t="n">
        <v>10</v>
      </c>
      <c r="AZ13" s="156" t="n">
        <f aca="false">_xlfn.PERCENTRANK.EXC(AX$4:AX$90,AX13)</f>
        <v>0.11364</v>
      </c>
      <c r="BA13" s="156" t="n">
        <f aca="false">_xlfn.PERCENTRANK.EXC(AY$4:AY$90,AY13)</f>
        <v>0.125</v>
      </c>
      <c r="BL13" s="155" t="n">
        <v>6.1</v>
      </c>
      <c r="BM13" s="155" t="n">
        <v>9.3</v>
      </c>
      <c r="BN13" s="156" t="n">
        <f aca="false">_xlfn.PERCENTRANK.EXC(BL$4:BL$90,BL13)</f>
        <v>0.398</v>
      </c>
      <c r="BO13" s="156" t="n">
        <f aca="false">_xlfn.PERCENTRANK.EXC(BM$4:BM$90,BM13)</f>
        <v>0.477</v>
      </c>
      <c r="BP13" s="155" t="n">
        <v>2.805556</v>
      </c>
      <c r="BQ13" s="155" t="n">
        <v>2.473775</v>
      </c>
      <c r="BR13" s="156" t="n">
        <f aca="false">_xlfn.PERCENTRANK.EXC(BP$4:BP$90,BP13)</f>
        <v>0.489</v>
      </c>
      <c r="BS13" s="156" t="n">
        <f aca="false">_xlfn.PERCENTRANK.EXC(BQ$4:BQ$90,BQ13)</f>
        <v>0.2727</v>
      </c>
      <c r="BW13" s="89"/>
      <c r="BX13" s="173" t="n">
        <v>69.8</v>
      </c>
      <c r="BY13" s="173" t="n">
        <v>73</v>
      </c>
      <c r="BZ13" s="156" t="n">
        <f aca="false">_xlfn.PERCENTRANK.EXC(BX$4:BX$90,BX13)</f>
        <v>0.1818</v>
      </c>
      <c r="CA13" s="156" t="n">
        <f aca="false">_xlfn.PERCENTRANK.EXC(BY$4:BY$90,BY13)</f>
        <v>0.1591</v>
      </c>
      <c r="CD13" s="174" t="n">
        <v>176921</v>
      </c>
      <c r="CE13" s="174" t="n">
        <v>186262</v>
      </c>
      <c r="CF13" s="175" t="n">
        <v>-0.003</v>
      </c>
      <c r="CG13" s="175" t="n">
        <v>0.002</v>
      </c>
      <c r="CH13" s="175" t="n">
        <v>0.003</v>
      </c>
      <c r="CI13" s="175" t="n">
        <v>0.005</v>
      </c>
      <c r="CJ13" s="175" t="n">
        <v>0.009</v>
      </c>
      <c r="CK13" s="175" t="n">
        <v>0.009</v>
      </c>
      <c r="CL13" s="175" t="n">
        <v>0.006</v>
      </c>
      <c r="CM13" s="175" t="n">
        <v>0.008</v>
      </c>
      <c r="CN13" s="175" t="n">
        <v>0.007</v>
      </c>
      <c r="CO13" s="175" t="n">
        <v>0.006</v>
      </c>
      <c r="CP13" s="185"/>
      <c r="CQ13" s="185"/>
      <c r="DB13" s="176" t="n">
        <v>20.048104283214</v>
      </c>
      <c r="DC13" s="176" t="n">
        <v>13.340348541302</v>
      </c>
      <c r="DD13" s="176" t="n">
        <v>48.3834598576199</v>
      </c>
      <c r="DE13" s="176" t="n">
        <v>16.0182968077225</v>
      </c>
      <c r="DF13" s="176" t="n">
        <v>2.20979051014163</v>
      </c>
      <c r="DG13" s="186"/>
      <c r="DH13" s="186"/>
      <c r="DI13" s="186"/>
      <c r="DJ13" s="186"/>
      <c r="DK13" s="186"/>
      <c r="DL13" s="178" t="n">
        <v>1.79872476775336</v>
      </c>
      <c r="DM13" s="178" t="n">
        <v>2.61409055658295</v>
      </c>
      <c r="DN13" s="156" t="n">
        <f aca="false">_xlfn.PERCENTRANK.EXC(DL$4:DL$90,DL13)</f>
        <v>0.05682</v>
      </c>
      <c r="DO13" s="156" t="n">
        <f aca="false">_xlfn.PERCENTRANK.EXC(DM$4:DM$90,DM13)</f>
        <v>0.06818</v>
      </c>
      <c r="DR13" s="179" t="n">
        <v>271.557418492</v>
      </c>
      <c r="DS13" s="179" t="n">
        <v>274.544109467727</v>
      </c>
      <c r="DT13" s="156" t="n">
        <f aca="false">_xlfn.PERCENTRANK.EXC(DR$4:DR$90,DR13)</f>
        <v>0.795</v>
      </c>
      <c r="DU13" s="180" t="n">
        <f aca="false">_xlfn.PERCENTRANK.EXC(DS$4:DS$90,DS13)</f>
        <v>0.784</v>
      </c>
    </row>
    <row r="14" customFormat="false" ht="15" hidden="false" customHeight="false" outlineLevel="0" collapsed="false">
      <c r="A14" s="154" t="n">
        <v>111</v>
      </c>
      <c r="B14" s="154" t="s">
        <v>160</v>
      </c>
      <c r="C14" s="155" t="n">
        <v>80.8</v>
      </c>
      <c r="D14" s="155" t="n">
        <v>81.2</v>
      </c>
      <c r="E14" s="156" t="n">
        <f aca="false">_xlfn.PERCENTRANK.EXC($C$4:$C$90,C14)</f>
        <v>0.409</v>
      </c>
      <c r="F14" s="156" t="n">
        <f aca="false">_xlfn.PERCENTRANK.EXC(D$4:D$90,D14)</f>
        <v>0.3182</v>
      </c>
      <c r="G14" s="155" t="n">
        <v>65.381493805</v>
      </c>
      <c r="H14" s="155" t="n">
        <v>66.6</v>
      </c>
      <c r="I14" s="156" t="n">
        <f aca="false">(1-(_xlfn.PERCENTRANK.EXC(G$4:G$90,G14)))</f>
        <v>0.373</v>
      </c>
      <c r="J14" s="156" t="n">
        <f aca="false">(1-(_xlfn.PERCENTRANK.EXC(H$4:H$90,H14)))</f>
        <v>0.361</v>
      </c>
      <c r="K14" s="155" t="n">
        <v>24</v>
      </c>
      <c r="L14" s="155" t="n">
        <v>31.3</v>
      </c>
      <c r="M14" s="156" t="n">
        <f aca="false">(1-(_xlfn.PERCENTRANK.EXC(K$4:K$90,K14)))</f>
        <v>0.6818</v>
      </c>
      <c r="N14" s="156" t="n">
        <f aca="false">(1-(_xlfn.PERCENTRANK.EXC(L$4:L$90,L14)))</f>
        <v>0.568</v>
      </c>
      <c r="O14" s="155" t="n">
        <v>69.8</v>
      </c>
      <c r="P14" s="155" t="n">
        <v>68.7</v>
      </c>
      <c r="Q14" s="156" t="n">
        <f aca="false">_xlfn.PERCENTRANK.EXC(O$4:O$90,O14)</f>
        <v>0.523</v>
      </c>
      <c r="R14" s="156" t="n">
        <f aca="false">_xlfn.PERCENTRANK.EXC(P$4:P$90,P14)</f>
        <v>0.523</v>
      </c>
      <c r="S14" s="155" t="n">
        <v>53.3</v>
      </c>
      <c r="T14" s="155" t="n">
        <v>64.9</v>
      </c>
      <c r="U14" s="156" t="n">
        <f aca="false">_xlfn.PERCENTRANK.EXC(S$4:S$90,S14)</f>
        <v>0.727</v>
      </c>
      <c r="V14" s="156" t="n">
        <f aca="false">_xlfn.PERCENTRANK.EXC(T$4:T$90,T14)</f>
        <v>0.727</v>
      </c>
      <c r="W14" s="88" t="s">
        <v>149</v>
      </c>
      <c r="X14" s="181"/>
      <c r="Y14" s="181"/>
      <c r="Z14" s="182"/>
      <c r="AA14" s="183"/>
      <c r="AB14" s="184"/>
      <c r="AC14" s="184"/>
      <c r="AH14" s="161" t="n">
        <v>55.3</v>
      </c>
      <c r="AI14" s="161" t="n">
        <v>58.6</v>
      </c>
      <c r="AJ14" s="156" t="n">
        <f aca="false">_xlfn.PERCENTRANK.EXC(AH$4:AH$90,AH14)</f>
        <v>0.1591</v>
      </c>
      <c r="AK14" s="156" t="n">
        <f aca="false">_xlfn.PERCENTRANK.EXC(AI$4:AI$90,AI14)</f>
        <v>0.3409</v>
      </c>
      <c r="AL14" s="155" t="n">
        <v>70.1542757736678</v>
      </c>
      <c r="AM14" s="155" t="n">
        <v>73.8912855910268</v>
      </c>
      <c r="AN14" s="156" t="n">
        <f aca="false">_xlfn.PERCENTRANK.EXC(AL$4:AL$90,AL14)</f>
        <v>0.398</v>
      </c>
      <c r="AO14" s="156" t="n">
        <f aca="false">_xlfn.PERCENTRANK.EXC(AM$4:AM$90,AM14)</f>
        <v>0.682</v>
      </c>
      <c r="AP14" s="164" t="n">
        <v>886</v>
      </c>
      <c r="AQ14" s="164" t="n">
        <v>1133</v>
      </c>
      <c r="AR14" s="156" t="n">
        <f aca="false">_xlfn.PERCENTRANK.EXC(AP$4:AP$90,AP14)</f>
        <v>0.3295</v>
      </c>
      <c r="AS14" s="156" t="n">
        <f aca="false">_xlfn.PERCENTRANK.EXC(AQ$4:AQ$90,AQ14)</f>
        <v>0.455</v>
      </c>
      <c r="AT14" s="165" t="n">
        <v>0.488038277511962</v>
      </c>
      <c r="AU14" s="165" t="n">
        <v>0.427385892116183</v>
      </c>
      <c r="AV14" s="166" t="n">
        <f aca="false">_xlfn.PERCENTRANK.EXC(AT$4:AT$90,AT14)</f>
        <v>0.727</v>
      </c>
      <c r="AW14" s="166" t="n">
        <f aca="false">_xlfn.PERCENTRANK.EXC(AU$4:AU$90,AU14)</f>
        <v>0.58</v>
      </c>
      <c r="AX14" s="155" t="n">
        <v>11.2</v>
      </c>
      <c r="AY14" s="155" t="n">
        <v>12.9</v>
      </c>
      <c r="AZ14" s="156" t="n">
        <f aca="false">_xlfn.PERCENTRANK.EXC(AX$4:AX$90,AX14)</f>
        <v>0.557</v>
      </c>
      <c r="BA14" s="156" t="n">
        <f aca="false">_xlfn.PERCENTRANK.EXC(AY$4:AY$90,AY14)</f>
        <v>0.489</v>
      </c>
      <c r="BL14" s="155" t="n">
        <v>7.9</v>
      </c>
      <c r="BM14" s="155" t="n">
        <v>14.9</v>
      </c>
      <c r="BN14" s="156" t="n">
        <f aca="false">_xlfn.PERCENTRANK.EXC(BL$4:BL$90,BL14)</f>
        <v>0.466</v>
      </c>
      <c r="BO14" s="156" t="n">
        <f aca="false">_xlfn.PERCENTRANK.EXC(BM$4:BM$90,BM14)</f>
        <v>0.625</v>
      </c>
      <c r="BP14" s="155" t="n">
        <v>3.734148</v>
      </c>
      <c r="BQ14" s="155" t="n">
        <v>2.711095</v>
      </c>
      <c r="BR14" s="156" t="n">
        <f aca="false">_xlfn.PERCENTRANK.EXC(BP$4:BP$90,BP14)</f>
        <v>0.886</v>
      </c>
      <c r="BS14" s="156" t="n">
        <f aca="false">_xlfn.PERCENTRANK.EXC(BQ$4:BQ$90,BQ14)</f>
        <v>0.409</v>
      </c>
      <c r="BW14" s="89"/>
      <c r="BX14" s="173" t="n">
        <v>76.4</v>
      </c>
      <c r="BY14" s="173" t="n">
        <v>78.6</v>
      </c>
      <c r="BZ14" s="156" t="n">
        <f aca="false">_xlfn.PERCENTRANK.EXC(BX$4:BX$90,BX14)</f>
        <v>0.659</v>
      </c>
      <c r="CA14" s="156" t="n">
        <f aca="false">_xlfn.PERCENTRANK.EXC(BY$4:BY$90,BY14)</f>
        <v>0.625</v>
      </c>
      <c r="CD14" s="174" t="n">
        <v>337817</v>
      </c>
      <c r="CE14" s="174" t="n">
        <v>368131</v>
      </c>
      <c r="CF14" s="175" t="n">
        <v>0.003</v>
      </c>
      <c r="CG14" s="175" t="n">
        <v>0.002</v>
      </c>
      <c r="CH14" s="175" t="n">
        <v>0.009</v>
      </c>
      <c r="CI14" s="175" t="n">
        <v>0.012</v>
      </c>
      <c r="CJ14" s="175" t="n">
        <v>0.011</v>
      </c>
      <c r="CK14" s="175" t="n">
        <v>0.009</v>
      </c>
      <c r="CL14" s="175" t="n">
        <v>0.011</v>
      </c>
      <c r="CM14" s="175" t="n">
        <v>0.01</v>
      </c>
      <c r="CN14" s="175" t="n">
        <v>0.009</v>
      </c>
      <c r="CO14" s="175" t="n">
        <v>0.01</v>
      </c>
      <c r="CP14" s="185"/>
      <c r="CQ14" s="185"/>
      <c r="DB14" s="176" t="n">
        <v>17.5861310240105</v>
      </c>
      <c r="DC14" s="176" t="n">
        <v>13.6432411288373</v>
      </c>
      <c r="DD14" s="176" t="n">
        <v>51.1030040936515</v>
      </c>
      <c r="DE14" s="176" t="n">
        <v>14.9998234324194</v>
      </c>
      <c r="DF14" s="176" t="n">
        <v>2.66780032108135</v>
      </c>
      <c r="DG14" s="186"/>
      <c r="DH14" s="186"/>
      <c r="DI14" s="186"/>
      <c r="DJ14" s="186"/>
      <c r="DK14" s="186"/>
      <c r="DL14" s="178" t="n">
        <v>5.05062667522534</v>
      </c>
      <c r="DM14" s="178" t="n">
        <v>5.94934288982822</v>
      </c>
      <c r="DN14" s="156" t="n">
        <f aca="false">_xlfn.PERCENTRANK.EXC(DL$4:DL$90,DL14)</f>
        <v>0.375</v>
      </c>
      <c r="DO14" s="156" t="n">
        <f aca="false">_xlfn.PERCENTRANK.EXC(DM$4:DM$90,DM14)</f>
        <v>0.3636</v>
      </c>
      <c r="DR14" s="179" t="n">
        <v>263.608427230697</v>
      </c>
      <c r="DS14" s="179" t="n">
        <v>266.164774285558</v>
      </c>
      <c r="DT14" s="156" t="n">
        <f aca="false">_xlfn.PERCENTRANK.EXC(DR$4:DR$90,DR14)</f>
        <v>0.739</v>
      </c>
      <c r="DU14" s="180" t="n">
        <f aca="false">_xlfn.PERCENTRANK.EXC(DS$4:DS$90,DS14)</f>
        <v>0.739</v>
      </c>
    </row>
    <row r="15" customFormat="false" ht="15" hidden="false" customHeight="false" outlineLevel="0" collapsed="false">
      <c r="A15" s="154" t="n">
        <v>112</v>
      </c>
      <c r="B15" s="154" t="s">
        <v>161</v>
      </c>
      <c r="C15" s="155" t="n">
        <v>80.4</v>
      </c>
      <c r="D15" s="155" t="n">
        <v>81</v>
      </c>
      <c r="E15" s="156" t="n">
        <f aca="false">_xlfn.PERCENTRANK.EXC($C$4:$C$90,C15)</f>
        <v>0.2614</v>
      </c>
      <c r="F15" s="156" t="n">
        <f aca="false">_xlfn.PERCENTRANK.EXC(D$4:D$90,D15)</f>
        <v>0.2614</v>
      </c>
      <c r="G15" s="155" t="n">
        <v>52.906384946</v>
      </c>
      <c r="H15" s="155" t="n">
        <v>56.9</v>
      </c>
      <c r="I15" s="156" t="n">
        <f aca="false">(1-(_xlfn.PERCENTRANK.EXC(G$4:G$90,G15)))</f>
        <v>0.86747</v>
      </c>
      <c r="J15" s="156" t="n">
        <f aca="false">(1-(_xlfn.PERCENTRANK.EXC(H$4:H$90,H15)))</f>
        <v>0.8554</v>
      </c>
      <c r="K15" s="155" t="n">
        <v>47.6</v>
      </c>
      <c r="L15" s="155" t="n">
        <v>51.7</v>
      </c>
      <c r="M15" s="156" t="n">
        <f aca="false">(1-(_xlfn.PERCENTRANK.EXC(K$4:K$90,K15)))</f>
        <v>0.216</v>
      </c>
      <c r="N15" s="156" t="n">
        <f aca="false">(1-(_xlfn.PERCENTRANK.EXC(L$4:L$90,L15)))</f>
        <v>0.205</v>
      </c>
      <c r="O15" s="155" t="n">
        <v>66.9</v>
      </c>
      <c r="P15" s="155" t="n">
        <v>67.5</v>
      </c>
      <c r="Q15" s="156" t="n">
        <f aca="false">_xlfn.PERCENTRANK.EXC(O$4:O$90,O15)</f>
        <v>0.3068</v>
      </c>
      <c r="R15" s="156" t="n">
        <f aca="false">_xlfn.PERCENTRANK.EXC(P$4:P$90,P15)</f>
        <v>0.432</v>
      </c>
      <c r="S15" s="155" t="n">
        <v>50.3</v>
      </c>
      <c r="T15" s="155" t="n">
        <v>62.7</v>
      </c>
      <c r="U15" s="156" t="n">
        <f aca="false">_xlfn.PERCENTRANK.EXC(S$4:S$90,S15)</f>
        <v>0.614</v>
      </c>
      <c r="V15" s="156" t="n">
        <f aca="false">_xlfn.PERCENTRANK.EXC(T$4:T$90,T15)</f>
        <v>0.602</v>
      </c>
      <c r="W15" s="88" t="s">
        <v>149</v>
      </c>
      <c r="X15" s="181"/>
      <c r="Y15" s="181"/>
      <c r="Z15" s="182"/>
      <c r="AA15" s="183"/>
      <c r="AB15" s="184"/>
      <c r="AC15" s="184"/>
      <c r="AH15" s="161" t="n">
        <v>51.8</v>
      </c>
      <c r="AI15" s="161" t="n">
        <v>53.9</v>
      </c>
      <c r="AJ15" s="156" t="n">
        <f aca="false">_xlfn.PERCENTRANK.EXC(AH$4:AH$90,AH15)</f>
        <v>0.06818</v>
      </c>
      <c r="AK15" s="156" t="n">
        <f aca="false">_xlfn.PERCENTRANK.EXC(AI$4:AI$90,AI15)</f>
        <v>0.07955</v>
      </c>
      <c r="AL15" s="155" t="n">
        <v>67.5259259259259</v>
      </c>
      <c r="AM15" s="155" t="n">
        <v>67.4552403942869</v>
      </c>
      <c r="AN15" s="156" t="n">
        <f aca="false">_xlfn.PERCENTRANK.EXC(AL$4:AL$90,AL15)</f>
        <v>0.25</v>
      </c>
      <c r="AO15" s="156" t="n">
        <f aca="false">_xlfn.PERCENTRANK.EXC(AM$4:AM$90,AM15)</f>
        <v>0.25</v>
      </c>
      <c r="AP15" s="164" t="n">
        <v>719.7</v>
      </c>
      <c r="AQ15" s="164" t="n">
        <v>865</v>
      </c>
      <c r="AR15" s="156" t="n">
        <f aca="false">_xlfn.PERCENTRANK.EXC(AP$4:AP$90,AP15)</f>
        <v>0.045455</v>
      </c>
      <c r="AS15" s="156" t="n">
        <f aca="false">_xlfn.PERCENTRANK.EXC(AQ$4:AQ$90,AQ15)</f>
        <v>0.09091</v>
      </c>
      <c r="AT15" s="165" t="n">
        <v>0.548571428571429</v>
      </c>
      <c r="AU15" s="165" t="n">
        <v>0.489547038327526</v>
      </c>
      <c r="AV15" s="166" t="n">
        <f aca="false">_xlfn.PERCENTRANK.EXC(AT$4:AT$90,AT15)</f>
        <v>0.955</v>
      </c>
      <c r="AW15" s="166" t="n">
        <f aca="false">_xlfn.PERCENTRANK.EXC(AU$4:AU$90,AU15)</f>
        <v>0.943</v>
      </c>
      <c r="AX15" s="155" t="n">
        <v>9.4</v>
      </c>
      <c r="AY15" s="155" t="n">
        <v>11.3</v>
      </c>
      <c r="AZ15" s="156" t="n">
        <f aca="false">_xlfn.PERCENTRANK.EXC(AX$4:AX$90,AX15)</f>
        <v>0.2841</v>
      </c>
      <c r="BA15" s="156" t="n">
        <f aca="false">_xlfn.PERCENTRANK.EXC(AY$4:AY$90,AY15)</f>
        <v>0.2841</v>
      </c>
      <c r="BL15" s="155" t="n">
        <v>14</v>
      </c>
      <c r="BM15" s="155" t="n">
        <v>16.1</v>
      </c>
      <c r="BN15" s="156" t="n">
        <f aca="false">_xlfn.PERCENTRANK.EXC(BL$4:BL$90,BL15)</f>
        <v>0.682</v>
      </c>
      <c r="BO15" s="156" t="n">
        <f aca="false">_xlfn.PERCENTRANK.EXC(BM$4:BM$90,BM15)</f>
        <v>0.659</v>
      </c>
      <c r="BP15" s="155" t="n">
        <v>3.249978</v>
      </c>
      <c r="BQ15" s="155" t="n">
        <v>3.719255</v>
      </c>
      <c r="BR15" s="156" t="n">
        <f aca="false">_xlfn.PERCENTRANK.EXC(BP$4:BP$90,BP15)</f>
        <v>0.705</v>
      </c>
      <c r="BS15" s="156" t="n">
        <f aca="false">_xlfn.PERCENTRANK.EXC(BQ$4:BQ$90,BQ15)</f>
        <v>0.886</v>
      </c>
      <c r="BW15" s="89"/>
      <c r="BX15" s="173" t="n">
        <v>70.9</v>
      </c>
      <c r="BY15" s="173" t="n">
        <v>73.7</v>
      </c>
      <c r="BZ15" s="156" t="n">
        <f aca="false">_xlfn.PERCENTRANK.EXC(BX$4:BX$90,BX15)</f>
        <v>0.2955</v>
      </c>
      <c r="CA15" s="156" t="n">
        <f aca="false">_xlfn.PERCENTRANK.EXC(BY$4:BY$90,BY15)</f>
        <v>0.2386</v>
      </c>
      <c r="CD15" s="174" t="n">
        <v>222272</v>
      </c>
      <c r="CE15" s="174" t="n">
        <v>242116</v>
      </c>
      <c r="CF15" s="175" t="n">
        <v>0.006</v>
      </c>
      <c r="CG15" s="175" t="n">
        <v>0.01</v>
      </c>
      <c r="CH15" s="175" t="n">
        <v>0.011</v>
      </c>
      <c r="CI15" s="175" t="n">
        <v>0.011</v>
      </c>
      <c r="CJ15" s="175" t="n">
        <v>0.011</v>
      </c>
      <c r="CK15" s="175" t="n">
        <v>0.009</v>
      </c>
      <c r="CL15" s="175" t="n">
        <v>0.005</v>
      </c>
      <c r="CM15" s="175" t="n">
        <v>0.005</v>
      </c>
      <c r="CN15" s="175" t="n">
        <v>0.009</v>
      </c>
      <c r="CO15" s="175" t="n">
        <v>0.009</v>
      </c>
      <c r="CP15" s="185"/>
      <c r="CQ15" s="185"/>
      <c r="DB15" s="176" t="n">
        <v>17.9025756249071</v>
      </c>
      <c r="DC15" s="176" t="n">
        <v>11.2859125377918</v>
      </c>
      <c r="DD15" s="176" t="n">
        <v>50.3688314692131</v>
      </c>
      <c r="DE15" s="176" t="n">
        <v>17.3800987956186</v>
      </c>
      <c r="DF15" s="176" t="n">
        <v>3.06258157246939</v>
      </c>
      <c r="DG15" s="186"/>
      <c r="DH15" s="186"/>
      <c r="DI15" s="186"/>
      <c r="DJ15" s="186"/>
      <c r="DK15" s="186"/>
      <c r="DL15" s="178" t="n">
        <v>3.18944491633192</v>
      </c>
      <c r="DM15" s="178" t="n">
        <v>3.99819871980443</v>
      </c>
      <c r="DN15" s="156" t="n">
        <f aca="false">_xlfn.PERCENTRANK.EXC(DL$4:DL$90,DL15)</f>
        <v>0.2273</v>
      </c>
      <c r="DO15" s="156" t="n">
        <f aca="false">_xlfn.PERCENTRANK.EXC(DM$4:DM$90,DM15)</f>
        <v>0.1932</v>
      </c>
      <c r="DR15" s="179" t="n">
        <v>315.23695765549</v>
      </c>
      <c r="DS15" s="179" t="n">
        <v>318.605387744215</v>
      </c>
      <c r="DT15" s="156" t="n">
        <f aca="false">_xlfn.PERCENTRANK.EXC(DR$4:DR$90,DR15)</f>
        <v>0.955</v>
      </c>
      <c r="DU15" s="180" t="n">
        <f aca="false">_xlfn.PERCENTRANK.EXC(DS$4:DS$90,DS15)</f>
        <v>0.955</v>
      </c>
    </row>
    <row r="16" customFormat="false" ht="15" hidden="false" customHeight="false" outlineLevel="0" collapsed="false">
      <c r="A16" s="154" t="n">
        <v>113</v>
      </c>
      <c r="B16" s="154" t="s">
        <v>162</v>
      </c>
      <c r="C16" s="155" t="n">
        <v>80.9</v>
      </c>
      <c r="D16" s="155" t="n">
        <v>81.2</v>
      </c>
      <c r="E16" s="156" t="n">
        <f aca="false">_xlfn.PERCENTRANK.EXC($C$4:$C$90,C16)</f>
        <v>0.432</v>
      </c>
      <c r="F16" s="156" t="n">
        <f aca="false">_xlfn.PERCENTRANK.EXC(D$4:D$90,D16)</f>
        <v>0.3182</v>
      </c>
      <c r="G16" s="155" t="n">
        <v>84.17208953</v>
      </c>
      <c r="H16" s="155" t="n">
        <v>67.1</v>
      </c>
      <c r="I16" s="156" t="n">
        <f aca="false">(1-(_xlfn.PERCENTRANK.EXC(G$4:G$90,G16)))</f>
        <v>0.012</v>
      </c>
      <c r="J16" s="156" t="n">
        <f aca="false">(1-(_xlfn.PERCENTRANK.EXC(H$4:H$90,H16)))</f>
        <v>0.313</v>
      </c>
      <c r="K16" s="155" t="n">
        <v>21.5</v>
      </c>
      <c r="L16" s="155" t="n">
        <v>24</v>
      </c>
      <c r="M16" s="156" t="n">
        <f aca="false">(1-(_xlfn.PERCENTRANK.EXC(K$4:K$90,K16)))</f>
        <v>0.8182</v>
      </c>
      <c r="N16" s="156" t="n">
        <f aca="false">(1-(_xlfn.PERCENTRANK.EXC(L$4:L$90,L16)))</f>
        <v>0.7955</v>
      </c>
      <c r="O16" s="155" t="n">
        <v>67.2</v>
      </c>
      <c r="P16" s="155" t="n">
        <v>67.4</v>
      </c>
      <c r="Q16" s="156" t="n">
        <f aca="false">_xlfn.PERCENTRANK.EXC(O$4:O$90,O16)</f>
        <v>0.3295</v>
      </c>
      <c r="R16" s="156" t="n">
        <f aca="false">_xlfn.PERCENTRANK.EXC(P$4:P$90,P16)</f>
        <v>0.409</v>
      </c>
      <c r="S16" s="155" t="n">
        <v>46.6</v>
      </c>
      <c r="T16" s="155" t="n">
        <v>58.2</v>
      </c>
      <c r="U16" s="156" t="n">
        <f aca="false">_xlfn.PERCENTRANK.EXC(S$4:S$90,S16)</f>
        <v>0.3523</v>
      </c>
      <c r="V16" s="156" t="n">
        <f aca="false">_xlfn.PERCENTRANK.EXC(T$4:T$90,T16)</f>
        <v>0.2955</v>
      </c>
      <c r="W16" s="88" t="s">
        <v>149</v>
      </c>
      <c r="X16" s="181"/>
      <c r="Y16" s="181"/>
      <c r="Z16" s="182"/>
      <c r="AA16" s="183"/>
      <c r="AB16" s="184"/>
      <c r="AC16" s="184"/>
      <c r="AH16" s="161" t="n">
        <v>61.4</v>
      </c>
      <c r="AI16" s="161" t="n">
        <v>60.8</v>
      </c>
      <c r="AJ16" s="156" t="n">
        <f aca="false">_xlfn.PERCENTRANK.EXC(AH$4:AH$90,AH16)</f>
        <v>0.602</v>
      </c>
      <c r="AK16" s="156" t="n">
        <f aca="false">_xlfn.PERCENTRANK.EXC(AI$4:AI$90,AI16)</f>
        <v>0.477</v>
      </c>
      <c r="AL16" s="155" t="n">
        <v>73.4970878703469</v>
      </c>
      <c r="AM16" s="155" t="n">
        <v>72.9634865694925</v>
      </c>
      <c r="AN16" s="156" t="n">
        <f aca="false">_xlfn.PERCENTRANK.EXC(AL$4:AL$90,AL16)</f>
        <v>0.636</v>
      </c>
      <c r="AO16" s="156" t="n">
        <f aca="false">_xlfn.PERCENTRANK.EXC(AM$4:AM$90,AM16)</f>
        <v>0.568</v>
      </c>
      <c r="AP16" s="164" t="n">
        <v>933.9</v>
      </c>
      <c r="AQ16" s="164" t="n">
        <v>994</v>
      </c>
      <c r="AR16" s="156" t="n">
        <f aca="false">_xlfn.PERCENTRANK.EXC(AP$4:AP$90,AP16)</f>
        <v>0.432</v>
      </c>
      <c r="AS16" s="156" t="n">
        <f aca="false">_xlfn.PERCENTRANK.EXC(AQ$4:AQ$90,AQ16)</f>
        <v>0.2955</v>
      </c>
      <c r="AT16" s="165" t="n">
        <v>0.466512702078522</v>
      </c>
      <c r="AU16" s="165" t="n">
        <v>0.439137134052388</v>
      </c>
      <c r="AV16" s="166" t="n">
        <f aca="false">_xlfn.PERCENTRANK.EXC(AT$4:AT$90,AT16)</f>
        <v>0.568</v>
      </c>
      <c r="AW16" s="166" t="n">
        <f aca="false">_xlfn.PERCENTRANK.EXC(AU$4:AU$90,AU16)</f>
        <v>0.67</v>
      </c>
      <c r="AX16" s="155" t="n">
        <v>8.6</v>
      </c>
      <c r="AY16" s="155" t="n">
        <v>10.1</v>
      </c>
      <c r="AZ16" s="156" t="n">
        <f aca="false">_xlfn.PERCENTRANK.EXC(AX$4:AX$90,AX16)</f>
        <v>0.1591</v>
      </c>
      <c r="BA16" s="156" t="n">
        <f aca="false">_xlfn.PERCENTRANK.EXC(AY$4:AY$90,AY16)</f>
        <v>0.1364</v>
      </c>
      <c r="BL16" s="155" t="n">
        <v>8.9</v>
      </c>
      <c r="BM16" s="155" t="n">
        <v>10.4</v>
      </c>
      <c r="BN16" s="156" t="n">
        <f aca="false">_xlfn.PERCENTRANK.EXC(BL$4:BL$90,BL16)</f>
        <v>0.523</v>
      </c>
      <c r="BO16" s="156" t="n">
        <f aca="false">_xlfn.PERCENTRANK.EXC(BM$4:BM$90,BM16)</f>
        <v>0.545</v>
      </c>
      <c r="BP16" s="155" t="n">
        <v>2.12349</v>
      </c>
      <c r="BQ16" s="155" t="n">
        <v>2.722854</v>
      </c>
      <c r="BR16" s="156" t="n">
        <f aca="false">_xlfn.PERCENTRANK.EXC(BP$4:BP$90,BP16)</f>
        <v>0.09091</v>
      </c>
      <c r="BS16" s="156" t="n">
        <f aca="false">_xlfn.PERCENTRANK.EXC(BQ$4:BQ$90,BQ16)</f>
        <v>0.42</v>
      </c>
      <c r="BW16" s="89"/>
      <c r="BX16" s="173" t="n">
        <v>76.7</v>
      </c>
      <c r="BY16" s="173" t="n">
        <v>77</v>
      </c>
      <c r="BZ16" s="156" t="n">
        <f aca="false">_xlfn.PERCENTRANK.EXC(BX$4:BX$90,BX16)</f>
        <v>0.682</v>
      </c>
      <c r="CA16" s="156" t="n">
        <f aca="false">_xlfn.PERCENTRANK.EXC(BY$4:BY$90,BY16)</f>
        <v>0.545</v>
      </c>
      <c r="CD16" s="174" t="n">
        <v>151063</v>
      </c>
      <c r="CE16" s="174" t="n">
        <v>158144</v>
      </c>
      <c r="CF16" s="175" t="n">
        <v>0.001</v>
      </c>
      <c r="CG16" s="175" t="n">
        <v>0.004</v>
      </c>
      <c r="CH16" s="175" t="n">
        <v>0.005</v>
      </c>
      <c r="CI16" s="175" t="n">
        <v>0.006</v>
      </c>
      <c r="CJ16" s="175" t="n">
        <v>0.008</v>
      </c>
      <c r="CK16" s="175" t="n">
        <v>0.005</v>
      </c>
      <c r="CL16" s="175" t="n">
        <v>0.002</v>
      </c>
      <c r="CM16" s="175" t="n">
        <v>0.003</v>
      </c>
      <c r="CN16" s="175" t="n">
        <v>0.003</v>
      </c>
      <c r="CO16" s="175" t="n">
        <v>0.01</v>
      </c>
      <c r="CP16" s="185"/>
      <c r="CQ16" s="185"/>
      <c r="DB16" s="176" t="n">
        <v>20.4560400647511</v>
      </c>
      <c r="DC16" s="176" t="n">
        <v>14.0934844192635</v>
      </c>
      <c r="DD16" s="176" t="n">
        <v>48.8921489275597</v>
      </c>
      <c r="DE16" s="176" t="n">
        <v>14.1921286928369</v>
      </c>
      <c r="DF16" s="176" t="n">
        <v>2.36619789558883</v>
      </c>
      <c r="DG16" s="186"/>
      <c r="DH16" s="186"/>
      <c r="DI16" s="186"/>
      <c r="DJ16" s="186"/>
      <c r="DK16" s="186"/>
      <c r="DL16" s="178" t="n">
        <v>5.52669141410543</v>
      </c>
      <c r="DM16" s="178" t="n">
        <v>6.69384102302363</v>
      </c>
      <c r="DN16" s="156" t="n">
        <f aca="false">_xlfn.PERCENTRANK.EXC(DL$4:DL$90,DL16)</f>
        <v>0.42</v>
      </c>
      <c r="DO16" s="156" t="n">
        <f aca="false">_xlfn.PERCENTRANK.EXC(DM$4:DM$90,DM16)</f>
        <v>0.409</v>
      </c>
      <c r="DR16" s="179" t="n">
        <v>231.924239319742</v>
      </c>
      <c r="DS16" s="179" t="n">
        <v>235.200602701943</v>
      </c>
      <c r="DT16" s="156" t="n">
        <f aca="false">_xlfn.PERCENTRANK.EXC(DR$4:DR$90,DR16)</f>
        <v>0.58</v>
      </c>
      <c r="DU16" s="180" t="n">
        <f aca="false">_xlfn.PERCENTRANK.EXC(DS$4:DS$90,DS16)</f>
        <v>0.568</v>
      </c>
    </row>
    <row r="17" customFormat="false" ht="15" hidden="false" customHeight="false" outlineLevel="0" collapsed="false">
      <c r="A17" s="154" t="n">
        <v>114</v>
      </c>
      <c r="B17" s="154" t="s">
        <v>163</v>
      </c>
      <c r="C17" s="155" t="n">
        <v>81</v>
      </c>
      <c r="D17" s="155" t="n">
        <v>81</v>
      </c>
      <c r="E17" s="156" t="n">
        <f aca="false">_xlfn.PERCENTRANK.EXC($C$4:$C$90,C17)</f>
        <v>0.5</v>
      </c>
      <c r="F17" s="156" t="n">
        <f aca="false">_xlfn.PERCENTRANK.EXC(D$4:D$90,D17)</f>
        <v>0.2614</v>
      </c>
      <c r="G17" s="155" t="n">
        <v>69.400707182</v>
      </c>
      <c r="H17" s="155" t="n">
        <v>75.9</v>
      </c>
      <c r="I17" s="156" t="n">
        <f aca="false">(1-(_xlfn.PERCENTRANK.EXC(G$4:G$90,G17)))</f>
        <v>0.205</v>
      </c>
      <c r="J17" s="156" t="n">
        <f aca="false">(1-(_xlfn.PERCENTRANK.EXC(H$4:H$90,H17)))</f>
        <v>0.048</v>
      </c>
      <c r="K17" s="155" t="n">
        <v>20.6</v>
      </c>
      <c r="L17" s="155" t="n">
        <v>22.3</v>
      </c>
      <c r="M17" s="156" t="n">
        <f aca="false">(1-(_xlfn.PERCENTRANK.EXC(K$4:K$90,K17)))</f>
        <v>0.8409</v>
      </c>
      <c r="N17" s="156" t="n">
        <f aca="false">(1-(_xlfn.PERCENTRANK.EXC(L$4:L$90,L17)))</f>
        <v>0.8636</v>
      </c>
      <c r="O17" s="155" t="n">
        <v>73.6</v>
      </c>
      <c r="P17" s="155" t="n">
        <v>72.6</v>
      </c>
      <c r="Q17" s="156" t="n">
        <f aca="false">_xlfn.PERCENTRANK.EXC(O$4:O$90,O17)</f>
        <v>0.75</v>
      </c>
      <c r="R17" s="156" t="n">
        <f aca="false">_xlfn.PERCENTRANK.EXC(P$4:P$90,P17)</f>
        <v>0.875</v>
      </c>
      <c r="S17" s="155" t="n">
        <v>53</v>
      </c>
      <c r="T17" s="155" t="n">
        <v>64.4</v>
      </c>
      <c r="U17" s="156" t="n">
        <f aca="false">_xlfn.PERCENTRANK.EXC(S$4:S$90,S17)</f>
        <v>0.716</v>
      </c>
      <c r="V17" s="156" t="n">
        <f aca="false">_xlfn.PERCENTRANK.EXC(T$4:T$90,T17)</f>
        <v>0.716</v>
      </c>
      <c r="W17" s="88" t="s">
        <v>149</v>
      </c>
      <c r="X17" s="181"/>
      <c r="Y17" s="181"/>
      <c r="Z17" s="182"/>
      <c r="AA17" s="183"/>
      <c r="AB17" s="184"/>
      <c r="AC17" s="184"/>
      <c r="AH17" s="161" t="n">
        <v>50.7</v>
      </c>
      <c r="AI17" s="161" t="n">
        <v>50.6</v>
      </c>
      <c r="AJ17" s="156" t="n">
        <f aca="false">_xlfn.PERCENTRANK.EXC(AH$4:AH$90,AH17)</f>
        <v>0.034091</v>
      </c>
      <c r="AK17" s="156" t="n">
        <f aca="false">_xlfn.PERCENTRANK.EXC(AI$4:AI$90,AI17)</f>
        <v>0.034091</v>
      </c>
      <c r="AL17" s="155" t="n">
        <v>67.7263894286825</v>
      </c>
      <c r="AM17" s="155" t="n">
        <v>67.7091795288384</v>
      </c>
      <c r="AN17" s="156" t="n">
        <f aca="false">_xlfn.PERCENTRANK.EXC(AL$4:AL$90,AL17)</f>
        <v>0.2955</v>
      </c>
      <c r="AO17" s="156" t="n">
        <f aca="false">_xlfn.PERCENTRANK.EXC(AM$4:AM$90,AM17)</f>
        <v>0.2614</v>
      </c>
      <c r="AP17" s="164" t="n">
        <v>808.8</v>
      </c>
      <c r="AQ17" s="164" t="n">
        <v>896</v>
      </c>
      <c r="AR17" s="156" t="n">
        <f aca="false">_xlfn.PERCENTRANK.EXC(AP$4:AP$90,AP17)</f>
        <v>0.1364</v>
      </c>
      <c r="AS17" s="156" t="n">
        <f aca="false">_xlfn.PERCENTRANK.EXC(AQ$4:AQ$90,AQ17)</f>
        <v>0.125</v>
      </c>
      <c r="AT17" s="165" t="n">
        <v>0.530026109660574</v>
      </c>
      <c r="AU17" s="165" t="n">
        <v>0.494117647058824</v>
      </c>
      <c r="AV17" s="166" t="n">
        <f aca="false">_xlfn.PERCENTRANK.EXC(AT$4:AT$90,AT17)</f>
        <v>0.875</v>
      </c>
      <c r="AW17" s="166" t="n">
        <f aca="false">_xlfn.PERCENTRANK.EXC(AU$4:AU$90,AU17)</f>
        <v>0.966</v>
      </c>
      <c r="AX17" s="155" t="n">
        <v>8.9</v>
      </c>
      <c r="AY17" s="155" t="n">
        <v>10.8</v>
      </c>
      <c r="AZ17" s="156" t="n">
        <f aca="false">_xlfn.PERCENTRANK.EXC(AX$4:AX$90,AX17)</f>
        <v>0.2273</v>
      </c>
      <c r="BA17" s="156" t="n">
        <f aca="false">_xlfn.PERCENTRANK.EXC(AY$4:AY$90,AY17)</f>
        <v>0.2273</v>
      </c>
      <c r="BL17" s="155" t="n">
        <v>39.8</v>
      </c>
      <c r="BM17" s="155" t="n">
        <v>41.7</v>
      </c>
      <c r="BN17" s="156" t="n">
        <f aca="false">_xlfn.PERCENTRANK.EXC(BL$4:BL$90,BL17)</f>
        <v>0.909</v>
      </c>
      <c r="BO17" s="156" t="n">
        <f aca="false">_xlfn.PERCENTRANK.EXC(BM$4:BM$90,BM17)</f>
        <v>0.909</v>
      </c>
      <c r="BP17" s="155" t="n">
        <v>3.375126</v>
      </c>
      <c r="BQ17" s="155" t="n">
        <v>2.44629</v>
      </c>
      <c r="BR17" s="156" t="n">
        <f aca="false">_xlfn.PERCENTRANK.EXC(BP$4:BP$90,BP17)</f>
        <v>0.773</v>
      </c>
      <c r="BS17" s="156" t="n">
        <f aca="false">_xlfn.PERCENTRANK.EXC(BQ$4:BQ$90,BQ17)</f>
        <v>0.2386</v>
      </c>
      <c r="BW17" s="89"/>
      <c r="BX17" s="173" t="n">
        <v>70.9</v>
      </c>
      <c r="BY17" s="173" t="n">
        <v>77.5</v>
      </c>
      <c r="BZ17" s="156" t="n">
        <f aca="false">_xlfn.PERCENTRANK.EXC(BX$4:BX$90,BX17)</f>
        <v>0.2955</v>
      </c>
      <c r="CA17" s="156" t="n">
        <f aca="false">_xlfn.PERCENTRANK.EXC(BY$4:BY$90,BY17)</f>
        <v>0.614</v>
      </c>
      <c r="CD17" s="174" t="n">
        <v>132656</v>
      </c>
      <c r="CE17" s="174" t="n">
        <v>146388</v>
      </c>
      <c r="CF17" s="175" t="n">
        <v>0.006</v>
      </c>
      <c r="CG17" s="175" t="n">
        <v>0.003</v>
      </c>
      <c r="CH17" s="175" t="n">
        <v>0.012</v>
      </c>
      <c r="CI17" s="175" t="n">
        <v>0.009</v>
      </c>
      <c r="CJ17" s="175" t="n">
        <v>0.015</v>
      </c>
      <c r="CK17" s="175" t="n">
        <v>0.014</v>
      </c>
      <c r="CL17" s="175" t="n">
        <v>0.01</v>
      </c>
      <c r="CM17" s="175" t="n">
        <v>0.008</v>
      </c>
      <c r="CN17" s="175" t="n">
        <v>0.008</v>
      </c>
      <c r="CO17" s="175" t="n">
        <v>0.013</v>
      </c>
      <c r="CP17" s="185"/>
      <c r="CQ17" s="185"/>
      <c r="DB17" s="176" t="n">
        <v>17.5431046260622</v>
      </c>
      <c r="DC17" s="176" t="n">
        <v>10.9865562751045</v>
      </c>
      <c r="DD17" s="176" t="n">
        <v>47.1179331639205</v>
      </c>
      <c r="DE17" s="176" t="n">
        <v>21.3712872639834</v>
      </c>
      <c r="DF17" s="176" t="n">
        <v>2.98111867092931</v>
      </c>
      <c r="DG17" s="186"/>
      <c r="DH17" s="186"/>
      <c r="DI17" s="186"/>
      <c r="DJ17" s="186"/>
      <c r="DK17" s="186"/>
      <c r="DL17" s="178" t="n">
        <v>3.68289245766348</v>
      </c>
      <c r="DM17" s="178" t="n">
        <v>3.96807087159138</v>
      </c>
      <c r="DN17" s="156" t="n">
        <f aca="false">_xlfn.PERCENTRANK.EXC(DL$4:DL$90,DL17)</f>
        <v>0.2614</v>
      </c>
      <c r="DO17" s="156" t="n">
        <f aca="false">_xlfn.PERCENTRANK.EXC(DM$4:DM$90,DM17)</f>
        <v>0.1705</v>
      </c>
      <c r="DR17" s="179" t="n">
        <v>301.346061253114</v>
      </c>
      <c r="DS17" s="179" t="n">
        <v>305.957284779674</v>
      </c>
      <c r="DT17" s="156" t="n">
        <f aca="false">_xlfn.PERCENTRANK.EXC(DR$4:DR$90,DR17)</f>
        <v>0.932</v>
      </c>
      <c r="DU17" s="180" t="n">
        <f aca="false">_xlfn.PERCENTRANK.EXC(DS$4:DS$90,DS17)</f>
        <v>0.932</v>
      </c>
    </row>
    <row r="18" customFormat="false" ht="15" hidden="false" customHeight="false" outlineLevel="0" collapsed="false">
      <c r="A18" s="154" t="n">
        <v>115</v>
      </c>
      <c r="B18" s="154" t="s">
        <v>10</v>
      </c>
      <c r="C18" s="155" t="n">
        <v>83.8</v>
      </c>
      <c r="D18" s="155" t="n">
        <v>85.1</v>
      </c>
      <c r="E18" s="156" t="n">
        <f aca="false">_xlfn.PERCENTRANK.EXC($C$4:$C$90,C18)</f>
        <v>0.955</v>
      </c>
      <c r="F18" s="156" t="n">
        <f aca="false">_xlfn.PERCENTRANK.EXC(D$4:D$90,D18)</f>
        <v>0.955</v>
      </c>
      <c r="G18" s="155" t="n">
        <v>55.818870319</v>
      </c>
      <c r="H18" s="155" t="n">
        <v>75.5</v>
      </c>
      <c r="I18" s="156" t="n">
        <f aca="false">(1-(_xlfn.PERCENTRANK.EXC(G$4:G$90,G18)))</f>
        <v>0.747</v>
      </c>
      <c r="J18" s="156" t="n">
        <f aca="false">(1-(_xlfn.PERCENTRANK.EXC(H$4:H$90,H18)))</f>
        <v>0.0600000000000001</v>
      </c>
      <c r="K18" s="155" t="n">
        <v>10.7</v>
      </c>
      <c r="L18" s="155" t="n">
        <v>11.2</v>
      </c>
      <c r="M18" s="156" t="n">
        <f aca="false">(1-(_xlfn.PERCENTRANK.EXC(K$4:K$90,K18)))</f>
        <v>0.9886364</v>
      </c>
      <c r="N18" s="156" t="n">
        <f aca="false">(1-(_xlfn.PERCENTRANK.EXC(L$4:L$90,L18)))</f>
        <v>0.9886364</v>
      </c>
      <c r="O18" s="155" t="n">
        <v>83</v>
      </c>
      <c r="P18" s="155" t="n">
        <v>83</v>
      </c>
      <c r="Q18" s="156" t="n">
        <f aca="false">_xlfn.PERCENTRANK.EXC(O$4:O$90,O18)</f>
        <v>0.989</v>
      </c>
      <c r="R18" s="156" t="n">
        <f aca="false">_xlfn.PERCENTRANK.EXC(P$4:P$90,P18)</f>
        <v>0.989</v>
      </c>
      <c r="S18" s="155" t="n">
        <v>64.8</v>
      </c>
      <c r="T18" s="155" t="n">
        <v>73.2</v>
      </c>
      <c r="U18" s="156" t="n">
        <f aca="false">_xlfn.PERCENTRANK.EXC(S$4:S$90,S18)</f>
        <v>0.864</v>
      </c>
      <c r="V18" s="156" t="n">
        <f aca="false">_xlfn.PERCENTRANK.EXC(T$4:T$90,T18)</f>
        <v>0.841</v>
      </c>
      <c r="W18" s="88" t="s">
        <v>149</v>
      </c>
      <c r="X18" s="181"/>
      <c r="Y18" s="181"/>
      <c r="Z18" s="182"/>
      <c r="AA18" s="183"/>
      <c r="AB18" s="184"/>
      <c r="AC18" s="184"/>
      <c r="AH18" s="161" t="n">
        <v>70</v>
      </c>
      <c r="AI18" s="161" t="n">
        <v>68.2</v>
      </c>
      <c r="AJ18" s="156" t="n">
        <f aca="false">_xlfn.PERCENTRANK.EXC(AH$4:AH$90,AH18)</f>
        <v>0.966</v>
      </c>
      <c r="AK18" s="156" t="n">
        <f aca="false">_xlfn.PERCENTRANK.EXC(AI$4:AI$90,AI18)</f>
        <v>0.943</v>
      </c>
      <c r="AL18" s="155" t="n">
        <v>84.0850710184346</v>
      </c>
      <c r="AM18" s="155" t="n">
        <v>84.1592474382664</v>
      </c>
      <c r="AN18" s="156" t="n">
        <f aca="false">_xlfn.PERCENTRANK.EXC(AL$4:AL$90,AL18)</f>
        <v>0.943</v>
      </c>
      <c r="AO18" s="156" t="n">
        <f aca="false">_xlfn.PERCENTRANK.EXC(AM$4:AM$90,AM18)</f>
        <v>0.955</v>
      </c>
      <c r="AP18" s="164" t="n">
        <v>1877.1</v>
      </c>
      <c r="AQ18" s="164" t="n">
        <v>1994</v>
      </c>
      <c r="AR18" s="156" t="n">
        <f aca="false">_xlfn.PERCENTRANK.EXC(AP$4:AP$90,AP18)</f>
        <v>0.977</v>
      </c>
      <c r="AS18" s="156" t="n">
        <f aca="false">_xlfn.PERCENTRANK.EXC(AQ$4:AQ$90,AQ18)</f>
        <v>0.977</v>
      </c>
      <c r="AT18" s="165" t="n">
        <v>0.370725034199726</v>
      </c>
      <c r="AU18" s="165" t="n">
        <v>0.353281853281853</v>
      </c>
      <c r="AV18" s="166" t="n">
        <f aca="false">_xlfn.PERCENTRANK.EXC(AT$4:AT$90,AT18)</f>
        <v>0.1932</v>
      </c>
      <c r="AW18" s="166" t="n">
        <f aca="false">_xlfn.PERCENTRANK.EXC(AU$4:AU$90,AU18)</f>
        <v>0.1932</v>
      </c>
      <c r="AX18" s="155" t="n">
        <v>10.6</v>
      </c>
      <c r="AY18" s="155" t="n">
        <v>14.3</v>
      </c>
      <c r="AZ18" s="156" t="n">
        <f aca="false">_xlfn.PERCENTRANK.EXC(AX$4:AX$90,AX18)</f>
        <v>0.432</v>
      </c>
      <c r="BA18" s="156" t="n">
        <f aca="false">_xlfn.PERCENTRANK.EXC(AY$4:AY$90,AY18)</f>
        <v>0.659</v>
      </c>
      <c r="BL18" s="155" t="n">
        <v>61.8</v>
      </c>
      <c r="BM18" s="155" t="n">
        <v>62.9</v>
      </c>
      <c r="BN18" s="156" t="n">
        <f aca="false">_xlfn.PERCENTRANK.EXC(BL$4:BL$90,BL18)</f>
        <v>0.977</v>
      </c>
      <c r="BO18" s="156" t="n">
        <f aca="false">_xlfn.PERCENTRANK.EXC(BM$4:BM$90,BM18)</f>
        <v>0.977</v>
      </c>
      <c r="BP18" s="155" t="n">
        <v>3.319676</v>
      </c>
      <c r="BQ18" s="155" t="n">
        <v>3.310693</v>
      </c>
      <c r="BR18" s="156" t="n">
        <f aca="false">_xlfn.PERCENTRANK.EXC(BP$4:BP$90,BP18)</f>
        <v>0.75</v>
      </c>
      <c r="BS18" s="156" t="n">
        <f aca="false">_xlfn.PERCENTRANK.EXC(BQ$4:BQ$90,BQ18)</f>
        <v>0.761</v>
      </c>
      <c r="BW18" s="89"/>
      <c r="BX18" s="173" t="n">
        <v>78.5</v>
      </c>
      <c r="BY18" s="173" t="n">
        <v>84.4</v>
      </c>
      <c r="BZ18" s="156" t="n">
        <f aca="false">_xlfn.PERCENTRANK.EXC(BX$4:BX$90,BX18)</f>
        <v>0.739</v>
      </c>
      <c r="CA18" s="156" t="n">
        <f aca="false">_xlfn.PERCENTRANK.EXC(BY$4:BY$90,BY18)</f>
        <v>0.92</v>
      </c>
      <c r="CD18" s="174" t="n">
        <v>198347</v>
      </c>
      <c r="CE18" s="174" t="n">
        <v>228944</v>
      </c>
      <c r="CF18" s="175" t="n">
        <v>0.015</v>
      </c>
      <c r="CG18" s="175" t="n">
        <v>0.015</v>
      </c>
      <c r="CH18" s="175" t="n">
        <v>0.012</v>
      </c>
      <c r="CI18" s="175" t="n">
        <v>0.019</v>
      </c>
      <c r="CJ18" s="175" t="n">
        <v>0.019</v>
      </c>
      <c r="CK18" s="175" t="n">
        <v>0.01</v>
      </c>
      <c r="CL18" s="175" t="n">
        <v>0.009</v>
      </c>
      <c r="CM18" s="175" t="n">
        <v>0.013</v>
      </c>
      <c r="CN18" s="175" t="n">
        <v>0.015</v>
      </c>
      <c r="CO18" s="175" t="n">
        <v>0.018</v>
      </c>
      <c r="CP18" s="185"/>
      <c r="CQ18" s="185"/>
      <c r="DB18" s="176" t="n">
        <v>20.3167586833461</v>
      </c>
      <c r="DC18" s="176" t="n">
        <v>14.2122090991684</v>
      </c>
      <c r="DD18" s="176" t="n">
        <v>51.9109476553218</v>
      </c>
      <c r="DE18" s="176" t="n">
        <v>12.0016248514921</v>
      </c>
      <c r="DF18" s="176" t="n">
        <v>1.55845971067161</v>
      </c>
      <c r="DG18" s="186"/>
      <c r="DH18" s="186"/>
      <c r="DI18" s="186"/>
      <c r="DJ18" s="186"/>
      <c r="DK18" s="186"/>
      <c r="DL18" s="178" t="n">
        <v>20.9120036704815</v>
      </c>
      <c r="DM18" s="178" t="n">
        <v>23.9513252469701</v>
      </c>
      <c r="DN18" s="156" t="n">
        <f aca="false">_xlfn.PERCENTRANK.EXC(DL$4:DL$90,DL18)</f>
        <v>0.784</v>
      </c>
      <c r="DO18" s="156" t="n">
        <f aca="false">_xlfn.PERCENTRANK.EXC(DM$4:DM$90,DM18)</f>
        <v>0.784</v>
      </c>
      <c r="DR18" s="179" t="n">
        <v>111.974948222416</v>
      </c>
      <c r="DS18" s="179" t="n">
        <v>113.821355062703</v>
      </c>
      <c r="DT18" s="156" t="n">
        <f aca="false">_xlfn.PERCENTRANK.EXC(DR$4:DR$90,DR18)</f>
        <v>0.045455</v>
      </c>
      <c r="DU18" s="180" t="n">
        <f aca="false">_xlfn.PERCENTRANK.EXC(DS$4:DS$90,DS18)</f>
        <v>0.05682</v>
      </c>
    </row>
    <row r="19" customFormat="false" ht="15" hidden="false" customHeight="false" outlineLevel="0" collapsed="false">
      <c r="A19" s="154" t="n">
        <v>116</v>
      </c>
      <c r="B19" s="154" t="s">
        <v>164</v>
      </c>
      <c r="C19" s="155" t="n">
        <v>80</v>
      </c>
      <c r="D19" s="155" t="n">
        <v>81.5</v>
      </c>
      <c r="E19" s="156" t="n">
        <f aca="false">_xlfn.PERCENTRANK.EXC($C$4:$C$90,C19)</f>
        <v>0.1364</v>
      </c>
      <c r="F19" s="156" t="n">
        <f aca="false">_xlfn.PERCENTRANK.EXC(D$4:D$90,D19)</f>
        <v>0.398</v>
      </c>
      <c r="G19" s="155" t="n">
        <v>69.157545202</v>
      </c>
      <c r="H19" s="155" t="n">
        <v>65.3</v>
      </c>
      <c r="I19" s="156" t="n">
        <f aca="false">(1-(_xlfn.PERCENTRANK.EXC(G$4:G$90,G19)))</f>
        <v>0.217</v>
      </c>
      <c r="J19" s="156" t="n">
        <f aca="false">(1-(_xlfn.PERCENTRANK.EXC(H$4:H$90,H19)))</f>
        <v>0.458</v>
      </c>
      <c r="K19" s="155" t="n">
        <v>30.2</v>
      </c>
      <c r="L19" s="155" t="n">
        <v>46.6</v>
      </c>
      <c r="M19" s="156" t="n">
        <f aca="false">(1-(_xlfn.PERCENTRANK.EXC(K$4:K$90,K19)))</f>
        <v>0.455</v>
      </c>
      <c r="N19" s="156" t="n">
        <f aca="false">(1-(_xlfn.PERCENTRANK.EXC(L$4:L$90,L19)))</f>
        <v>0.25</v>
      </c>
      <c r="O19" s="155" t="n">
        <v>66.5</v>
      </c>
      <c r="P19" s="155" t="n">
        <v>66.9</v>
      </c>
      <c r="Q19" s="156" t="n">
        <f aca="false">_xlfn.PERCENTRANK.EXC(O$4:O$90,O19)</f>
        <v>0.2841</v>
      </c>
      <c r="R19" s="156" t="n">
        <f aca="false">_xlfn.PERCENTRANK.EXC(P$4:P$90,P19)</f>
        <v>0.3636</v>
      </c>
      <c r="S19" s="155" t="n">
        <v>48.2</v>
      </c>
      <c r="T19" s="155" t="n">
        <v>60.3</v>
      </c>
      <c r="U19" s="156" t="n">
        <f aca="false">_xlfn.PERCENTRANK.EXC(S$4:S$90,S19)</f>
        <v>0.443</v>
      </c>
      <c r="V19" s="156" t="n">
        <f aca="false">_xlfn.PERCENTRANK.EXC(T$4:T$90,T19)</f>
        <v>0.432</v>
      </c>
      <c r="W19" s="88" t="s">
        <v>149</v>
      </c>
      <c r="X19" s="181"/>
      <c r="Y19" s="181"/>
      <c r="Z19" s="182"/>
      <c r="AA19" s="183"/>
      <c r="AB19" s="184"/>
      <c r="AC19" s="184"/>
      <c r="AH19" s="161" t="n">
        <v>61.9</v>
      </c>
      <c r="AI19" s="161" t="n">
        <v>62.8</v>
      </c>
      <c r="AJ19" s="156" t="n">
        <f aca="false">_xlfn.PERCENTRANK.EXC(AH$4:AH$90,AH19)</f>
        <v>0.625</v>
      </c>
      <c r="AK19" s="156" t="n">
        <f aca="false">_xlfn.PERCENTRANK.EXC(AI$4:AI$90,AI19)</f>
        <v>0.648</v>
      </c>
      <c r="AL19" s="155" t="n">
        <v>69.7222366981083</v>
      </c>
      <c r="AM19" s="155" t="n">
        <v>71.4399606068422</v>
      </c>
      <c r="AN19" s="156" t="n">
        <f aca="false">_xlfn.PERCENTRANK.EXC(AL$4:AL$90,AL19)</f>
        <v>0.3636</v>
      </c>
      <c r="AO19" s="156" t="n">
        <f aca="false">_xlfn.PERCENTRANK.EXC(AM$4:AM$90,AM19)</f>
        <v>0.443</v>
      </c>
      <c r="AP19" s="164" t="n">
        <v>1233.2</v>
      </c>
      <c r="AQ19" s="164" t="n">
        <v>1388</v>
      </c>
      <c r="AR19" s="156" t="n">
        <f aca="false">_xlfn.PERCENTRANK.EXC(AP$4:AP$90,AP19)</f>
        <v>0.795</v>
      </c>
      <c r="AS19" s="156" t="n">
        <f aca="false">_xlfn.PERCENTRANK.EXC(AQ$4:AQ$90,AQ19)</f>
        <v>0.659</v>
      </c>
      <c r="AT19" s="165" t="n">
        <v>0.404715127701375</v>
      </c>
      <c r="AU19" s="165" t="n">
        <v>0.387483355525965</v>
      </c>
      <c r="AV19" s="166" t="n">
        <f aca="false">_xlfn.PERCENTRANK.EXC(AT$4:AT$90,AT19)</f>
        <v>0.2614</v>
      </c>
      <c r="AW19" s="166" t="n">
        <f aca="false">_xlfn.PERCENTRANK.EXC(AU$4:AU$90,AU19)</f>
        <v>0.3523</v>
      </c>
      <c r="AX19" s="155" t="n">
        <v>13.7</v>
      </c>
      <c r="AY19" s="155" t="n">
        <v>16.1</v>
      </c>
      <c r="AZ19" s="156" t="n">
        <f aca="false">_xlfn.PERCENTRANK.EXC(AX$4:AX$90,AX19)</f>
        <v>0.955</v>
      </c>
      <c r="BA19" s="156" t="n">
        <f aca="false">_xlfn.PERCENTRANK.EXC(AY$4:AY$90,AY19)</f>
        <v>0.909</v>
      </c>
      <c r="BL19" s="155" t="n">
        <v>0.2</v>
      </c>
      <c r="BM19" s="155" t="n">
        <v>1.8</v>
      </c>
      <c r="BN19" s="156" t="n">
        <f aca="false">_xlfn.PERCENTRANK.EXC(BL$4:BL$90,BL19)</f>
        <v>0.10227</v>
      </c>
      <c r="BO19" s="156" t="n">
        <f aca="false">_xlfn.PERCENTRANK.EXC(BM$4:BM$90,BM19)</f>
        <v>0.1591</v>
      </c>
      <c r="BP19" s="155" t="n">
        <v>2.298177</v>
      </c>
      <c r="BQ19" s="155" t="n">
        <v>2.445778</v>
      </c>
      <c r="BR19" s="156" t="n">
        <f aca="false">_xlfn.PERCENTRANK.EXC(BP$4:BP$90,BP19)</f>
        <v>0.2045</v>
      </c>
      <c r="BS19" s="156" t="n">
        <f aca="false">_xlfn.PERCENTRANK.EXC(BQ$4:BQ$90,BQ19)</f>
        <v>0.2273</v>
      </c>
      <c r="BW19" s="89"/>
      <c r="BX19" s="173" t="n">
        <v>80.8</v>
      </c>
      <c r="BY19" s="173" t="n">
        <v>84.6</v>
      </c>
      <c r="BZ19" s="156" t="n">
        <f aca="false">_xlfn.PERCENTRANK.EXC(BX$4:BX$90,BX19)</f>
        <v>0.864</v>
      </c>
      <c r="CA19" s="156" t="n">
        <f aca="false">_xlfn.PERCENTRANK.EXC(BY$4:BY$90,BY19)</f>
        <v>0.932</v>
      </c>
      <c r="CD19" s="174" t="n">
        <v>273772</v>
      </c>
      <c r="CE19" s="174" t="n">
        <v>335085</v>
      </c>
      <c r="CF19" s="175" t="n">
        <v>0.012</v>
      </c>
      <c r="CG19" s="175" t="n">
        <v>0.015</v>
      </c>
      <c r="CH19" s="175" t="n">
        <v>0.022</v>
      </c>
      <c r="CI19" s="175" t="n">
        <v>0.025</v>
      </c>
      <c r="CJ19" s="175" t="n">
        <v>0.024</v>
      </c>
      <c r="CK19" s="175" t="n">
        <v>0.025</v>
      </c>
      <c r="CL19" s="175" t="n">
        <v>0.018</v>
      </c>
      <c r="CM19" s="175" t="n">
        <v>0.018</v>
      </c>
      <c r="CN19" s="175" t="n">
        <v>0.022</v>
      </c>
      <c r="CO19" s="175" t="n">
        <v>0.022</v>
      </c>
      <c r="CP19" s="185"/>
      <c r="CQ19" s="185"/>
      <c r="DB19" s="176" t="n">
        <v>22.9517883522091</v>
      </c>
      <c r="DC19" s="176" t="n">
        <v>14.2918960860677</v>
      </c>
      <c r="DD19" s="176" t="n">
        <v>52.9910321261769</v>
      </c>
      <c r="DE19" s="176" t="n">
        <v>8.73390333795903</v>
      </c>
      <c r="DF19" s="176" t="n">
        <v>1.03138009758718</v>
      </c>
      <c r="DG19" s="186"/>
      <c r="DH19" s="186"/>
      <c r="DI19" s="186"/>
      <c r="DJ19" s="186"/>
      <c r="DK19" s="186"/>
      <c r="DL19" s="178" t="n">
        <v>34.3745790035612</v>
      </c>
      <c r="DM19" s="178" t="n">
        <v>38.6720080947415</v>
      </c>
      <c r="DN19" s="156" t="n">
        <f aca="false">_xlfn.PERCENTRANK.EXC(DL$4:DL$90,DL19)</f>
        <v>0.875</v>
      </c>
      <c r="DO19" s="156" t="n">
        <f aca="false">_xlfn.PERCENTRANK.EXC(DM$4:DM$90,DM19)</f>
        <v>0.886</v>
      </c>
      <c r="DR19" s="179" t="n">
        <v>190.368052804457</v>
      </c>
      <c r="DS19" s="179" t="n">
        <v>191.129716304699</v>
      </c>
      <c r="DT19" s="156" t="n">
        <f aca="false">_xlfn.PERCENTRANK.EXC(DR$4:DR$90,DR19)</f>
        <v>0.386</v>
      </c>
      <c r="DU19" s="180" t="n">
        <f aca="false">_xlfn.PERCENTRANK.EXC(DS$4:DS$90,DS19)</f>
        <v>0.3523</v>
      </c>
    </row>
    <row r="20" customFormat="false" ht="15" hidden="false" customHeight="false" outlineLevel="0" collapsed="false">
      <c r="A20" s="154" t="n">
        <v>117</v>
      </c>
      <c r="B20" s="154" t="s">
        <v>165</v>
      </c>
      <c r="C20" s="155" t="n">
        <v>80.3</v>
      </c>
      <c r="D20" s="155" t="n">
        <v>81.8</v>
      </c>
      <c r="E20" s="156" t="n">
        <f aca="false">_xlfn.PERCENTRANK.EXC($C$4:$C$90,C20)</f>
        <v>0.2386</v>
      </c>
      <c r="F20" s="156" t="n">
        <f aca="false">_xlfn.PERCENTRANK.EXC(D$4:D$90,D20)</f>
        <v>0.489</v>
      </c>
      <c r="G20" s="155" t="n">
        <v>48.158677241</v>
      </c>
      <c r="H20" s="155" t="n">
        <v>49.9</v>
      </c>
      <c r="I20" s="156" t="n">
        <f aca="false">(1-(_xlfn.PERCENTRANK.EXC(G$4:G$90,G20)))</f>
        <v>0.93976</v>
      </c>
      <c r="J20" s="156" t="n">
        <f aca="false">(1-(_xlfn.PERCENTRANK.EXC(H$4:H$90,H20)))</f>
        <v>0.951807</v>
      </c>
      <c r="K20" s="155" t="n">
        <v>127</v>
      </c>
      <c r="L20" s="155" t="n">
        <v>169.2</v>
      </c>
      <c r="M20" s="156" t="n">
        <f aca="false">(1-(_xlfn.PERCENTRANK.EXC(K$4:K$90,K20)))</f>
        <v>0.0679999999999999</v>
      </c>
      <c r="N20" s="156" t="n">
        <f aca="false">(1-(_xlfn.PERCENTRANK.EXC(L$4:L$90,L20)))</f>
        <v>0.045</v>
      </c>
      <c r="O20" s="155" t="n">
        <v>41.6</v>
      </c>
      <c r="P20" s="155" t="n">
        <v>43.4</v>
      </c>
      <c r="Q20" s="156" t="n">
        <f aca="false">_xlfn.PERCENTRANK.EXC(O$4:O$90,O20)</f>
        <v>0.022727</v>
      </c>
      <c r="R20" s="156" t="n">
        <f aca="false">_xlfn.PERCENTRANK.EXC(P$4:P$90,P20)</f>
        <v>0.022727</v>
      </c>
      <c r="S20" s="155" t="n">
        <v>65.1</v>
      </c>
      <c r="T20" s="155" t="n">
        <v>77.1</v>
      </c>
      <c r="U20" s="156" t="n">
        <f aca="false">_xlfn.PERCENTRANK.EXC(S$4:S$90,S20)</f>
        <v>0.886</v>
      </c>
      <c r="V20" s="156" t="n">
        <f aca="false">_xlfn.PERCENTRANK.EXC(T$4:T$90,T20)</f>
        <v>0.909</v>
      </c>
      <c r="W20" s="88" t="s">
        <v>149</v>
      </c>
      <c r="X20" s="181"/>
      <c r="Y20" s="181"/>
      <c r="Z20" s="182"/>
      <c r="AA20" s="183"/>
      <c r="AB20" s="184"/>
      <c r="AC20" s="184"/>
      <c r="AH20" s="161" t="n">
        <v>60.8</v>
      </c>
      <c r="AI20" s="161" t="n">
        <v>65.1</v>
      </c>
      <c r="AJ20" s="156" t="n">
        <f aca="false">_xlfn.PERCENTRANK.EXC(AH$4:AH$90,AH20)</f>
        <v>0.534</v>
      </c>
      <c r="AK20" s="156" t="n">
        <f aca="false">_xlfn.PERCENTRANK.EXC(AI$4:AI$90,AI20)</f>
        <v>0.795</v>
      </c>
      <c r="AL20" s="155" t="n">
        <v>72.5914205344585</v>
      </c>
      <c r="AM20" s="155" t="n">
        <v>72.5610712977978</v>
      </c>
      <c r="AN20" s="156" t="n">
        <f aca="false">_xlfn.PERCENTRANK.EXC(AL$4:AL$90,AL20)</f>
        <v>0.511</v>
      </c>
      <c r="AO20" s="156" t="n">
        <f aca="false">_xlfn.PERCENTRANK.EXC(AM$4:AM$90,AM20)</f>
        <v>0.523</v>
      </c>
      <c r="AP20" s="164" t="n">
        <v>1269.1</v>
      </c>
      <c r="AQ20" s="164" t="n">
        <v>1568</v>
      </c>
      <c r="AR20" s="156" t="n">
        <f aca="false">_xlfn.PERCENTRANK.EXC(AP$4:AP$90,AP20)</f>
        <v>0.841</v>
      </c>
      <c r="AS20" s="156" t="n">
        <f aca="false">_xlfn.PERCENTRANK.EXC(AQ$4:AQ$90,AQ20)</f>
        <v>0.818</v>
      </c>
      <c r="AT20" s="165" t="n">
        <v>0.295902883156297</v>
      </c>
      <c r="AU20" s="165" t="n">
        <v>0.260311640696609</v>
      </c>
      <c r="AV20" s="166" t="n">
        <f aca="false">_xlfn.PERCENTRANK.EXC(AT$4:AT$90,AT20)</f>
        <v>0.0113636</v>
      </c>
      <c r="AW20" s="166" t="n">
        <f aca="false">_xlfn.PERCENTRANK.EXC(AU$4:AU$90,AU20)</f>
        <v>0.0113636</v>
      </c>
      <c r="AX20" s="155" t="n">
        <v>12.2</v>
      </c>
      <c r="AY20" s="155" t="n">
        <v>15.9</v>
      </c>
      <c r="AZ20" s="156" t="n">
        <f aca="false">_xlfn.PERCENTRANK.EXC(AX$4:AX$90,AX20)</f>
        <v>0.75</v>
      </c>
      <c r="BA20" s="156" t="n">
        <f aca="false">_xlfn.PERCENTRANK.EXC(AY$4:AY$90,AY20)</f>
        <v>0.864</v>
      </c>
      <c r="BL20" s="155" t="n">
        <v>0.1</v>
      </c>
      <c r="BM20" s="155" t="n">
        <v>0.1</v>
      </c>
      <c r="BN20" s="156" t="n">
        <f aca="false">_xlfn.PERCENTRANK.EXC(BL$4:BL$90,BL20)</f>
        <v>0.07955</v>
      </c>
      <c r="BO20" s="156" t="n">
        <f aca="false">_xlfn.PERCENTRANK.EXC(BM$4:BM$90,BM20)</f>
        <v>0.07955</v>
      </c>
      <c r="BP20" s="155" t="n">
        <v>2.689198</v>
      </c>
      <c r="BQ20" s="155" t="n">
        <v>2.806134</v>
      </c>
      <c r="BR20" s="156" t="n">
        <f aca="false">_xlfn.PERCENTRANK.EXC(BP$4:BP$90,BP20)</f>
        <v>0.443</v>
      </c>
      <c r="BS20" s="156" t="n">
        <f aca="false">_xlfn.PERCENTRANK.EXC(BQ$4:BQ$90,BQ20)</f>
        <v>0.477</v>
      </c>
      <c r="BW20" s="89"/>
      <c r="BX20" s="173" t="n">
        <v>78.5</v>
      </c>
      <c r="BY20" s="173" t="n">
        <v>75.3</v>
      </c>
      <c r="BZ20" s="156" t="n">
        <f aca="false">_xlfn.PERCENTRANK.EXC(BX$4:BX$90,BX20)</f>
        <v>0.739</v>
      </c>
      <c r="CA20" s="156" t="n">
        <f aca="false">_xlfn.PERCENTRANK.EXC(BY$4:BY$90,BY20)</f>
        <v>0.386</v>
      </c>
      <c r="CD20" s="174" t="n">
        <v>243865</v>
      </c>
      <c r="CE20" s="174" t="n">
        <v>303898</v>
      </c>
      <c r="CF20" s="175" t="n">
        <v>0.026</v>
      </c>
      <c r="CG20" s="175" t="n">
        <v>0.025</v>
      </c>
      <c r="CH20" s="175" t="n">
        <v>0.024</v>
      </c>
      <c r="CI20" s="175" t="n">
        <v>0.024</v>
      </c>
      <c r="CJ20" s="175" t="n">
        <v>0.022</v>
      </c>
      <c r="CK20" s="175" t="n">
        <v>0.019</v>
      </c>
      <c r="CL20" s="175" t="n">
        <v>0.013</v>
      </c>
      <c r="CM20" s="175" t="n">
        <v>0.02</v>
      </c>
      <c r="CN20" s="175" t="n">
        <v>0.02</v>
      </c>
      <c r="CO20" s="175" t="n">
        <v>0.029</v>
      </c>
      <c r="CP20" s="185"/>
      <c r="CQ20" s="185"/>
      <c r="DB20" s="176" t="n">
        <v>10.2916110010596</v>
      </c>
      <c r="DC20" s="176" t="n">
        <v>13.9606052030616</v>
      </c>
      <c r="DD20" s="176" t="n">
        <v>66.0919124179823</v>
      </c>
      <c r="DE20" s="176" t="n">
        <v>8.5186477041639</v>
      </c>
      <c r="DF20" s="176" t="n">
        <v>1.13722367373263</v>
      </c>
      <c r="DG20" s="186"/>
      <c r="DH20" s="186"/>
      <c r="DI20" s="186"/>
      <c r="DJ20" s="186"/>
      <c r="DK20" s="186"/>
      <c r="DL20" s="178" t="n">
        <v>35.5271667924936</v>
      </c>
      <c r="DM20" s="178" t="n">
        <v>36.1965003546938</v>
      </c>
      <c r="DN20" s="156" t="n">
        <f aca="false">_xlfn.PERCENTRANK.EXC(DL$4:DL$90,DL20)</f>
        <v>0.898</v>
      </c>
      <c r="DO20" s="156" t="n">
        <f aca="false">_xlfn.PERCENTRANK.EXC(DM$4:DM$90,DM20)</f>
        <v>0.875</v>
      </c>
      <c r="DR20" s="179" t="n">
        <v>154.401069648046</v>
      </c>
      <c r="DS20" s="179" t="n">
        <v>154.976701343736</v>
      </c>
      <c r="DT20" s="156" t="n">
        <f aca="false">_xlfn.PERCENTRANK.EXC(DR$4:DR$90,DR20)</f>
        <v>0.2386</v>
      </c>
      <c r="DU20" s="180" t="n">
        <f aca="false">_xlfn.PERCENTRANK.EXC(DS$4:DS$90,DS20)</f>
        <v>0.2273</v>
      </c>
    </row>
    <row r="21" customFormat="false" ht="15" hidden="false" customHeight="false" outlineLevel="0" collapsed="false">
      <c r="A21" s="154" t="n">
        <v>118</v>
      </c>
      <c r="B21" s="154" t="s">
        <v>166</v>
      </c>
      <c r="C21" s="155" t="n">
        <v>82.8</v>
      </c>
      <c r="D21" s="155" t="n">
        <v>84.1</v>
      </c>
      <c r="E21" s="156" t="n">
        <f aca="false">_xlfn.PERCENTRANK.EXC($C$4:$C$90,C21)</f>
        <v>0.898</v>
      </c>
      <c r="F21" s="156" t="n">
        <f aca="false">_xlfn.PERCENTRANK.EXC(D$4:D$90,D21)</f>
        <v>0.886</v>
      </c>
      <c r="G21" s="155" t="n">
        <v>45.762165571</v>
      </c>
      <c r="H21" s="155" t="n">
        <v>49.6</v>
      </c>
      <c r="I21" s="156" t="n">
        <f aca="false">(1-(_xlfn.PERCENTRANK.EXC(G$4:G$90,G21)))</f>
        <v>0.951807</v>
      </c>
      <c r="J21" s="156" t="n">
        <f aca="false">(1-(_xlfn.PERCENTRANK.EXC(H$4:H$90,H21)))</f>
        <v>0.975904</v>
      </c>
      <c r="K21" s="155" t="n">
        <v>50.3</v>
      </c>
      <c r="L21" s="155" t="n">
        <v>50</v>
      </c>
      <c r="M21" s="156" t="n">
        <f aca="false">(1-(_xlfn.PERCENTRANK.EXC(K$4:K$90,K21)))</f>
        <v>0.205</v>
      </c>
      <c r="N21" s="156" t="n">
        <f aca="false">(1-(_xlfn.PERCENTRANK.EXC(L$4:L$90,L21)))</f>
        <v>0.227</v>
      </c>
      <c r="O21" s="155" t="n">
        <v>53.2</v>
      </c>
      <c r="P21" s="155" t="n">
        <v>52.8</v>
      </c>
      <c r="Q21" s="156" t="n">
        <f aca="false">_xlfn.PERCENTRANK.EXC(O$4:O$90,O21)</f>
        <v>0.07955</v>
      </c>
      <c r="R21" s="156" t="n">
        <f aca="false">_xlfn.PERCENTRANK.EXC(P$4:P$90,P21)</f>
        <v>0.07955</v>
      </c>
      <c r="S21" s="155" t="n">
        <v>70.7</v>
      </c>
      <c r="T21" s="155" t="n">
        <v>80.8</v>
      </c>
      <c r="U21" s="156" t="n">
        <f aca="false">_xlfn.PERCENTRANK.EXC(S$4:S$90,S21)</f>
        <v>0.966</v>
      </c>
      <c r="V21" s="156" t="n">
        <f aca="false">_xlfn.PERCENTRANK.EXC(T$4:T$90,T21)</f>
        <v>0.966</v>
      </c>
      <c r="W21" s="88" t="s">
        <v>149</v>
      </c>
      <c r="X21" s="181"/>
      <c r="Y21" s="181"/>
      <c r="Z21" s="182"/>
      <c r="AA21" s="183"/>
      <c r="AB21" s="184"/>
      <c r="AC21" s="184"/>
      <c r="AH21" s="161" t="n">
        <v>62.8</v>
      </c>
      <c r="AI21" s="161" t="n">
        <v>62.7</v>
      </c>
      <c r="AJ21" s="156" t="n">
        <f aca="false">_xlfn.PERCENTRANK.EXC(AH$4:AH$90,AH21)</f>
        <v>0.705</v>
      </c>
      <c r="AK21" s="156" t="n">
        <f aca="false">_xlfn.PERCENTRANK.EXC(AI$4:AI$90,AI21)</f>
        <v>0.636</v>
      </c>
      <c r="AL21" s="155" t="n">
        <v>78.7581505631298</v>
      </c>
      <c r="AM21" s="155" t="n">
        <v>78.6697883614183</v>
      </c>
      <c r="AN21" s="156" t="n">
        <f aca="false">_xlfn.PERCENTRANK.EXC(AL$4:AL$90,AL21)</f>
        <v>0.841</v>
      </c>
      <c r="AO21" s="156" t="n">
        <f aca="false">_xlfn.PERCENTRANK.EXC(AM$4:AM$90,AM21)</f>
        <v>0.841</v>
      </c>
      <c r="AP21" s="164" t="n">
        <v>1476.7</v>
      </c>
      <c r="AQ21" s="164" t="n">
        <v>1806</v>
      </c>
      <c r="AR21" s="156" t="n">
        <f aca="false">_xlfn.PERCENTRANK.EXC(AP$4:AP$90,AP21)</f>
        <v>0.943</v>
      </c>
      <c r="AS21" s="156" t="n">
        <f aca="false">_xlfn.PERCENTRANK.EXC(AQ$4:AQ$90,AQ21)</f>
        <v>0.92</v>
      </c>
      <c r="AT21" s="165" t="n">
        <v>0.303830911492734</v>
      </c>
      <c r="AU21" s="165" t="n">
        <v>0.278829604130809</v>
      </c>
      <c r="AV21" s="166" t="n">
        <f aca="false">_xlfn.PERCENTRANK.EXC(AT$4:AT$90,AT21)</f>
        <v>0.022727</v>
      </c>
      <c r="AW21" s="166" t="n">
        <f aca="false">_xlfn.PERCENTRANK.EXC(AU$4:AU$90,AU21)</f>
        <v>0.045455</v>
      </c>
      <c r="AX21" s="155" t="n">
        <v>12.1</v>
      </c>
      <c r="AY21" s="155" t="n">
        <v>15.2</v>
      </c>
      <c r="AZ21" s="156" t="n">
        <f aca="false">_xlfn.PERCENTRANK.EXC(AX$4:AX$90,AX21)</f>
        <v>0.739</v>
      </c>
      <c r="BA21" s="156" t="n">
        <f aca="false">_xlfn.PERCENTRANK.EXC(AY$4:AY$90,AY21)</f>
        <v>0.795</v>
      </c>
      <c r="BL21" s="155" t="n">
        <v>2.5</v>
      </c>
      <c r="BM21" s="155" t="n">
        <v>2.8</v>
      </c>
      <c r="BN21" s="156" t="n">
        <f aca="false">_xlfn.PERCENTRANK.EXC(BL$4:BL$90,BL21)</f>
        <v>0.1818</v>
      </c>
      <c r="BO21" s="156" t="n">
        <f aca="false">_xlfn.PERCENTRANK.EXC(BM$4:BM$90,BM21)</f>
        <v>0.1932</v>
      </c>
      <c r="BP21" s="155" t="n">
        <v>2.314919</v>
      </c>
      <c r="BQ21" s="155" t="n">
        <v>2.095771</v>
      </c>
      <c r="BR21" s="156" t="n">
        <f aca="false">_xlfn.PERCENTRANK.EXC(BP$4:BP$90,BP21)</f>
        <v>0.2273</v>
      </c>
      <c r="BS21" s="156" t="n">
        <f aca="false">_xlfn.PERCENTRANK.EXC(BQ$4:BQ$90,BQ21)</f>
        <v>0.1477</v>
      </c>
      <c r="BW21" s="89"/>
      <c r="BX21" s="173" t="n">
        <v>79.1</v>
      </c>
      <c r="BY21" s="173" t="n">
        <v>79.4</v>
      </c>
      <c r="BZ21" s="156" t="n">
        <f aca="false">_xlfn.PERCENTRANK.EXC(BX$4:BX$90,BX21)</f>
        <v>0.784</v>
      </c>
      <c r="CA21" s="156" t="n">
        <f aca="false">_xlfn.PERCENTRANK.EXC(BY$4:BY$90,BY21)</f>
        <v>0.682</v>
      </c>
      <c r="CD21" s="174" t="n">
        <v>244809</v>
      </c>
      <c r="CE21" s="174" t="n">
        <v>279750</v>
      </c>
      <c r="CF21" s="175" t="n">
        <v>0.003</v>
      </c>
      <c r="CG21" s="175" t="n">
        <v>0.008</v>
      </c>
      <c r="CH21" s="175" t="n">
        <v>0.018</v>
      </c>
      <c r="CI21" s="175" t="n">
        <v>0.018</v>
      </c>
      <c r="CJ21" s="175" t="n">
        <v>0.018</v>
      </c>
      <c r="CK21" s="175" t="n">
        <v>0.013</v>
      </c>
      <c r="CL21" s="175" t="n">
        <v>0.013</v>
      </c>
      <c r="CM21" s="175" t="n">
        <v>0.013</v>
      </c>
      <c r="CN21" s="175" t="n">
        <v>0.017</v>
      </c>
      <c r="CO21" s="175" t="n">
        <v>0.013</v>
      </c>
      <c r="CP21" s="185"/>
      <c r="CQ21" s="185"/>
      <c r="DB21" s="176" t="n">
        <v>15.1549597855228</v>
      </c>
      <c r="DC21" s="176" t="n">
        <v>13.2536193029491</v>
      </c>
      <c r="DD21" s="176" t="n">
        <v>57.8816800714924</v>
      </c>
      <c r="DE21" s="176" t="n">
        <v>11.4677390527256</v>
      </c>
      <c r="DF21" s="176" t="n">
        <v>2.2420017873101</v>
      </c>
      <c r="DG21" s="186"/>
      <c r="DH21" s="186"/>
      <c r="DI21" s="186"/>
      <c r="DJ21" s="186"/>
      <c r="DK21" s="186"/>
      <c r="DL21" s="178" t="n">
        <v>24.6254042759511</v>
      </c>
      <c r="DM21" s="178" t="n">
        <v>25.779939617578</v>
      </c>
      <c r="DN21" s="156" t="n">
        <f aca="false">_xlfn.PERCENTRANK.EXC(DL$4:DL$90,DL21)</f>
        <v>0.818</v>
      </c>
      <c r="DO21" s="156" t="n">
        <f aca="false">_xlfn.PERCENTRANK.EXC(DM$4:DM$90,DM21)</f>
        <v>0.807</v>
      </c>
      <c r="DR21" s="179" t="n">
        <v>116.121737977565</v>
      </c>
      <c r="DS21" s="179" t="n">
        <v>115.559530447755</v>
      </c>
      <c r="DT21" s="156" t="n">
        <f aca="false">_xlfn.PERCENTRANK.EXC(DR$4:DR$90,DR21)</f>
        <v>0.06818</v>
      </c>
      <c r="DU21" s="180" t="n">
        <f aca="false">_xlfn.PERCENTRANK.EXC(DS$4:DS$90,DS21)</f>
        <v>0.06818</v>
      </c>
    </row>
    <row r="22" customFormat="false" ht="15" hidden="false" customHeight="false" outlineLevel="0" collapsed="false">
      <c r="A22" s="154" t="n">
        <v>119</v>
      </c>
      <c r="B22" s="154" t="s">
        <v>167</v>
      </c>
      <c r="C22" s="155" t="n">
        <v>82</v>
      </c>
      <c r="D22" s="155" t="n">
        <v>83.5</v>
      </c>
      <c r="E22" s="156" t="n">
        <f aca="false">_xlfn.PERCENTRANK.EXC($C$4:$C$90,C22)</f>
        <v>0.727</v>
      </c>
      <c r="F22" s="156" t="n">
        <f aca="false">_xlfn.PERCENTRANK.EXC(D$4:D$90,D22)</f>
        <v>0.818</v>
      </c>
      <c r="G22" s="155" t="n">
        <v>57.832270207</v>
      </c>
      <c r="H22" s="155" t="n">
        <v>62</v>
      </c>
      <c r="I22" s="156" t="n">
        <f aca="false">(1-(_xlfn.PERCENTRANK.EXC(G$4:G$90,G22)))</f>
        <v>0.6867</v>
      </c>
      <c r="J22" s="156" t="n">
        <f aca="false">(1-(_xlfn.PERCENTRANK.EXC(H$4:H$90,H22)))</f>
        <v>0.6627</v>
      </c>
      <c r="K22" s="155" t="n">
        <v>32.6</v>
      </c>
      <c r="L22" s="155" t="n">
        <v>43</v>
      </c>
      <c r="M22" s="156" t="n">
        <f aca="false">(1-(_xlfn.PERCENTRANK.EXC(K$4:K$90,K22)))</f>
        <v>0.398</v>
      </c>
      <c r="N22" s="156" t="n">
        <f aca="false">(1-(_xlfn.PERCENTRANK.EXC(L$4:L$90,L22)))</f>
        <v>0.273</v>
      </c>
      <c r="O22" s="155" t="n">
        <v>65.8</v>
      </c>
      <c r="P22" s="155" t="n">
        <v>65.3</v>
      </c>
      <c r="Q22" s="156" t="n">
        <f aca="false">_xlfn.PERCENTRANK.EXC(O$4:O$90,O22)</f>
        <v>0.25</v>
      </c>
      <c r="R22" s="156" t="n">
        <f aca="false">_xlfn.PERCENTRANK.EXC(P$4:P$90,P22)</f>
        <v>0.2727</v>
      </c>
      <c r="S22" s="155" t="n">
        <v>51.7</v>
      </c>
      <c r="T22" s="155" t="n">
        <v>62.3</v>
      </c>
      <c r="U22" s="156" t="n">
        <f aca="false">_xlfn.PERCENTRANK.EXC(S$4:S$90,S22)</f>
        <v>0.693</v>
      </c>
      <c r="V22" s="156" t="n">
        <f aca="false">_xlfn.PERCENTRANK.EXC(T$4:T$90,T22)</f>
        <v>0.568</v>
      </c>
      <c r="W22" s="88" t="s">
        <v>149</v>
      </c>
      <c r="X22" s="181"/>
      <c r="Y22" s="181"/>
      <c r="Z22" s="182"/>
      <c r="AA22" s="183"/>
      <c r="AB22" s="184"/>
      <c r="AC22" s="184"/>
      <c r="AH22" s="161" t="n">
        <v>55.4</v>
      </c>
      <c r="AI22" s="161" t="n">
        <v>56.4</v>
      </c>
      <c r="AJ22" s="156" t="n">
        <f aca="false">_xlfn.PERCENTRANK.EXC(AH$4:AH$90,AH22)</f>
        <v>0.1705</v>
      </c>
      <c r="AK22" s="156" t="n">
        <f aca="false">_xlfn.PERCENTRANK.EXC(AI$4:AI$90,AI22)</f>
        <v>0.1477</v>
      </c>
      <c r="AL22" s="155" t="n">
        <v>74.43604274867</v>
      </c>
      <c r="AM22" s="155" t="n">
        <v>74.5133286566117</v>
      </c>
      <c r="AN22" s="156" t="n">
        <f aca="false">_xlfn.PERCENTRANK.EXC(AL$4:AL$90,AL22)</f>
        <v>0.716</v>
      </c>
      <c r="AO22" s="156" t="n">
        <f aca="false">_xlfn.PERCENTRANK.EXC(AM$4:AM$90,AM22)</f>
        <v>0.75</v>
      </c>
      <c r="AP22" s="164" t="n">
        <v>1097.5</v>
      </c>
      <c r="AQ22" s="164" t="n">
        <v>1169</v>
      </c>
      <c r="AR22" s="156" t="n">
        <f aca="false">_xlfn.PERCENTRANK.EXC(AP$4:AP$90,AP22)</f>
        <v>0.625</v>
      </c>
      <c r="AS22" s="156" t="n">
        <f aca="false">_xlfn.PERCENTRANK.EXC(AQ$4:AQ$90,AQ22)</f>
        <v>0.477</v>
      </c>
      <c r="AT22" s="165" t="n">
        <v>0.418219461697723</v>
      </c>
      <c r="AU22" s="165" t="n">
        <v>0.37683284457478</v>
      </c>
      <c r="AV22" s="166" t="n">
        <f aca="false">_xlfn.PERCENTRANK.EXC(AT$4:AT$90,AT22)</f>
        <v>0.3182</v>
      </c>
      <c r="AW22" s="166" t="n">
        <f aca="false">_xlfn.PERCENTRANK.EXC(AU$4:AU$90,AU22)</f>
        <v>0.3295</v>
      </c>
      <c r="AX22" s="155" t="n">
        <v>13.4</v>
      </c>
      <c r="AY22" s="155" t="n">
        <v>17.4</v>
      </c>
      <c r="AZ22" s="156" t="n">
        <f aca="false">_xlfn.PERCENTRANK.EXC(AX$4:AX$90,AX22)</f>
        <v>0.943</v>
      </c>
      <c r="BA22" s="156" t="n">
        <f aca="false">_xlfn.PERCENTRANK.EXC(AY$4:AY$90,AY22)</f>
        <v>0.966</v>
      </c>
      <c r="BL22" s="155" t="n">
        <v>1.4</v>
      </c>
      <c r="BM22" s="155" t="n">
        <v>1.5</v>
      </c>
      <c r="BN22" s="156" t="n">
        <f aca="false">_xlfn.PERCENTRANK.EXC(BL$4:BL$90,BL22)</f>
        <v>0.1477</v>
      </c>
      <c r="BO22" s="156" t="n">
        <f aca="false">_xlfn.PERCENTRANK.EXC(BM$4:BM$90,BM22)</f>
        <v>0.1364</v>
      </c>
      <c r="BP22" s="155" t="n">
        <v>2.22839</v>
      </c>
      <c r="BQ22" s="155" t="n">
        <v>1.667178</v>
      </c>
      <c r="BR22" s="156" t="n">
        <f aca="false">_xlfn.PERCENTRANK.EXC(BP$4:BP$90,BP22)</f>
        <v>0.1364</v>
      </c>
      <c r="BS22" s="156" t="n">
        <f aca="false">_xlfn.PERCENTRANK.EXC(BQ$4:BQ$90,BQ22)</f>
        <v>0.022727</v>
      </c>
      <c r="BW22" s="89"/>
      <c r="BX22" s="173" t="n">
        <v>86.8</v>
      </c>
      <c r="BY22" s="173" t="n">
        <v>86</v>
      </c>
      <c r="BZ22" s="156" t="n">
        <f aca="false">_xlfn.PERCENTRANK.EXC(BX$4:BX$90,BX22)</f>
        <v>0.977</v>
      </c>
      <c r="CA22" s="156" t="n">
        <f aca="false">_xlfn.PERCENTRANK.EXC(BY$4:BY$90,BY22)</f>
        <v>0.966</v>
      </c>
      <c r="CD22" s="174" t="n">
        <v>500229</v>
      </c>
      <c r="CE22" s="174" t="n">
        <v>575456</v>
      </c>
      <c r="CF22" s="175" t="n">
        <v>0.007</v>
      </c>
      <c r="CG22" s="175" t="n">
        <v>0.01</v>
      </c>
      <c r="CH22" s="175" t="n">
        <v>0.019</v>
      </c>
      <c r="CI22" s="175" t="n">
        <v>0.022</v>
      </c>
      <c r="CJ22" s="175" t="n">
        <v>0.018</v>
      </c>
      <c r="CK22" s="175" t="n">
        <v>0.013</v>
      </c>
      <c r="CL22" s="175" t="n">
        <v>0.01</v>
      </c>
      <c r="CM22" s="175" t="n">
        <v>0.014</v>
      </c>
      <c r="CN22" s="175" t="n">
        <v>0.014</v>
      </c>
      <c r="CO22" s="175" t="n">
        <v>0.014</v>
      </c>
      <c r="CP22" s="185"/>
      <c r="CQ22" s="185"/>
      <c r="DB22" s="176" t="n">
        <v>19.3262386698549</v>
      </c>
      <c r="DC22" s="176" t="n">
        <v>12.9900461547017</v>
      </c>
      <c r="DD22" s="176" t="n">
        <v>53.175916143024</v>
      </c>
      <c r="DE22" s="176" t="n">
        <v>12.2480259133626</v>
      </c>
      <c r="DF22" s="176" t="n">
        <v>2.25977311905689</v>
      </c>
      <c r="DG22" s="186"/>
      <c r="DH22" s="186"/>
      <c r="DI22" s="186"/>
      <c r="DJ22" s="186"/>
      <c r="DK22" s="186"/>
      <c r="DL22" s="178" t="n">
        <v>55.6353000298951</v>
      </c>
      <c r="DM22" s="178" t="n">
        <v>59.028347111777</v>
      </c>
      <c r="DN22" s="156" t="n">
        <f aca="false">_xlfn.PERCENTRANK.EXC(DL$4:DL$90,DL22)</f>
        <v>0.977</v>
      </c>
      <c r="DO22" s="156" t="n">
        <f aca="false">_xlfn.PERCENTRANK.EXC(DM$4:DM$90,DM22)</f>
        <v>0.977</v>
      </c>
      <c r="DR22" s="179" t="n">
        <v>214.352898260472</v>
      </c>
      <c r="DS22" s="179" t="n">
        <v>214.188392436947</v>
      </c>
      <c r="DT22" s="156" t="n">
        <f aca="false">_xlfn.PERCENTRANK.EXC(DR$4:DR$90,DR22)</f>
        <v>0.511</v>
      </c>
      <c r="DU22" s="180" t="n">
        <f aca="false">_xlfn.PERCENTRANK.EXC(DS$4:DS$90,DS22)</f>
        <v>0.5</v>
      </c>
    </row>
    <row r="23" customFormat="false" ht="15" hidden="false" customHeight="false" outlineLevel="0" collapsed="false">
      <c r="A23" s="154" t="n">
        <v>120</v>
      </c>
      <c r="B23" s="154" t="s">
        <v>168</v>
      </c>
      <c r="C23" s="155" t="n">
        <v>82.2</v>
      </c>
      <c r="D23" s="155" t="n">
        <v>84</v>
      </c>
      <c r="E23" s="156" t="n">
        <f aca="false">_xlfn.PERCENTRANK.EXC($C$4:$C$90,C23)</f>
        <v>0.795</v>
      </c>
      <c r="F23" s="156" t="n">
        <f aca="false">_xlfn.PERCENTRANK.EXC(D$4:D$90,D23)</f>
        <v>0.864</v>
      </c>
      <c r="G23" s="155" t="n">
        <v>54.326119054</v>
      </c>
      <c r="H23" s="155" t="n">
        <v>54.4</v>
      </c>
      <c r="I23" s="156" t="n">
        <f aca="false">(1-(_xlfn.PERCENTRANK.EXC(G$4:G$90,G23)))</f>
        <v>0.7952</v>
      </c>
      <c r="J23" s="156" t="n">
        <f aca="false">(1-(_xlfn.PERCENTRANK.EXC(H$4:H$90,H23)))</f>
        <v>0.90361</v>
      </c>
      <c r="K23" s="155" t="n">
        <v>58.5</v>
      </c>
      <c r="L23" s="155" t="n">
        <v>72.7</v>
      </c>
      <c r="M23" s="156" t="n">
        <f aca="false">(1-(_xlfn.PERCENTRANK.EXC(K$4:K$90,K23)))</f>
        <v>0.17</v>
      </c>
      <c r="N23" s="156" t="n">
        <f aca="false">(1-(_xlfn.PERCENTRANK.EXC(L$4:L$90,L23)))</f>
        <v>0.125</v>
      </c>
      <c r="O23" s="155" t="n">
        <v>60.1</v>
      </c>
      <c r="P23" s="155" t="n">
        <v>60.2</v>
      </c>
      <c r="Q23" s="156" t="n">
        <f aca="false">_xlfn.PERCENTRANK.EXC(O$4:O$90,O23)</f>
        <v>0.1364</v>
      </c>
      <c r="R23" s="156" t="n">
        <f aca="false">_xlfn.PERCENTRANK.EXC(P$4:P$90,P23)</f>
        <v>0.1364</v>
      </c>
      <c r="S23" s="155" t="n">
        <v>64.8</v>
      </c>
      <c r="T23" s="155" t="n">
        <v>76.4</v>
      </c>
      <c r="U23" s="156" t="n">
        <f aca="false">_xlfn.PERCENTRANK.EXC(S$4:S$90,S23)</f>
        <v>0.864</v>
      </c>
      <c r="V23" s="156" t="n">
        <f aca="false">_xlfn.PERCENTRANK.EXC(T$4:T$90,T23)</f>
        <v>0.875</v>
      </c>
      <c r="W23" s="88" t="s">
        <v>149</v>
      </c>
      <c r="X23" s="181"/>
      <c r="Y23" s="181"/>
      <c r="Z23" s="182"/>
      <c r="AA23" s="183"/>
      <c r="AB23" s="184"/>
      <c r="AC23" s="184"/>
      <c r="AH23" s="161" t="n">
        <v>63.3</v>
      </c>
      <c r="AI23" s="161" t="n">
        <v>64.5</v>
      </c>
      <c r="AJ23" s="156" t="n">
        <f aca="false">_xlfn.PERCENTRANK.EXC(AH$4:AH$90,AH23)</f>
        <v>0.75</v>
      </c>
      <c r="AK23" s="156" t="n">
        <f aca="false">_xlfn.PERCENTRANK.EXC(AI$4:AI$90,AI23)</f>
        <v>0.75</v>
      </c>
      <c r="AL23" s="155" t="n">
        <v>78.8795768358865</v>
      </c>
      <c r="AM23" s="155" t="n">
        <v>78.8717787554997</v>
      </c>
      <c r="AN23" s="156" t="n">
        <f aca="false">_xlfn.PERCENTRANK.EXC(AL$4:AL$90,AL23)</f>
        <v>0.864</v>
      </c>
      <c r="AO23" s="156" t="n">
        <f aca="false">_xlfn.PERCENTRANK.EXC(AM$4:AM$90,AM23)</f>
        <v>0.852</v>
      </c>
      <c r="AP23" s="164" t="n">
        <v>1423.4</v>
      </c>
      <c r="AQ23" s="164" t="n">
        <v>1662</v>
      </c>
      <c r="AR23" s="156" t="n">
        <f aca="false">_xlfn.PERCENTRANK.EXC(AP$4:AP$90,AP23)</f>
        <v>0.909</v>
      </c>
      <c r="AS23" s="156" t="n">
        <f aca="false">_xlfn.PERCENTRANK.EXC(AQ$4:AQ$90,AQ23)</f>
        <v>0.875</v>
      </c>
      <c r="AT23" s="165" t="n">
        <v>0.325991189427313</v>
      </c>
      <c r="AU23" s="165" t="n">
        <v>0.308219178082192</v>
      </c>
      <c r="AV23" s="166" t="n">
        <f aca="false">_xlfn.PERCENTRANK.EXC(AT$4:AT$90,AT23)</f>
        <v>0.05682</v>
      </c>
      <c r="AW23" s="166" t="n">
        <f aca="false">_xlfn.PERCENTRANK.EXC(AU$4:AU$90,AU23)</f>
        <v>0.09091</v>
      </c>
      <c r="AX23" s="155" t="n">
        <v>12.9</v>
      </c>
      <c r="AY23" s="155" t="n">
        <v>17.1</v>
      </c>
      <c r="AZ23" s="156" t="n">
        <f aca="false">_xlfn.PERCENTRANK.EXC(AX$4:AX$90,AX23)</f>
        <v>0.898</v>
      </c>
      <c r="BA23" s="156" t="n">
        <f aca="false">_xlfn.PERCENTRANK.EXC(AY$4:AY$90,AY23)</f>
        <v>0.955</v>
      </c>
      <c r="BL23" s="155" t="n">
        <v>0</v>
      </c>
      <c r="BM23" s="155" t="n">
        <v>0</v>
      </c>
      <c r="BN23" s="156" t="n">
        <f aca="false">_xlfn.PERCENTRANK.EXC(BL$4:BL$90,BL23)</f>
        <v>0.0113636</v>
      </c>
      <c r="BO23" s="156" t="n">
        <f aca="false">_xlfn.PERCENTRANK.EXC(BM$4:BM$90,BM23)</f>
        <v>0.0113636</v>
      </c>
      <c r="BP23" s="155" t="n">
        <v>3.103703</v>
      </c>
      <c r="BQ23" s="155" t="n">
        <v>2.928402</v>
      </c>
      <c r="BR23" s="156" t="n">
        <f aca="false">_xlfn.PERCENTRANK.EXC(BP$4:BP$90,BP23)</f>
        <v>0.625</v>
      </c>
      <c r="BS23" s="156" t="n">
        <f aca="false">_xlfn.PERCENTRANK.EXC(BQ$4:BQ$90,BQ23)</f>
        <v>0.5</v>
      </c>
      <c r="BW23" s="89"/>
      <c r="BX23" s="173" t="n">
        <v>81</v>
      </c>
      <c r="BY23" s="173" t="n">
        <v>79.9</v>
      </c>
      <c r="BZ23" s="156" t="n">
        <f aca="false">_xlfn.PERCENTRANK.EXC(BX$4:BX$90,BX23)</f>
        <v>0.875</v>
      </c>
      <c r="CA23" s="156" t="n">
        <f aca="false">_xlfn.PERCENTRANK.EXC(BY$4:BY$90,BY23)</f>
        <v>0.727</v>
      </c>
      <c r="CD23" s="174" t="n">
        <v>246264</v>
      </c>
      <c r="CE23" s="174" t="n">
        <v>294314</v>
      </c>
      <c r="CF23" s="175" t="n">
        <v>0.012</v>
      </c>
      <c r="CG23" s="175" t="n">
        <v>0.014</v>
      </c>
      <c r="CH23" s="175" t="n">
        <v>0.022</v>
      </c>
      <c r="CI23" s="175" t="n">
        <v>0.021</v>
      </c>
      <c r="CJ23" s="175" t="n">
        <v>0.025</v>
      </c>
      <c r="CK23" s="175" t="n">
        <v>0.016</v>
      </c>
      <c r="CL23" s="175" t="n">
        <v>0.016</v>
      </c>
      <c r="CM23" s="175" t="n">
        <v>0.015</v>
      </c>
      <c r="CN23" s="175" t="n">
        <v>0.019</v>
      </c>
      <c r="CO23" s="175" t="n">
        <v>0.02</v>
      </c>
      <c r="CP23" s="185"/>
      <c r="CQ23" s="185"/>
      <c r="DB23" s="176" t="n">
        <v>16.2075198597416</v>
      </c>
      <c r="DC23" s="176" t="n">
        <v>11.8662380994448</v>
      </c>
      <c r="DD23" s="176" t="n">
        <v>58.7226567543508</v>
      </c>
      <c r="DE23" s="176" t="n">
        <v>11.2108156594657</v>
      </c>
      <c r="DF23" s="176" t="n">
        <v>1.99276962699702</v>
      </c>
      <c r="DG23" s="186"/>
      <c r="DH23" s="186"/>
      <c r="DI23" s="186"/>
      <c r="DJ23" s="186"/>
      <c r="DK23" s="186"/>
      <c r="DL23" s="178" t="n">
        <v>40.0866800830215</v>
      </c>
      <c r="DM23" s="178" t="n">
        <v>41.7448008033197</v>
      </c>
      <c r="DN23" s="156" t="n">
        <f aca="false">_xlfn.PERCENTRANK.EXC(DL$4:DL$90,DL23)</f>
        <v>0.943</v>
      </c>
      <c r="DO23" s="156" t="n">
        <f aca="false">_xlfn.PERCENTRANK.EXC(DM$4:DM$90,DM23)</f>
        <v>0.943</v>
      </c>
      <c r="DR23" s="179" t="n">
        <v>144.337433648009</v>
      </c>
      <c r="DS23" s="179" t="n">
        <v>143.941520832683</v>
      </c>
      <c r="DT23" s="156" t="n">
        <f aca="false">_xlfn.PERCENTRANK.EXC(DR$4:DR$90,DR23)</f>
        <v>0.1591</v>
      </c>
      <c r="DU23" s="180" t="n">
        <f aca="false">_xlfn.PERCENTRANK.EXC(DS$4:DS$90,DS23)</f>
        <v>0.1591</v>
      </c>
    </row>
    <row r="24" customFormat="false" ht="15" hidden="false" customHeight="false" outlineLevel="0" collapsed="false">
      <c r="A24" s="154" t="n">
        <v>121</v>
      </c>
      <c r="B24" s="154" t="s">
        <v>169</v>
      </c>
      <c r="C24" s="155" t="n">
        <v>84.3</v>
      </c>
      <c r="D24" s="155" t="n">
        <v>85.4</v>
      </c>
      <c r="E24" s="156" t="n">
        <f aca="false">_xlfn.PERCENTRANK.EXC($C$4:$C$90,C24)</f>
        <v>0.989</v>
      </c>
      <c r="F24" s="156" t="n">
        <f aca="false">_xlfn.PERCENTRANK.EXC(D$4:D$90,D24)</f>
        <v>0.989</v>
      </c>
      <c r="G24" s="155" t="n">
        <v>51.890069424</v>
      </c>
      <c r="H24" s="155" t="n">
        <v>55.1</v>
      </c>
      <c r="I24" s="156" t="n">
        <f aca="false">(1-(_xlfn.PERCENTRANK.EXC(G$4:G$90,G24)))</f>
        <v>0.87952</v>
      </c>
      <c r="J24" s="156" t="n">
        <f aca="false">(1-(_xlfn.PERCENTRANK.EXC(H$4:H$90,H24)))</f>
        <v>0.87952</v>
      </c>
      <c r="K24" s="155" t="n">
        <v>22.3</v>
      </c>
      <c r="L24" s="155" t="n">
        <v>22.9</v>
      </c>
      <c r="M24" s="156" t="n">
        <f aca="false">(1-(_xlfn.PERCENTRANK.EXC(K$4:K$90,K24)))</f>
        <v>0.7386</v>
      </c>
      <c r="N24" s="156" t="n">
        <f aca="false">(1-(_xlfn.PERCENTRANK.EXC(L$4:L$90,L24)))</f>
        <v>0.8409</v>
      </c>
      <c r="O24" s="155" t="n">
        <v>67.4</v>
      </c>
      <c r="P24" s="155" t="n">
        <v>67.3</v>
      </c>
      <c r="Q24" s="156" t="n">
        <f aca="false">_xlfn.PERCENTRANK.EXC(O$4:O$90,O24)</f>
        <v>0.3523</v>
      </c>
      <c r="R24" s="156" t="n">
        <f aca="false">_xlfn.PERCENTRANK.EXC(P$4:P$90,P24)</f>
        <v>0.386</v>
      </c>
      <c r="S24" s="155" t="n">
        <v>74.5</v>
      </c>
      <c r="T24" s="155" t="n">
        <v>82.6</v>
      </c>
      <c r="U24" s="156" t="n">
        <f aca="false">_xlfn.PERCENTRANK.EXC(S$4:S$90,S24)</f>
        <v>0.989</v>
      </c>
      <c r="V24" s="156" t="n">
        <f aca="false">_xlfn.PERCENTRANK.EXC(T$4:T$90,T24)</f>
        <v>0.989</v>
      </c>
      <c r="W24" s="88" t="s">
        <v>149</v>
      </c>
      <c r="X24" s="181"/>
      <c r="Y24" s="181"/>
      <c r="Z24" s="182"/>
      <c r="AA24" s="183"/>
      <c r="AB24" s="184"/>
      <c r="AC24" s="184"/>
      <c r="AH24" s="161" t="n">
        <v>65.9</v>
      </c>
      <c r="AI24" s="161" t="n">
        <v>65.3</v>
      </c>
      <c r="AJ24" s="156" t="n">
        <f aca="false">_xlfn.PERCENTRANK.EXC(AH$4:AH$90,AH24)</f>
        <v>0.864</v>
      </c>
      <c r="AK24" s="156" t="n">
        <f aca="false">_xlfn.PERCENTRANK.EXC(AI$4:AI$90,AI24)</f>
        <v>0.818</v>
      </c>
      <c r="AL24" s="155" t="n">
        <v>84.7965643954487</v>
      </c>
      <c r="AM24" s="155" t="n">
        <v>84.2335532343779</v>
      </c>
      <c r="AN24" s="156" t="n">
        <f aca="false">_xlfn.PERCENTRANK.EXC(AL$4:AL$90,AL24)</f>
        <v>0.955</v>
      </c>
      <c r="AO24" s="156" t="n">
        <f aca="false">_xlfn.PERCENTRANK.EXC(AM$4:AM$90,AM24)</f>
        <v>0.966</v>
      </c>
      <c r="AP24" s="164" t="n">
        <v>1921</v>
      </c>
      <c r="AQ24" s="164" t="n">
        <v>2111</v>
      </c>
      <c r="AR24" s="156" t="n">
        <f aca="false">_xlfn.PERCENTRANK.EXC(AP$4:AP$90,AP24)</f>
        <v>0.989</v>
      </c>
      <c r="AS24" s="156" t="n">
        <f aca="false">_xlfn.PERCENTRANK.EXC(AQ$4:AQ$90,AQ24)</f>
        <v>0.989</v>
      </c>
      <c r="AT24" s="165" t="n">
        <v>0.313432835820896</v>
      </c>
      <c r="AU24" s="165" t="n">
        <v>0.302117263843648</v>
      </c>
      <c r="AV24" s="166" t="n">
        <f aca="false">_xlfn.PERCENTRANK.EXC(AT$4:AT$90,AT24)</f>
        <v>0.034091</v>
      </c>
      <c r="AW24" s="166" t="n">
        <f aca="false">_xlfn.PERCENTRANK.EXC(AU$4:AU$90,AU24)</f>
        <v>0.07955</v>
      </c>
      <c r="AX24" s="155" t="n">
        <v>10.8</v>
      </c>
      <c r="AY24" s="155" t="n">
        <v>13</v>
      </c>
      <c r="AZ24" s="156" t="n">
        <f aca="false">_xlfn.PERCENTRANK.EXC(AX$4:AX$90,AX24)</f>
        <v>0.466</v>
      </c>
      <c r="BA24" s="156" t="n">
        <f aca="false">_xlfn.PERCENTRANK.EXC(AY$4:AY$90,AY24)</f>
        <v>0.511</v>
      </c>
      <c r="BL24" s="155" t="n">
        <v>38.3</v>
      </c>
      <c r="BM24" s="155" t="n">
        <v>38.3</v>
      </c>
      <c r="BN24" s="156" t="n">
        <f aca="false">_xlfn.PERCENTRANK.EXC(BL$4:BL$90,BL24)</f>
        <v>0.898</v>
      </c>
      <c r="BO24" s="156" t="n">
        <f aca="false">_xlfn.PERCENTRANK.EXC(BM$4:BM$90,BM24)</f>
        <v>0.875</v>
      </c>
      <c r="BP24" s="155" t="n">
        <v>3.561428</v>
      </c>
      <c r="BQ24" s="155" t="n">
        <v>3.100352</v>
      </c>
      <c r="BR24" s="156" t="n">
        <f aca="false">_xlfn.PERCENTRANK.EXC(BP$4:BP$90,BP24)</f>
        <v>0.864</v>
      </c>
      <c r="BS24" s="156" t="n">
        <f aca="false">_xlfn.PERCENTRANK.EXC(BQ$4:BQ$90,BQ24)</f>
        <v>0.682</v>
      </c>
      <c r="BW24" s="89"/>
      <c r="BX24" s="173" t="n">
        <v>78</v>
      </c>
      <c r="BY24" s="173" t="n">
        <v>80.3</v>
      </c>
      <c r="BZ24" s="156" t="n">
        <f aca="false">_xlfn.PERCENTRANK.EXC(BX$4:BX$90,BX24)</f>
        <v>0.727</v>
      </c>
      <c r="CA24" s="156" t="n">
        <f aca="false">_xlfn.PERCENTRANK.EXC(BY$4:BY$90,BY24)</f>
        <v>0.739</v>
      </c>
      <c r="CD24" s="174" t="n">
        <v>364753</v>
      </c>
      <c r="CE24" s="174" t="n">
        <v>413985</v>
      </c>
      <c r="CF24" s="175" t="n">
        <v>0.002</v>
      </c>
      <c r="CG24" s="175" t="n">
        <v>0.004</v>
      </c>
      <c r="CH24" s="175" t="n">
        <v>0.013</v>
      </c>
      <c r="CI24" s="175" t="n">
        <v>0.016</v>
      </c>
      <c r="CJ24" s="175" t="n">
        <v>0.018</v>
      </c>
      <c r="CK24" s="175" t="n">
        <v>0.015</v>
      </c>
      <c r="CL24" s="175" t="n">
        <v>0.013</v>
      </c>
      <c r="CM24" s="175" t="n">
        <v>0.014</v>
      </c>
      <c r="CN24" s="175" t="n">
        <v>0.016</v>
      </c>
      <c r="CO24" s="175" t="n">
        <v>0.017</v>
      </c>
      <c r="CP24" s="185"/>
      <c r="CQ24" s="185"/>
      <c r="DB24" s="176" t="n">
        <v>17.9475101754895</v>
      </c>
      <c r="DC24" s="176" t="n">
        <v>12.1837747744484</v>
      </c>
      <c r="DD24" s="176" t="n">
        <v>54.8188944043866</v>
      </c>
      <c r="DE24" s="176" t="n">
        <v>12.6741307052188</v>
      </c>
      <c r="DF24" s="176" t="n">
        <v>2.37568994045678</v>
      </c>
      <c r="DG24" s="186"/>
      <c r="DH24" s="186"/>
      <c r="DI24" s="186"/>
      <c r="DJ24" s="186"/>
      <c r="DK24" s="186"/>
      <c r="DL24" s="178" t="n">
        <v>21.1294403755937</v>
      </c>
      <c r="DM24" s="178" t="n">
        <v>24.7824481093272</v>
      </c>
      <c r="DN24" s="156" t="n">
        <f aca="false">_xlfn.PERCENTRANK.EXC(DL$4:DL$90,DL24)</f>
        <v>0.795</v>
      </c>
      <c r="DO24" s="156" t="n">
        <f aca="false">_xlfn.PERCENTRANK.EXC(DM$4:DM$90,DM24)</f>
        <v>0.795</v>
      </c>
      <c r="DR24" s="179" t="n">
        <v>91.3887210423023</v>
      </c>
      <c r="DS24" s="179" t="n">
        <v>92.1020948711775</v>
      </c>
      <c r="DT24" s="156" t="n">
        <f aca="false">_xlfn.PERCENTRANK.EXC(DR$4:DR$90,DR24)</f>
        <v>0.022727</v>
      </c>
      <c r="DU24" s="180" t="n">
        <f aca="false">_xlfn.PERCENTRANK.EXC(DS$4:DS$90,DS24)</f>
        <v>0.0113636</v>
      </c>
    </row>
    <row r="25" customFormat="false" ht="15" hidden="false" customHeight="false" outlineLevel="0" collapsed="false">
      <c r="A25" s="154" t="n">
        <v>122</v>
      </c>
      <c r="B25" s="154" t="s">
        <v>170</v>
      </c>
      <c r="C25" s="155" t="n">
        <v>83.2</v>
      </c>
      <c r="D25" s="155" t="n">
        <v>84.7</v>
      </c>
      <c r="E25" s="156" t="n">
        <f aca="false">_xlfn.PERCENTRANK.EXC($C$4:$C$90,C25)</f>
        <v>0.92</v>
      </c>
      <c r="F25" s="156" t="n">
        <f aca="false">_xlfn.PERCENTRANK.EXC(D$4:D$90,D25)</f>
        <v>0.943</v>
      </c>
      <c r="G25" s="155" t="n">
        <v>65.514644901</v>
      </c>
      <c r="H25" s="155" t="n">
        <v>52.7</v>
      </c>
      <c r="I25" s="156" t="n">
        <f aca="false">(1-(_xlfn.PERCENTRANK.EXC(G$4:G$90,G25)))</f>
        <v>0.361</v>
      </c>
      <c r="J25" s="156" t="n">
        <f aca="false">(1-(_xlfn.PERCENTRANK.EXC(H$4:H$90,H25)))</f>
        <v>0.91566</v>
      </c>
      <c r="K25" s="155" t="n">
        <v>18.3</v>
      </c>
      <c r="L25" s="155" t="n">
        <v>17.1</v>
      </c>
      <c r="M25" s="156" t="n">
        <f aca="false">(1-(_xlfn.PERCENTRANK.EXC(K$4:K$90,K25)))</f>
        <v>0.93182</v>
      </c>
      <c r="N25" s="156" t="n">
        <f aca="false">(1-(_xlfn.PERCENTRANK.EXC(L$4:L$90,L25)))</f>
        <v>0.93182</v>
      </c>
      <c r="O25" s="155" t="n">
        <v>69.9</v>
      </c>
      <c r="P25" s="155" t="n">
        <v>70.5</v>
      </c>
      <c r="Q25" s="156" t="n">
        <f aca="false">_xlfn.PERCENTRANK.EXC(O$4:O$90,O25)</f>
        <v>0.534</v>
      </c>
      <c r="R25" s="156" t="n">
        <f aca="false">_xlfn.PERCENTRANK.EXC(P$4:P$90,P25)</f>
        <v>0.682</v>
      </c>
      <c r="S25" s="155" t="n">
        <v>66.7</v>
      </c>
      <c r="T25" s="155" t="n">
        <v>76.4</v>
      </c>
      <c r="U25" s="156" t="n">
        <f aca="false">_xlfn.PERCENTRANK.EXC(S$4:S$90,S25)</f>
        <v>0.943</v>
      </c>
      <c r="V25" s="156" t="n">
        <f aca="false">_xlfn.PERCENTRANK.EXC(T$4:T$90,T25)</f>
        <v>0.875</v>
      </c>
      <c r="W25" s="88" t="s">
        <v>149</v>
      </c>
      <c r="X25" s="181"/>
      <c r="Y25" s="181"/>
      <c r="Z25" s="182"/>
      <c r="AA25" s="183"/>
      <c r="AB25" s="184"/>
      <c r="AC25" s="184"/>
      <c r="AH25" s="161" t="n">
        <v>66.2</v>
      </c>
      <c r="AI25" s="161" t="n">
        <v>66.2</v>
      </c>
      <c r="AJ25" s="156" t="n">
        <f aca="false">_xlfn.PERCENTRANK.EXC(AH$4:AH$90,AH25)</f>
        <v>0.898</v>
      </c>
      <c r="AK25" s="156" t="n">
        <f aca="false">_xlfn.PERCENTRANK.EXC(AI$4:AI$90,AI25)</f>
        <v>0.875</v>
      </c>
      <c r="AL25" s="155" t="n">
        <v>78.7999846348865</v>
      </c>
      <c r="AM25" s="155" t="n">
        <v>81.557719054242</v>
      </c>
      <c r="AN25" s="156" t="n">
        <f aca="false">_xlfn.PERCENTRANK.EXC(AL$4:AL$90,AL25)</f>
        <v>0.852</v>
      </c>
      <c r="AO25" s="156" t="n">
        <f aca="false">_xlfn.PERCENTRANK.EXC(AM$4:AM$90,AM25)</f>
        <v>0.909</v>
      </c>
      <c r="AP25" s="164" t="n">
        <v>1556.5</v>
      </c>
      <c r="AQ25" s="164" t="n">
        <v>1812</v>
      </c>
      <c r="AR25" s="156" t="n">
        <f aca="false">_xlfn.PERCENTRANK.EXC(AP$4:AP$90,AP25)</f>
        <v>0.966</v>
      </c>
      <c r="AS25" s="156" t="n">
        <f aca="false">_xlfn.PERCENTRANK.EXC(AQ$4:AQ$90,AQ25)</f>
        <v>0.943</v>
      </c>
      <c r="AT25" s="165" t="n">
        <v>0.35506241331484</v>
      </c>
      <c r="AU25" s="165" t="n">
        <v>0.342130065975495</v>
      </c>
      <c r="AV25" s="166" t="n">
        <f aca="false">_xlfn.PERCENTRANK.EXC(AT$4:AT$90,AT25)</f>
        <v>0.1364</v>
      </c>
      <c r="AW25" s="166" t="n">
        <f aca="false">_xlfn.PERCENTRANK.EXC(AU$4:AU$90,AU25)</f>
        <v>0.1705</v>
      </c>
      <c r="AX25" s="155" t="n">
        <v>10.5</v>
      </c>
      <c r="AY25" s="155" t="n">
        <v>12.7</v>
      </c>
      <c r="AZ25" s="156" t="n">
        <f aca="false">_xlfn.PERCENTRANK.EXC(AX$4:AX$90,AX25)</f>
        <v>0.409</v>
      </c>
      <c r="BA25" s="156" t="n">
        <f aca="false">_xlfn.PERCENTRANK.EXC(AY$4:AY$90,AY25)</f>
        <v>0.455</v>
      </c>
      <c r="BL25" s="155" t="n">
        <v>44.7</v>
      </c>
      <c r="BM25" s="155" t="n">
        <v>44.7</v>
      </c>
      <c r="BN25" s="156" t="n">
        <f aca="false">_xlfn.PERCENTRANK.EXC(BL$4:BL$90,BL25)</f>
        <v>0.932</v>
      </c>
      <c r="BO25" s="156" t="n">
        <f aca="false">_xlfn.PERCENTRANK.EXC(BM$4:BM$90,BM25)</f>
        <v>0.92</v>
      </c>
      <c r="BP25" s="155" t="n">
        <v>2.837042</v>
      </c>
      <c r="BQ25" s="155" t="n">
        <v>2.506153</v>
      </c>
      <c r="BR25" s="156" t="n">
        <f aca="false">_xlfn.PERCENTRANK.EXC(BP$4:BP$90,BP25)</f>
        <v>0.5</v>
      </c>
      <c r="BS25" s="156" t="n">
        <f aca="false">_xlfn.PERCENTRANK.EXC(BQ$4:BQ$90,BQ25)</f>
        <v>0.2955</v>
      </c>
      <c r="BW25" s="89"/>
      <c r="BX25" s="173" t="n">
        <v>74.5</v>
      </c>
      <c r="BY25" s="173" t="n">
        <v>77.4</v>
      </c>
      <c r="BZ25" s="156" t="n">
        <f aca="false">_xlfn.PERCENTRANK.EXC(BX$4:BX$90,BX25)</f>
        <v>0.557</v>
      </c>
      <c r="CA25" s="156" t="n">
        <f aca="false">_xlfn.PERCENTRANK.EXC(BY$4:BY$90,BY25)</f>
        <v>0.591</v>
      </c>
      <c r="CD25" s="174" t="n">
        <v>230438</v>
      </c>
      <c r="CE25" s="174" t="n">
        <v>263413</v>
      </c>
      <c r="CF25" s="175" t="n">
        <v>0.006</v>
      </c>
      <c r="CG25" s="175" t="n">
        <v>0.008</v>
      </c>
      <c r="CH25" s="175" t="n">
        <v>0.015</v>
      </c>
      <c r="CI25" s="175" t="n">
        <v>0.012</v>
      </c>
      <c r="CJ25" s="175" t="n">
        <v>0.019</v>
      </c>
      <c r="CK25" s="175" t="n">
        <v>0.015</v>
      </c>
      <c r="CL25" s="175" t="n">
        <v>0.014</v>
      </c>
      <c r="CM25" s="175" t="n">
        <v>0.013</v>
      </c>
      <c r="CN25" s="175" t="n">
        <v>0.015</v>
      </c>
      <c r="CO25" s="175" t="n">
        <v>0.017</v>
      </c>
      <c r="CP25" s="185"/>
      <c r="CQ25" s="185"/>
      <c r="DB25" s="176" t="n">
        <v>19.583315933534</v>
      </c>
      <c r="DC25" s="176" t="n">
        <v>11.0396981166457</v>
      </c>
      <c r="DD25" s="176" t="n">
        <v>53.4639520448877</v>
      </c>
      <c r="DE25" s="176" t="n">
        <v>13.4218888209769</v>
      </c>
      <c r="DF25" s="176" t="n">
        <v>2.49114508395561</v>
      </c>
      <c r="DG25" s="186"/>
      <c r="DH25" s="186"/>
      <c r="DI25" s="186"/>
      <c r="DJ25" s="186"/>
      <c r="DK25" s="186"/>
      <c r="DL25" s="178" t="n">
        <v>12.8073034314669</v>
      </c>
      <c r="DM25" s="178" t="n">
        <v>13.970988532392</v>
      </c>
      <c r="DN25" s="156" t="n">
        <f aca="false">_xlfn.PERCENTRANK.EXC(DL$4:DL$90,DL25)</f>
        <v>0.625</v>
      </c>
      <c r="DO25" s="156" t="n">
        <f aca="false">_xlfn.PERCENTRANK.EXC(DM$4:DM$90,DM25)</f>
        <v>0.591</v>
      </c>
      <c r="DR25" s="179" t="n">
        <v>122.328703740011</v>
      </c>
      <c r="DS25" s="179" t="n">
        <v>122.159134801082</v>
      </c>
      <c r="DT25" s="156" t="n">
        <f aca="false">_xlfn.PERCENTRANK.EXC(DR$4:DR$90,DR25)</f>
        <v>0.07955</v>
      </c>
      <c r="DU25" s="180" t="n">
        <f aca="false">_xlfn.PERCENTRANK.EXC(DS$4:DS$90,DS25)</f>
        <v>0.07955</v>
      </c>
    </row>
    <row r="26" customFormat="false" ht="15" hidden="false" customHeight="false" outlineLevel="0" collapsed="false">
      <c r="A26" s="154" t="n">
        <v>123</v>
      </c>
      <c r="B26" s="154" t="s">
        <v>171</v>
      </c>
      <c r="C26" s="155" t="n">
        <v>80.9</v>
      </c>
      <c r="D26" s="155" t="n">
        <v>81.7</v>
      </c>
      <c r="E26" s="156" t="n">
        <f aca="false">_xlfn.PERCENTRANK.EXC($C$4:$C$90,C26)</f>
        <v>0.432</v>
      </c>
      <c r="F26" s="156" t="n">
        <f aca="false">_xlfn.PERCENTRANK.EXC(D$4:D$90,D26)</f>
        <v>0.477</v>
      </c>
      <c r="G26" s="155" t="n">
        <v>62.872149105</v>
      </c>
      <c r="H26" s="155" t="n">
        <v>62.6</v>
      </c>
      <c r="I26" s="156" t="n">
        <f aca="false">(1-(_xlfn.PERCENTRANK.EXC(G$4:G$90,G26)))</f>
        <v>0.446</v>
      </c>
      <c r="J26" s="156" t="n">
        <f aca="false">(1-(_xlfn.PERCENTRANK.EXC(H$4:H$90,H26)))</f>
        <v>0.627</v>
      </c>
      <c r="K26" s="155" t="n">
        <v>21.6</v>
      </c>
      <c r="L26" s="155" t="n">
        <v>32.9</v>
      </c>
      <c r="M26" s="156" t="n">
        <f aca="false">(1-(_xlfn.PERCENTRANK.EXC(K$4:K$90,K26)))</f>
        <v>0.8068</v>
      </c>
      <c r="N26" s="156" t="n">
        <f aca="false">(1-(_xlfn.PERCENTRANK.EXC(L$4:L$90,L26)))</f>
        <v>0.523</v>
      </c>
      <c r="O26" s="155" t="n">
        <v>69.7</v>
      </c>
      <c r="P26" s="155" t="n">
        <v>71.4</v>
      </c>
      <c r="Q26" s="156" t="n">
        <f aca="false">_xlfn.PERCENTRANK.EXC(O$4:O$90,O26)</f>
        <v>0.5</v>
      </c>
      <c r="R26" s="156" t="n">
        <f aca="false">_xlfn.PERCENTRANK.EXC(P$4:P$90,P26)</f>
        <v>0.739</v>
      </c>
      <c r="S26" s="155" t="n">
        <v>48.7</v>
      </c>
      <c r="T26" s="155" t="n">
        <v>58.6</v>
      </c>
      <c r="U26" s="156" t="n">
        <f aca="false">_xlfn.PERCENTRANK.EXC(S$4:S$90,S26)</f>
        <v>0.5</v>
      </c>
      <c r="V26" s="156" t="n">
        <f aca="false">_xlfn.PERCENTRANK.EXC(T$4:T$90,T26)</f>
        <v>0.3182</v>
      </c>
      <c r="W26" s="88" t="s">
        <v>149</v>
      </c>
      <c r="X26" s="181"/>
      <c r="Y26" s="181"/>
      <c r="Z26" s="182"/>
      <c r="AA26" s="183"/>
      <c r="AB26" s="184"/>
      <c r="AC26" s="184"/>
      <c r="AH26" s="161" t="n">
        <v>64.6</v>
      </c>
      <c r="AI26" s="161" t="n">
        <v>64.3</v>
      </c>
      <c r="AJ26" s="156" t="n">
        <f aca="false">_xlfn.PERCENTRANK.EXC(AH$4:AH$90,AH26)</f>
        <v>0.818</v>
      </c>
      <c r="AK26" s="156" t="n">
        <f aca="false">_xlfn.PERCENTRANK.EXC(AI$4:AI$90,AI26)</f>
        <v>0.693</v>
      </c>
      <c r="AL26" s="155" t="n">
        <v>71.0493497238553</v>
      </c>
      <c r="AM26" s="155" t="n">
        <v>71.4540794286208</v>
      </c>
      <c r="AN26" s="156" t="n">
        <f aca="false">_xlfn.PERCENTRANK.EXC(AL$4:AL$90,AL26)</f>
        <v>0.42</v>
      </c>
      <c r="AO26" s="156" t="n">
        <f aca="false">_xlfn.PERCENTRANK.EXC(AM$4:AM$90,AM26)</f>
        <v>0.455</v>
      </c>
      <c r="AP26" s="164" t="n">
        <v>1277.1</v>
      </c>
      <c r="AQ26" s="164" t="n">
        <v>1389</v>
      </c>
      <c r="AR26" s="156" t="n">
        <f aca="false">_xlfn.PERCENTRANK.EXC(AP$4:AP$90,AP26)</f>
        <v>0.852</v>
      </c>
      <c r="AS26" s="156" t="n">
        <f aca="false">_xlfn.PERCENTRANK.EXC(AQ$4:AQ$90,AQ26)</f>
        <v>0.67</v>
      </c>
      <c r="AT26" s="165" t="n">
        <v>0.400756143667297</v>
      </c>
      <c r="AU26" s="165" t="n">
        <v>0.396907216494845</v>
      </c>
      <c r="AV26" s="166" t="n">
        <f aca="false">_xlfn.PERCENTRANK.EXC(AT$4:AT$90,AT26)</f>
        <v>0.2386</v>
      </c>
      <c r="AW26" s="166" t="n">
        <f aca="false">_xlfn.PERCENTRANK.EXC(AU$4:AU$90,AU26)</f>
        <v>0.42</v>
      </c>
      <c r="AX26" s="155" t="n">
        <v>12.3</v>
      </c>
      <c r="AY26" s="155" t="n">
        <v>14.8</v>
      </c>
      <c r="AZ26" s="156" t="n">
        <f aca="false">_xlfn.PERCENTRANK.EXC(AX$4:AX$90,AX26)</f>
        <v>0.761</v>
      </c>
      <c r="BA26" s="156" t="n">
        <f aca="false">_xlfn.PERCENTRANK.EXC(AY$4:AY$90,AY26)</f>
        <v>0.705</v>
      </c>
      <c r="BL26" s="155" t="n">
        <v>15.3</v>
      </c>
      <c r="BM26" s="155" t="n">
        <v>15.7</v>
      </c>
      <c r="BN26" s="156" t="n">
        <f aca="false">_xlfn.PERCENTRANK.EXC(BL$4:BL$90,BL26)</f>
        <v>0.705</v>
      </c>
      <c r="BO26" s="156" t="n">
        <f aca="false">_xlfn.PERCENTRANK.EXC(BM$4:BM$90,BM26)</f>
        <v>0.648</v>
      </c>
      <c r="BP26" s="155" t="n">
        <v>2.400998</v>
      </c>
      <c r="BQ26" s="155" t="n">
        <v>2.931627</v>
      </c>
      <c r="BR26" s="156" t="n">
        <f aca="false">_xlfn.PERCENTRANK.EXC(BP$4:BP$90,BP26)</f>
        <v>0.2841</v>
      </c>
      <c r="BS26" s="156" t="n">
        <f aca="false">_xlfn.PERCENTRANK.EXC(BQ$4:BQ$90,BQ26)</f>
        <v>0.511</v>
      </c>
      <c r="BW26" s="89"/>
      <c r="BX26" s="173" t="n">
        <v>74.2</v>
      </c>
      <c r="BY26" s="173" t="n">
        <v>80.3</v>
      </c>
      <c r="BZ26" s="156" t="n">
        <f aca="false">_xlfn.PERCENTRANK.EXC(BX$4:BX$90,BX26)</f>
        <v>0.534</v>
      </c>
      <c r="CA26" s="156" t="n">
        <f aca="false">_xlfn.PERCENTRANK.EXC(BY$4:BY$90,BY26)</f>
        <v>0.739</v>
      </c>
      <c r="CD26" s="174" t="n">
        <v>226565</v>
      </c>
      <c r="CE26" s="174" t="n">
        <v>257334</v>
      </c>
      <c r="CF26" s="175" t="n">
        <v>0.005</v>
      </c>
      <c r="CG26" s="175" t="n">
        <v>0.002</v>
      </c>
      <c r="CH26" s="175" t="n">
        <v>0.013</v>
      </c>
      <c r="CI26" s="175" t="n">
        <v>0.015</v>
      </c>
      <c r="CJ26" s="175" t="n">
        <v>0.017</v>
      </c>
      <c r="CK26" s="175" t="n">
        <v>0.01</v>
      </c>
      <c r="CL26" s="175" t="n">
        <v>0.011</v>
      </c>
      <c r="CM26" s="175" t="n">
        <v>0.016</v>
      </c>
      <c r="CN26" s="175" t="n">
        <v>0.019</v>
      </c>
      <c r="CO26" s="175" t="n">
        <v>0.021</v>
      </c>
      <c r="CP26" s="185"/>
      <c r="CQ26" s="185"/>
      <c r="DB26" s="176" t="n">
        <v>21.6364724443719</v>
      </c>
      <c r="DC26" s="176" t="n">
        <v>14.6552729138007</v>
      </c>
      <c r="DD26" s="176" t="n">
        <v>52.717868606558</v>
      </c>
      <c r="DE26" s="176" t="n">
        <v>9.83663254758407</v>
      </c>
      <c r="DF26" s="176" t="n">
        <v>1.15375348768527</v>
      </c>
      <c r="DG26" s="186"/>
      <c r="DH26" s="186"/>
      <c r="DI26" s="186"/>
      <c r="DJ26" s="186"/>
      <c r="DK26" s="186"/>
      <c r="DL26" s="178" t="n">
        <v>17.3822686733327</v>
      </c>
      <c r="DM26" s="178" t="n">
        <v>19.1516806368823</v>
      </c>
      <c r="DN26" s="156" t="n">
        <f aca="false">_xlfn.PERCENTRANK.EXC(DL$4:DL$90,DL26)</f>
        <v>0.75</v>
      </c>
      <c r="DO26" s="156" t="n">
        <f aca="false">_xlfn.PERCENTRANK.EXC(DM$4:DM$90,DM26)</f>
        <v>0.727</v>
      </c>
      <c r="DR26" s="179" t="n">
        <v>190.125312068255</v>
      </c>
      <c r="DS26" s="179" t="n">
        <v>191.972235994051</v>
      </c>
      <c r="DT26" s="156" t="n">
        <f aca="false">_xlfn.PERCENTRANK.EXC(DR$4:DR$90,DR26)</f>
        <v>0.375</v>
      </c>
      <c r="DU26" s="180" t="n">
        <f aca="false">_xlfn.PERCENTRANK.EXC(DS$4:DS$90,DS26)</f>
        <v>0.3636</v>
      </c>
    </row>
    <row r="27" customFormat="false" ht="15" hidden="false" customHeight="false" outlineLevel="0" collapsed="false">
      <c r="A27" s="154" t="n">
        <v>124</v>
      </c>
      <c r="B27" s="154" t="s">
        <v>172</v>
      </c>
      <c r="C27" s="155" t="n">
        <v>81</v>
      </c>
      <c r="D27" s="155" t="n">
        <v>81.8</v>
      </c>
      <c r="E27" s="156" t="n">
        <f aca="false">_xlfn.PERCENTRANK.EXC($C$4:$C$90,C27)</f>
        <v>0.5</v>
      </c>
      <c r="F27" s="156" t="n">
        <f aca="false">_xlfn.PERCENTRANK.EXC(D$4:D$90,D27)</f>
        <v>0.489</v>
      </c>
      <c r="G27" s="155" t="n">
        <v>54.283060662</v>
      </c>
      <c r="H27" s="155" t="n">
        <v>64.7</v>
      </c>
      <c r="I27" s="156" t="n">
        <f aca="false">(1-(_xlfn.PERCENTRANK.EXC(G$4:G$90,G27)))</f>
        <v>0.8072</v>
      </c>
      <c r="J27" s="156" t="n">
        <f aca="false">(1-(_xlfn.PERCENTRANK.EXC(H$4:H$90,H27)))</f>
        <v>0.518</v>
      </c>
      <c r="K27" s="155" t="n">
        <v>21.3</v>
      </c>
      <c r="L27" s="155" t="n">
        <v>35.5</v>
      </c>
      <c r="M27" s="156" t="n">
        <f aca="false">(1-(_xlfn.PERCENTRANK.EXC(K$4:K$90,K27)))</f>
        <v>0.8295</v>
      </c>
      <c r="N27" s="156" t="n">
        <f aca="false">(1-(_xlfn.PERCENTRANK.EXC(L$4:L$90,L27)))</f>
        <v>0.443</v>
      </c>
      <c r="O27" s="155" t="n">
        <v>72.4</v>
      </c>
      <c r="P27" s="155" t="n">
        <v>71.9</v>
      </c>
      <c r="Q27" s="156" t="n">
        <f aca="false">_xlfn.PERCENTRANK.EXC(O$4:O$90,O27)</f>
        <v>0.716</v>
      </c>
      <c r="R27" s="156" t="n">
        <f aca="false">_xlfn.PERCENTRANK.EXC(P$4:P$90,P27)</f>
        <v>0.795</v>
      </c>
      <c r="S27" s="155" t="n">
        <v>52.2</v>
      </c>
      <c r="T27" s="155" t="n">
        <v>61.3</v>
      </c>
      <c r="U27" s="156" t="n">
        <f aca="false">_xlfn.PERCENTRANK.EXC(S$4:S$90,S27)</f>
        <v>0.705</v>
      </c>
      <c r="V27" s="156" t="n">
        <f aca="false">_xlfn.PERCENTRANK.EXC(T$4:T$90,T27)</f>
        <v>0.5</v>
      </c>
      <c r="W27" s="88" t="s">
        <v>149</v>
      </c>
      <c r="X27" s="181"/>
      <c r="Y27" s="181"/>
      <c r="Z27" s="182"/>
      <c r="AA27" s="183"/>
      <c r="AB27" s="184"/>
      <c r="AC27" s="184"/>
      <c r="AH27" s="161" t="n">
        <v>65.6</v>
      </c>
      <c r="AI27" s="161" t="n">
        <v>64.7</v>
      </c>
      <c r="AJ27" s="156" t="n">
        <f aca="false">_xlfn.PERCENTRANK.EXC(AH$4:AH$90,AH27)</f>
        <v>0.852</v>
      </c>
      <c r="AK27" s="156" t="n">
        <f aca="false">_xlfn.PERCENTRANK.EXC(AI$4:AI$90,AI27)</f>
        <v>0.773</v>
      </c>
      <c r="AL27" s="155" t="n">
        <v>72.6173627269892</v>
      </c>
      <c r="AM27" s="155" t="n">
        <v>72.8288609727694</v>
      </c>
      <c r="AN27" s="156" t="n">
        <f aca="false">_xlfn.PERCENTRANK.EXC(AL$4:AL$90,AL27)</f>
        <v>0.523</v>
      </c>
      <c r="AO27" s="156" t="n">
        <f aca="false">_xlfn.PERCENTRANK.EXC(AM$4:AM$90,AM27)</f>
        <v>0.557</v>
      </c>
      <c r="AP27" s="164" t="n">
        <v>1266.5</v>
      </c>
      <c r="AQ27" s="164" t="n">
        <v>1347</v>
      </c>
      <c r="AR27" s="156" t="n">
        <f aca="false">_xlfn.PERCENTRANK.EXC(AP$4:AP$90,AP27)</f>
        <v>0.83</v>
      </c>
      <c r="AS27" s="156" t="n">
        <f aca="false">_xlfn.PERCENTRANK.EXC(AQ$4:AQ$90,AQ27)</f>
        <v>0.636</v>
      </c>
      <c r="AT27" s="165" t="n">
        <v>0.410681399631676</v>
      </c>
      <c r="AU27" s="165" t="n">
        <v>0.40253164556962</v>
      </c>
      <c r="AV27" s="166" t="n">
        <f aca="false">_xlfn.PERCENTRANK.EXC(AT$4:AT$90,AT27)</f>
        <v>0.2841</v>
      </c>
      <c r="AW27" s="166" t="n">
        <f aca="false">_xlfn.PERCENTRANK.EXC(AU$4:AU$90,AU27)</f>
        <v>0.455</v>
      </c>
      <c r="AX27" s="155" t="n">
        <v>10.6</v>
      </c>
      <c r="AY27" s="155" t="n">
        <v>12.8</v>
      </c>
      <c r="AZ27" s="156" t="n">
        <f aca="false">_xlfn.PERCENTRANK.EXC(AX$4:AX$90,AX27)</f>
        <v>0.432</v>
      </c>
      <c r="BA27" s="156" t="n">
        <f aca="false">_xlfn.PERCENTRANK.EXC(AY$4:AY$90,AY27)</f>
        <v>0.466</v>
      </c>
      <c r="BL27" s="155" t="n">
        <v>74.1</v>
      </c>
      <c r="BM27" s="155" t="n">
        <v>74.9</v>
      </c>
      <c r="BN27" s="156" t="n">
        <f aca="false">_xlfn.PERCENTRANK.EXC(BL$4:BL$90,BL27)</f>
        <v>0.989</v>
      </c>
      <c r="BO27" s="156" t="n">
        <f aca="false">_xlfn.PERCENTRANK.EXC(BM$4:BM$90,BM27)</f>
        <v>0.989</v>
      </c>
      <c r="BP27" s="155" t="n">
        <v>3.440618</v>
      </c>
      <c r="BQ27" s="155" t="n">
        <v>2.99238</v>
      </c>
      <c r="BR27" s="156" t="n">
        <f aca="false">_xlfn.PERCENTRANK.EXC(BP$4:BP$90,BP27)</f>
        <v>0.807</v>
      </c>
      <c r="BS27" s="156" t="n">
        <f aca="false">_xlfn.PERCENTRANK.EXC(BQ$4:BQ$90,BQ27)</f>
        <v>0.602</v>
      </c>
      <c r="BW27" s="89"/>
      <c r="BX27" s="173" t="n">
        <v>72</v>
      </c>
      <c r="BY27" s="173" t="n">
        <v>77.3</v>
      </c>
      <c r="BZ27" s="156" t="n">
        <f aca="false">_xlfn.PERCENTRANK.EXC(BX$4:BX$90,BX27)</f>
        <v>0.375</v>
      </c>
      <c r="CA27" s="156" t="n">
        <f aca="false">_xlfn.PERCENTRANK.EXC(BY$4:BY$90,BY27)</f>
        <v>0.568</v>
      </c>
      <c r="CD27" s="174" t="n">
        <v>285949</v>
      </c>
      <c r="CE27" s="174" t="n">
        <v>309505</v>
      </c>
      <c r="CF27" s="175" t="n">
        <v>-0.001</v>
      </c>
      <c r="CG27" s="175" t="n">
        <v>-0.001</v>
      </c>
      <c r="CH27" s="175" t="n">
        <v>0.008</v>
      </c>
      <c r="CI27" s="175" t="n">
        <v>0.014</v>
      </c>
      <c r="CJ27" s="175" t="n">
        <v>0.01</v>
      </c>
      <c r="CK27" s="175" t="n">
        <v>0.005</v>
      </c>
      <c r="CL27" s="175" t="n">
        <v>0.006</v>
      </c>
      <c r="CM27" s="175" t="n">
        <v>0.01</v>
      </c>
      <c r="CN27" s="175" t="n">
        <v>0.014</v>
      </c>
      <c r="CO27" s="175" t="n">
        <v>0.015</v>
      </c>
      <c r="CP27" s="185"/>
      <c r="CQ27" s="185"/>
      <c r="DB27" s="176" t="n">
        <v>20.2119513416585</v>
      </c>
      <c r="DC27" s="176" t="n">
        <v>14.069885785367</v>
      </c>
      <c r="DD27" s="176" t="n">
        <v>52.930001130838</v>
      </c>
      <c r="DE27" s="176" t="n">
        <v>11.3322886544644</v>
      </c>
      <c r="DF27" s="176" t="n">
        <v>1.45587308767225</v>
      </c>
      <c r="DG27" s="186"/>
      <c r="DH27" s="186"/>
      <c r="DI27" s="186"/>
      <c r="DJ27" s="186"/>
      <c r="DK27" s="186"/>
      <c r="DL27" s="178" t="n">
        <v>10.4440492686233</v>
      </c>
      <c r="DM27" s="178" t="n">
        <v>11.3820193717962</v>
      </c>
      <c r="DN27" s="156" t="n">
        <f aca="false">_xlfn.PERCENTRANK.EXC(DL$4:DL$90,DL27)</f>
        <v>0.545</v>
      </c>
      <c r="DO27" s="156" t="n">
        <f aca="false">_xlfn.PERCENTRANK.EXC(DM$4:DM$90,DM27)</f>
        <v>0.523</v>
      </c>
      <c r="DR27" s="179" t="n">
        <v>153.11605834322</v>
      </c>
      <c r="DS27" s="179" t="n">
        <v>195.881324979262</v>
      </c>
      <c r="DT27" s="156" t="n">
        <f aca="false">_xlfn.PERCENTRANK.EXC(DR$4:DR$90,DR27)</f>
        <v>0.2273</v>
      </c>
      <c r="DU27" s="180" t="n">
        <f aca="false">_xlfn.PERCENTRANK.EXC(DS$4:DS$90,DS27)</f>
        <v>0.398</v>
      </c>
    </row>
    <row r="28" customFormat="false" ht="15" hidden="false" customHeight="false" outlineLevel="0" collapsed="false">
      <c r="A28" s="154" t="n">
        <v>125</v>
      </c>
      <c r="B28" s="154" t="s">
        <v>173</v>
      </c>
      <c r="C28" s="155" t="n">
        <v>81.9</v>
      </c>
      <c r="D28" s="155" t="n">
        <v>82.8</v>
      </c>
      <c r="E28" s="156" t="n">
        <f aca="false">_xlfn.PERCENTRANK.EXC($C$4:$C$90,C28)</f>
        <v>0.659</v>
      </c>
      <c r="F28" s="156" t="n">
        <f aca="false">_xlfn.PERCENTRANK.EXC(D$4:D$90,D28)</f>
        <v>0.67</v>
      </c>
      <c r="G28" s="155" t="n">
        <v>56.079845689</v>
      </c>
      <c r="H28" s="155" t="n">
        <v>49.8</v>
      </c>
      <c r="I28" s="156" t="n">
        <f aca="false">(1-(_xlfn.PERCENTRANK.EXC(G$4:G$90,G28)))</f>
        <v>0.7349</v>
      </c>
      <c r="J28" s="156" t="n">
        <f aca="false">(1-(_xlfn.PERCENTRANK.EXC(H$4:H$90,H28)))</f>
        <v>0.963855</v>
      </c>
      <c r="K28" s="155" t="n">
        <v>65.3</v>
      </c>
      <c r="L28" s="155" t="n">
        <v>54.2</v>
      </c>
      <c r="M28" s="156" t="n">
        <f aca="false">(1-(_xlfn.PERCENTRANK.EXC(K$4:K$90,K28)))</f>
        <v>0.136</v>
      </c>
      <c r="N28" s="156" t="n">
        <f aca="false">(1-(_xlfn.PERCENTRANK.EXC(L$4:L$90,L28)))</f>
        <v>0.17</v>
      </c>
      <c r="O28" s="155" t="n">
        <v>62.1</v>
      </c>
      <c r="P28" s="155" t="n">
        <v>60.2</v>
      </c>
      <c r="Q28" s="156" t="n">
        <f aca="false">_xlfn.PERCENTRANK.EXC(O$4:O$90,O28)</f>
        <v>0.1705</v>
      </c>
      <c r="R28" s="156" t="n">
        <f aca="false">_xlfn.PERCENTRANK.EXC(P$4:P$90,P28)</f>
        <v>0.1364</v>
      </c>
      <c r="S28" s="155" t="n">
        <v>53.6</v>
      </c>
      <c r="T28" s="155" t="n">
        <v>64.3</v>
      </c>
      <c r="U28" s="156" t="n">
        <f aca="false">_xlfn.PERCENTRANK.EXC(S$4:S$90,S28)</f>
        <v>0.761</v>
      </c>
      <c r="V28" s="156" t="n">
        <f aca="false">_xlfn.PERCENTRANK.EXC(T$4:T$90,T28)</f>
        <v>0.705</v>
      </c>
      <c r="W28" s="88" t="s">
        <v>149</v>
      </c>
      <c r="X28" s="181"/>
      <c r="Y28" s="181"/>
      <c r="Z28" s="182"/>
      <c r="AA28" s="183"/>
      <c r="AB28" s="184"/>
      <c r="AC28" s="184"/>
      <c r="AH28" s="161" t="n">
        <v>56.5</v>
      </c>
      <c r="AI28" s="161" t="n">
        <v>57</v>
      </c>
      <c r="AJ28" s="156" t="n">
        <f aca="false">_xlfn.PERCENTRANK.EXC(AH$4:AH$90,AH28)</f>
        <v>0.2045</v>
      </c>
      <c r="AK28" s="156" t="n">
        <f aca="false">_xlfn.PERCENTRANK.EXC(AI$4:AI$90,AI28)</f>
        <v>0.1818</v>
      </c>
      <c r="AL28" s="155" t="n">
        <v>73.3689638614585</v>
      </c>
      <c r="AM28" s="155" t="n">
        <v>72.5948059613398</v>
      </c>
      <c r="AN28" s="156" t="n">
        <f aca="false">_xlfn.PERCENTRANK.EXC(AL$4:AL$90,AL28)</f>
        <v>0.614</v>
      </c>
      <c r="AO28" s="156" t="n">
        <f aca="false">_xlfn.PERCENTRANK.EXC(AM$4:AM$90,AM28)</f>
        <v>0.534</v>
      </c>
      <c r="AP28" s="164" t="n">
        <v>1140.1</v>
      </c>
      <c r="AQ28" s="164" t="n">
        <v>1237</v>
      </c>
      <c r="AR28" s="156" t="n">
        <f aca="false">_xlfn.PERCENTRANK.EXC(AP$4:AP$90,AP28)</f>
        <v>0.693</v>
      </c>
      <c r="AS28" s="156" t="n">
        <f aca="false">_xlfn.PERCENTRANK.EXC(AQ$4:AQ$90,AQ28)</f>
        <v>0.568</v>
      </c>
      <c r="AT28" s="165" t="n">
        <v>0.394789579158317</v>
      </c>
      <c r="AU28" s="165" t="n">
        <v>0.361731843575419</v>
      </c>
      <c r="AV28" s="166" t="n">
        <f aca="false">_xlfn.PERCENTRANK.EXC(AT$4:AT$90,AT28)</f>
        <v>0.2159</v>
      </c>
      <c r="AW28" s="166" t="n">
        <f aca="false">_xlfn.PERCENTRANK.EXC(AU$4:AU$90,AU28)</f>
        <v>0.2727</v>
      </c>
      <c r="AX28" s="155" t="n">
        <v>14.8</v>
      </c>
      <c r="AY28" s="155" t="n">
        <v>19.9</v>
      </c>
      <c r="AZ28" s="156" t="n">
        <f aca="false">_xlfn.PERCENTRANK.EXC(AX$4:AX$90,AX28)</f>
        <v>0.977</v>
      </c>
      <c r="BA28" s="156" t="n">
        <f aca="false">_xlfn.PERCENTRANK.EXC(AY$4:AY$90,AY28)</f>
        <v>0.989</v>
      </c>
      <c r="BL28" s="155" t="n">
        <v>0.3</v>
      </c>
      <c r="BM28" s="155" t="n">
        <v>0.3</v>
      </c>
      <c r="BN28" s="156" t="n">
        <f aca="false">_xlfn.PERCENTRANK.EXC(BL$4:BL$90,BL28)</f>
        <v>0.125</v>
      </c>
      <c r="BO28" s="156" t="n">
        <f aca="false">_xlfn.PERCENTRANK.EXC(BM$4:BM$90,BM28)</f>
        <v>0.09091</v>
      </c>
      <c r="BP28" s="155" t="n">
        <v>2.230941</v>
      </c>
      <c r="BQ28" s="155" t="n">
        <v>2.266541</v>
      </c>
      <c r="BR28" s="156" t="n">
        <f aca="false">_xlfn.PERCENTRANK.EXC(BP$4:BP$90,BP28)</f>
        <v>0.1477</v>
      </c>
      <c r="BS28" s="156" t="n">
        <f aca="false">_xlfn.PERCENTRANK.EXC(BQ$4:BQ$90,BQ28)</f>
        <v>0.1818</v>
      </c>
      <c r="BW28" s="89"/>
      <c r="BX28" s="173" t="n">
        <v>84.8</v>
      </c>
      <c r="BY28" s="173" t="n">
        <v>85.3</v>
      </c>
      <c r="BZ28" s="156" t="n">
        <f aca="false">_xlfn.PERCENTRANK.EXC(BX$4:BX$90,BX28)</f>
        <v>0.955</v>
      </c>
      <c r="CA28" s="156" t="n">
        <f aca="false">_xlfn.PERCENTRANK.EXC(BY$4:BY$90,BY28)</f>
        <v>0.955</v>
      </c>
      <c r="CD28" s="174" t="n">
        <v>355640</v>
      </c>
      <c r="CE28" s="174" t="n">
        <v>446564</v>
      </c>
      <c r="CF28" s="175" t="n">
        <v>0.016</v>
      </c>
      <c r="CG28" s="175" t="n">
        <v>0.017</v>
      </c>
      <c r="CH28" s="175" t="n">
        <v>0.025</v>
      </c>
      <c r="CI28" s="175" t="n">
        <v>0.028</v>
      </c>
      <c r="CJ28" s="175" t="n">
        <v>0.027</v>
      </c>
      <c r="CK28" s="175" t="n">
        <v>0.022</v>
      </c>
      <c r="CL28" s="175" t="n">
        <v>0.018</v>
      </c>
      <c r="CM28" s="175" t="n">
        <v>0.024</v>
      </c>
      <c r="CN28" s="175" t="n">
        <v>0.029</v>
      </c>
      <c r="CO28" s="175" t="n">
        <v>0.024</v>
      </c>
      <c r="CP28" s="185"/>
      <c r="CQ28" s="185"/>
      <c r="DB28" s="176" t="n">
        <v>19.7870853897762</v>
      </c>
      <c r="DC28" s="176" t="n">
        <v>13.2823066794457</v>
      </c>
      <c r="DD28" s="176" t="n">
        <v>55.0915434293853</v>
      </c>
      <c r="DE28" s="176" t="n">
        <v>10.1371807848371</v>
      </c>
      <c r="DF28" s="176" t="n">
        <v>1.70188371655575</v>
      </c>
      <c r="DG28" s="186"/>
      <c r="DH28" s="186"/>
      <c r="DI28" s="186"/>
      <c r="DJ28" s="186"/>
      <c r="DK28" s="186"/>
      <c r="DL28" s="178" t="n">
        <v>52.8400948746621</v>
      </c>
      <c r="DM28" s="178" t="n">
        <v>58.1227300139816</v>
      </c>
      <c r="DN28" s="156" t="n">
        <f aca="false">_xlfn.PERCENTRANK.EXC(DL$4:DL$90,DL28)</f>
        <v>0.966</v>
      </c>
      <c r="DO28" s="156" t="n">
        <f aca="false">_xlfn.PERCENTRANK.EXC(DM$4:DM$90,DM28)</f>
        <v>0.966</v>
      </c>
      <c r="DR28" s="179" t="n">
        <v>203.849555956551</v>
      </c>
      <c r="DS28" s="179" t="n">
        <v>202.450752216752</v>
      </c>
      <c r="DT28" s="156" t="n">
        <f aca="false">_xlfn.PERCENTRANK.EXC(DR$4:DR$90,DR28)</f>
        <v>0.477</v>
      </c>
      <c r="DU28" s="180" t="n">
        <f aca="false">_xlfn.PERCENTRANK.EXC(DS$4:DS$90,DS28)</f>
        <v>0.455</v>
      </c>
    </row>
    <row r="29" customFormat="false" ht="15" hidden="false" customHeight="false" outlineLevel="0" collapsed="false">
      <c r="A29" s="154" t="n">
        <v>126</v>
      </c>
      <c r="B29" s="154" t="s">
        <v>174</v>
      </c>
      <c r="C29" s="155" t="n">
        <v>83.4</v>
      </c>
      <c r="D29" s="155" t="n">
        <v>85.1</v>
      </c>
      <c r="E29" s="156" t="n">
        <f aca="false">_xlfn.PERCENTRANK.EXC($C$4:$C$90,C29)</f>
        <v>0.943</v>
      </c>
      <c r="F29" s="156" t="n">
        <f aca="false">_xlfn.PERCENTRANK.EXC(D$4:D$90,D29)</f>
        <v>0.955</v>
      </c>
      <c r="G29" s="155" t="n">
        <v>45.236725627</v>
      </c>
      <c r="H29" s="155" t="n">
        <v>50.9</v>
      </c>
      <c r="I29" s="156" t="n">
        <f aca="false">(1-(_xlfn.PERCENTRANK.EXC(G$4:G$90,G29)))</f>
        <v>0.963855</v>
      </c>
      <c r="J29" s="156" t="n">
        <f aca="false">(1-(_xlfn.PERCENTRANK.EXC(H$4:H$90,H29)))</f>
        <v>0.93976</v>
      </c>
      <c r="K29" s="155" t="n">
        <v>18.6</v>
      </c>
      <c r="L29" s="155" t="n">
        <v>18.5</v>
      </c>
      <c r="M29" s="156" t="n">
        <f aca="false">(1-(_xlfn.PERCENTRANK.EXC(K$4:K$90,K29)))</f>
        <v>0.90909</v>
      </c>
      <c r="N29" s="156" t="n">
        <f aca="false">(1-(_xlfn.PERCENTRANK.EXC(L$4:L$90,L29)))</f>
        <v>0.90909</v>
      </c>
      <c r="O29" s="155" t="n">
        <v>68.1</v>
      </c>
      <c r="P29" s="155" t="n">
        <v>67</v>
      </c>
      <c r="Q29" s="156" t="n">
        <f aca="false">_xlfn.PERCENTRANK.EXC(O$4:O$90,O29)</f>
        <v>0.386</v>
      </c>
      <c r="R29" s="156" t="n">
        <f aca="false">_xlfn.PERCENTRANK.EXC(P$4:P$90,P29)</f>
        <v>0.375</v>
      </c>
      <c r="S29" s="155" t="n">
        <v>68.7</v>
      </c>
      <c r="T29" s="155" t="n">
        <v>78</v>
      </c>
      <c r="U29" s="156" t="n">
        <f aca="false">_xlfn.PERCENTRANK.EXC(S$4:S$90,S29)</f>
        <v>0.955</v>
      </c>
      <c r="V29" s="156" t="n">
        <f aca="false">_xlfn.PERCENTRANK.EXC(T$4:T$90,T29)</f>
        <v>0.932</v>
      </c>
      <c r="W29" s="88" t="s">
        <v>149</v>
      </c>
      <c r="X29" s="181"/>
      <c r="Y29" s="181"/>
      <c r="Z29" s="182"/>
      <c r="AA29" s="183"/>
      <c r="AB29" s="184"/>
      <c r="AC29" s="184"/>
      <c r="AH29" s="161" t="n">
        <v>62.6</v>
      </c>
      <c r="AI29" s="161" t="n">
        <v>62.1</v>
      </c>
      <c r="AJ29" s="156" t="n">
        <f aca="false">_xlfn.PERCENTRANK.EXC(AH$4:AH$90,AH29)</f>
        <v>0.693</v>
      </c>
      <c r="AK29" s="156" t="n">
        <f aca="false">_xlfn.PERCENTRANK.EXC(AI$4:AI$90,AI29)</f>
        <v>0.545</v>
      </c>
      <c r="AL29" s="155" t="n">
        <v>85.1196573237732</v>
      </c>
      <c r="AM29" s="155" t="n">
        <v>84.3407534246575</v>
      </c>
      <c r="AN29" s="156" t="n">
        <f aca="false">_xlfn.PERCENTRANK.EXC(AL$4:AL$90,AL29)</f>
        <v>0.977</v>
      </c>
      <c r="AO29" s="156" t="n">
        <f aca="false">_xlfn.PERCENTRANK.EXC(AM$4:AM$90,AM29)</f>
        <v>0.977</v>
      </c>
      <c r="AP29" s="164" t="n">
        <v>1464.7</v>
      </c>
      <c r="AQ29" s="164" t="n">
        <v>1603</v>
      </c>
      <c r="AR29" s="156" t="n">
        <f aca="false">_xlfn.PERCENTRANK.EXC(AP$4:AP$90,AP29)</f>
        <v>0.92</v>
      </c>
      <c r="AS29" s="156" t="n">
        <f aca="false">_xlfn.PERCENTRANK.EXC(AQ$4:AQ$90,AQ29)</f>
        <v>0.852</v>
      </c>
      <c r="AT29" s="165" t="n">
        <v>0.337738619676946</v>
      </c>
      <c r="AU29" s="165" t="n">
        <v>0.321318228630278</v>
      </c>
      <c r="AV29" s="166" t="n">
        <f aca="false">_xlfn.PERCENTRANK.EXC(AT$4:AT$90,AT29)</f>
        <v>0.07955</v>
      </c>
      <c r="AW29" s="166" t="n">
        <f aca="false">_xlfn.PERCENTRANK.EXC(AU$4:AU$90,AU29)</f>
        <v>0.125</v>
      </c>
      <c r="AX29" s="155" t="n">
        <v>11.7</v>
      </c>
      <c r="AY29" s="155" t="n">
        <v>15.5</v>
      </c>
      <c r="AZ29" s="156" t="n">
        <f aca="false">_xlfn.PERCENTRANK.EXC(AX$4:AX$90,AX29)</f>
        <v>0.682</v>
      </c>
      <c r="BA29" s="156" t="n">
        <f aca="false">_xlfn.PERCENTRANK.EXC(AY$4:AY$90,AY29)</f>
        <v>0.83</v>
      </c>
      <c r="BL29" s="155" t="n">
        <v>7.2</v>
      </c>
      <c r="BM29" s="155" t="n">
        <v>8.3</v>
      </c>
      <c r="BN29" s="156" t="n">
        <f aca="false">_xlfn.PERCENTRANK.EXC(BL$4:BL$90,BL29)</f>
        <v>0.455</v>
      </c>
      <c r="BO29" s="156" t="n">
        <f aca="false">_xlfn.PERCENTRANK.EXC(BM$4:BM$90,BM29)</f>
        <v>0.432</v>
      </c>
      <c r="BP29" s="155" t="n">
        <v>3.162793</v>
      </c>
      <c r="BQ29" s="155" t="n">
        <v>2.965345</v>
      </c>
      <c r="BR29" s="156" t="n">
        <f aca="false">_xlfn.PERCENTRANK.EXC(BP$4:BP$90,BP29)</f>
        <v>0.659</v>
      </c>
      <c r="BS29" s="156" t="n">
        <f aca="false">_xlfn.PERCENTRANK.EXC(BQ$4:BQ$90,BQ29)</f>
        <v>0.545</v>
      </c>
      <c r="BW29" s="89"/>
      <c r="BX29" s="173" t="n">
        <v>81.2</v>
      </c>
      <c r="BY29" s="173" t="n">
        <v>82</v>
      </c>
      <c r="BZ29" s="156" t="n">
        <f aca="false">_xlfn.PERCENTRANK.EXC(BX$4:BX$90,BX29)</f>
        <v>0.886</v>
      </c>
      <c r="CA29" s="156" t="n">
        <f aca="false">_xlfn.PERCENTRANK.EXC(BY$4:BY$90,BY29)</f>
        <v>0.852</v>
      </c>
      <c r="CD29" s="174" t="n">
        <v>158464</v>
      </c>
      <c r="CE29" s="174" t="n">
        <v>179752</v>
      </c>
      <c r="CF29" s="175" t="n">
        <v>0.004</v>
      </c>
      <c r="CG29" s="175" t="n">
        <v>0.006</v>
      </c>
      <c r="CH29" s="175" t="n">
        <v>0.016</v>
      </c>
      <c r="CI29" s="175" t="n">
        <v>0.016</v>
      </c>
      <c r="CJ29" s="175" t="n">
        <v>0.012</v>
      </c>
      <c r="CK29" s="175" t="n">
        <v>0.012</v>
      </c>
      <c r="CL29" s="175" t="n">
        <v>0.012</v>
      </c>
      <c r="CM29" s="175" t="n">
        <v>0.017</v>
      </c>
      <c r="CN29" s="175" t="n">
        <v>0.015</v>
      </c>
      <c r="CO29" s="175" t="n">
        <v>0.016</v>
      </c>
      <c r="CP29" s="185"/>
      <c r="CQ29" s="185"/>
      <c r="DB29" s="176" t="n">
        <v>16.7742222617829</v>
      </c>
      <c r="DC29" s="176" t="n">
        <v>14.3775868975032</v>
      </c>
      <c r="DD29" s="176" t="n">
        <v>53.8814588989274</v>
      </c>
      <c r="DE29" s="176" t="n">
        <v>12.4738528639459</v>
      </c>
      <c r="DF29" s="176" t="n">
        <v>2.49287907784058</v>
      </c>
      <c r="DG29" s="186"/>
      <c r="DH29" s="186"/>
      <c r="DI29" s="186"/>
      <c r="DJ29" s="186"/>
      <c r="DK29" s="186"/>
      <c r="DL29" s="178" t="n">
        <v>34.5542934199279</v>
      </c>
      <c r="DM29" s="178" t="n">
        <v>40.0136376092124</v>
      </c>
      <c r="DN29" s="156" t="n">
        <f aca="false">_xlfn.PERCENTRANK.EXC(DL$4:DL$90,DL29)</f>
        <v>0.886</v>
      </c>
      <c r="DO29" s="156" t="n">
        <f aca="false">_xlfn.PERCENTRANK.EXC(DM$4:DM$90,DM29)</f>
        <v>0.92</v>
      </c>
      <c r="DR29" s="179" t="n">
        <v>138.653798706701</v>
      </c>
      <c r="DS29" s="179" t="n">
        <v>140.412139293363</v>
      </c>
      <c r="DT29" s="156" t="n">
        <f aca="false">_xlfn.PERCENTRANK.EXC(DR$4:DR$90,DR29)</f>
        <v>0.1364</v>
      </c>
      <c r="DU29" s="180" t="n">
        <f aca="false">_xlfn.PERCENTRANK.EXC(DS$4:DS$90,DS29)</f>
        <v>0.1364</v>
      </c>
    </row>
    <row r="30" customFormat="false" ht="15" hidden="false" customHeight="false" outlineLevel="0" collapsed="false">
      <c r="A30" s="154" t="n">
        <v>127</v>
      </c>
      <c r="B30" s="154" t="s">
        <v>175</v>
      </c>
      <c r="C30" s="155" t="n">
        <v>81.4</v>
      </c>
      <c r="D30" s="155" t="n">
        <v>82.9</v>
      </c>
      <c r="E30" s="156" t="n">
        <f aca="false">_xlfn.PERCENTRANK.EXC($C$4:$C$90,C30)</f>
        <v>0.591</v>
      </c>
      <c r="F30" s="156" t="n">
        <f aca="false">_xlfn.PERCENTRANK.EXC(D$4:D$90,D30)</f>
        <v>0.682</v>
      </c>
      <c r="G30" s="155" t="n">
        <v>60.34295451</v>
      </c>
      <c r="H30" s="155" t="n">
        <v>57</v>
      </c>
      <c r="I30" s="156" t="n">
        <f aca="false">(1-(_xlfn.PERCENTRANK.EXC(G$4:G$90,G30)))</f>
        <v>0.59</v>
      </c>
      <c r="J30" s="156" t="n">
        <f aca="false">(1-(_xlfn.PERCENTRANK.EXC(H$4:H$90,H30)))</f>
        <v>0.8434</v>
      </c>
      <c r="K30" s="155" t="n">
        <v>40.5</v>
      </c>
      <c r="L30" s="155" t="n">
        <v>58.4</v>
      </c>
      <c r="M30" s="156" t="n">
        <f aca="false">(1-(_xlfn.PERCENTRANK.EXC(K$4:K$90,K30)))</f>
        <v>0.239</v>
      </c>
      <c r="N30" s="156" t="n">
        <f aca="false">(1-(_xlfn.PERCENTRANK.EXC(L$4:L$90,L30)))</f>
        <v>0.159</v>
      </c>
      <c r="O30" s="155" t="n">
        <v>65.3</v>
      </c>
      <c r="P30" s="155" t="n">
        <v>66</v>
      </c>
      <c r="Q30" s="156" t="n">
        <f aca="false">_xlfn.PERCENTRANK.EXC(O$4:O$90,O30)</f>
        <v>0.2159</v>
      </c>
      <c r="R30" s="156" t="n">
        <f aca="false">_xlfn.PERCENTRANK.EXC(P$4:P$90,P30)</f>
        <v>0.3182</v>
      </c>
      <c r="S30" s="155" t="n">
        <v>42.7</v>
      </c>
      <c r="T30" s="155" t="n">
        <v>51</v>
      </c>
      <c r="U30" s="156" t="n">
        <f aca="false">_xlfn.PERCENTRANK.EXC(S$4:S$90,S30)</f>
        <v>0.1818</v>
      </c>
      <c r="V30" s="156" t="n">
        <f aca="false">_xlfn.PERCENTRANK.EXC(T$4:T$90,T30)</f>
        <v>0.034091</v>
      </c>
      <c r="W30" s="88" t="s">
        <v>149</v>
      </c>
      <c r="X30" s="181"/>
      <c r="Y30" s="181"/>
      <c r="Z30" s="182"/>
      <c r="AA30" s="183"/>
      <c r="AB30" s="184"/>
      <c r="AC30" s="184"/>
      <c r="AH30" s="161" t="n">
        <v>57.2</v>
      </c>
      <c r="AI30" s="161" t="n">
        <v>54.8</v>
      </c>
      <c r="AJ30" s="156" t="n">
        <f aca="false">_xlfn.PERCENTRANK.EXC(AH$4:AH$90,AH30)</f>
        <v>0.2727</v>
      </c>
      <c r="AK30" s="156" t="n">
        <f aca="false">_xlfn.PERCENTRANK.EXC(AI$4:AI$90,AI30)</f>
        <v>0.09091</v>
      </c>
      <c r="AL30" s="155" t="n">
        <v>72.5280784153564</v>
      </c>
      <c r="AM30" s="155" t="n">
        <v>74.0542268351384</v>
      </c>
      <c r="AN30" s="156" t="n">
        <f aca="false">_xlfn.PERCENTRANK.EXC(AL$4:AL$90,AL30)</f>
        <v>0.5</v>
      </c>
      <c r="AO30" s="156" t="n">
        <f aca="false">_xlfn.PERCENTRANK.EXC(AM$4:AM$90,AM30)</f>
        <v>0.705</v>
      </c>
      <c r="AP30" s="164" t="n">
        <v>1140.1</v>
      </c>
      <c r="AQ30" s="164" t="n">
        <v>1171</v>
      </c>
      <c r="AR30" s="156" t="n">
        <f aca="false">_xlfn.PERCENTRANK.EXC(AP$4:AP$90,AP30)</f>
        <v>0.693</v>
      </c>
      <c r="AS30" s="156" t="n">
        <f aca="false">_xlfn.PERCENTRANK.EXC(AQ$4:AQ$90,AQ30)</f>
        <v>0.489</v>
      </c>
      <c r="AT30" s="165" t="n">
        <v>0.415384615384615</v>
      </c>
      <c r="AU30" s="165" t="n">
        <v>0.3904</v>
      </c>
      <c r="AV30" s="166" t="n">
        <f aca="false">_xlfn.PERCENTRANK.EXC(AT$4:AT$90,AT30)</f>
        <v>0.2955</v>
      </c>
      <c r="AW30" s="166" t="n">
        <f aca="false">_xlfn.PERCENTRANK.EXC(AU$4:AU$90,AU30)</f>
        <v>0.375</v>
      </c>
      <c r="AX30" s="155" t="n">
        <v>12.7</v>
      </c>
      <c r="AY30" s="155" t="n">
        <v>16.2</v>
      </c>
      <c r="AZ30" s="156" t="n">
        <f aca="false">_xlfn.PERCENTRANK.EXC(AX$4:AX$90,AX30)</f>
        <v>0.852</v>
      </c>
      <c r="BA30" s="156" t="n">
        <f aca="false">_xlfn.PERCENTRANK.EXC(AY$4:AY$90,AY30)</f>
        <v>0.932</v>
      </c>
      <c r="BL30" s="155" t="n">
        <v>1.8</v>
      </c>
      <c r="BM30" s="155" t="n">
        <v>0.9</v>
      </c>
      <c r="BN30" s="156" t="n">
        <f aca="false">_xlfn.PERCENTRANK.EXC(BL$4:BL$90,BL30)</f>
        <v>0.1705</v>
      </c>
      <c r="BO30" s="156" t="n">
        <f aca="false">_xlfn.PERCENTRANK.EXC(BM$4:BM$90,BM30)</f>
        <v>0.11364</v>
      </c>
      <c r="BP30" s="155" t="n">
        <v>1.64723</v>
      </c>
      <c r="BQ30" s="155" t="n">
        <v>1.974627</v>
      </c>
      <c r="BR30" s="156" t="n">
        <f aca="false">_xlfn.PERCENTRANK.EXC(BP$4:BP$90,BP30)</f>
        <v>0.0113636</v>
      </c>
      <c r="BS30" s="156" t="n">
        <f aca="false">_xlfn.PERCENTRANK.EXC(BQ$4:BQ$90,BQ30)</f>
        <v>0.07955</v>
      </c>
      <c r="BW30" s="89"/>
      <c r="BX30" s="173" t="n">
        <v>88.7</v>
      </c>
      <c r="BY30" s="173" t="n">
        <v>91</v>
      </c>
      <c r="BZ30" s="156" t="n">
        <f aca="false">_xlfn.PERCENTRANK.EXC(BX$4:BX$90,BX30)</f>
        <v>0.989</v>
      </c>
      <c r="CA30" s="156" t="n">
        <f aca="false">_xlfn.PERCENTRANK.EXC(BY$4:BY$90,BY30)</f>
        <v>0.989</v>
      </c>
      <c r="CD30" s="174" t="n">
        <v>344323</v>
      </c>
      <c r="CE30" s="174" t="n">
        <v>397147</v>
      </c>
      <c r="CF30" s="175" t="n">
        <v>0.007</v>
      </c>
      <c r="CG30" s="175" t="n">
        <v>0.007</v>
      </c>
      <c r="CH30" s="175" t="n">
        <v>0.013</v>
      </c>
      <c r="CI30" s="175" t="n">
        <v>0.021</v>
      </c>
      <c r="CJ30" s="175" t="n">
        <v>0.019</v>
      </c>
      <c r="CK30" s="175" t="n">
        <v>0.012</v>
      </c>
      <c r="CL30" s="175" t="n">
        <v>0.011</v>
      </c>
      <c r="CM30" s="175" t="n">
        <v>0.015</v>
      </c>
      <c r="CN30" s="175" t="n">
        <v>0.019</v>
      </c>
      <c r="CO30" s="175" t="n">
        <v>0.019</v>
      </c>
      <c r="CP30" s="185"/>
      <c r="CQ30" s="185"/>
      <c r="DB30" s="176" t="n">
        <v>20.9819034261873</v>
      </c>
      <c r="DC30" s="176" t="n">
        <v>14.9617144281588</v>
      </c>
      <c r="DD30" s="176" t="n">
        <v>52.6001707176436</v>
      </c>
      <c r="DE30" s="176" t="n">
        <v>10.2297134310469</v>
      </c>
      <c r="DF30" s="176" t="n">
        <v>1.22649799696334</v>
      </c>
      <c r="DG30" s="186"/>
      <c r="DH30" s="186"/>
      <c r="DI30" s="186"/>
      <c r="DJ30" s="186"/>
      <c r="DK30" s="186"/>
      <c r="DL30" s="178" t="n">
        <v>59.8738527855362</v>
      </c>
      <c r="DM30" s="178" t="n">
        <v>62.2211564331419</v>
      </c>
      <c r="DN30" s="156" t="n">
        <f aca="false">_xlfn.PERCENTRANK.EXC(DL$4:DL$90,DL30)</f>
        <v>0.989</v>
      </c>
      <c r="DO30" s="156" t="n">
        <f aca="false">_xlfn.PERCENTRANK.EXC(DM$4:DM$90,DM30)</f>
        <v>0.989</v>
      </c>
      <c r="DR30" s="179" t="n">
        <v>246.60698589427</v>
      </c>
      <c r="DS30" s="179" t="n">
        <v>250.13666356126</v>
      </c>
      <c r="DT30" s="156" t="n">
        <f aca="false">_xlfn.PERCENTRANK.EXC(DR$4:DR$90,DR30)</f>
        <v>0.636</v>
      </c>
      <c r="DU30" s="180" t="n">
        <f aca="false">_xlfn.PERCENTRANK.EXC(DS$4:DS$90,DS30)</f>
        <v>0.636</v>
      </c>
    </row>
    <row r="31" customFormat="false" ht="15" hidden="false" customHeight="false" outlineLevel="0" collapsed="false">
      <c r="A31" s="154" t="n">
        <v>128</v>
      </c>
      <c r="B31" s="154" t="s">
        <v>176</v>
      </c>
      <c r="C31" s="155" t="n">
        <v>83.2</v>
      </c>
      <c r="D31" s="155" t="n">
        <v>84.3</v>
      </c>
      <c r="E31" s="156" t="n">
        <f aca="false">_xlfn.PERCENTRANK.EXC($C$4:$C$90,C31)</f>
        <v>0.92</v>
      </c>
      <c r="F31" s="156" t="n">
        <f aca="false">_xlfn.PERCENTRANK.EXC(D$4:D$90,D31)</f>
        <v>0.92</v>
      </c>
      <c r="G31" s="155" t="n">
        <v>65.201604005</v>
      </c>
      <c r="H31" s="155" t="n">
        <v>58.7</v>
      </c>
      <c r="I31" s="156" t="n">
        <f aca="false">(1-(_xlfn.PERCENTRANK.EXC(G$4:G$90,G31)))</f>
        <v>0.386</v>
      </c>
      <c r="J31" s="156" t="n">
        <f aca="false">(1-(_xlfn.PERCENTRANK.EXC(H$4:H$90,H31)))</f>
        <v>0.759</v>
      </c>
      <c r="K31" s="155" t="n">
        <v>10.9</v>
      </c>
      <c r="L31" s="155" t="n">
        <v>15.6</v>
      </c>
      <c r="M31" s="156" t="n">
        <f aca="false">(1-(_xlfn.PERCENTRANK.EXC(K$4:K$90,K31)))</f>
        <v>0.977273</v>
      </c>
      <c r="N31" s="156" t="n">
        <f aca="false">(1-(_xlfn.PERCENTRANK.EXC(L$4:L$90,L31)))</f>
        <v>0.954545</v>
      </c>
      <c r="O31" s="155" t="n">
        <v>75.8</v>
      </c>
      <c r="P31" s="155" t="n">
        <v>76.5</v>
      </c>
      <c r="Q31" s="156" t="n">
        <f aca="false">_xlfn.PERCENTRANK.EXC(O$4:O$90,O31)</f>
        <v>0.886</v>
      </c>
      <c r="R31" s="156" t="n">
        <f aca="false">_xlfn.PERCENTRANK.EXC(P$4:P$90,P31)</f>
        <v>0.955</v>
      </c>
      <c r="S31" s="155" t="n">
        <v>62.5</v>
      </c>
      <c r="T31" s="155" t="n">
        <v>71.5</v>
      </c>
      <c r="U31" s="156" t="n">
        <f aca="false">_xlfn.PERCENTRANK.EXC(S$4:S$90,S31)</f>
        <v>0.83</v>
      </c>
      <c r="V31" s="156" t="n">
        <f aca="false">_xlfn.PERCENTRANK.EXC(T$4:T$90,T31)</f>
        <v>0.818</v>
      </c>
      <c r="W31" s="88" t="s">
        <v>149</v>
      </c>
      <c r="X31" s="181"/>
      <c r="Y31" s="181"/>
      <c r="Z31" s="182"/>
      <c r="AA31" s="183"/>
      <c r="AB31" s="184"/>
      <c r="AC31" s="184"/>
      <c r="AH31" s="161" t="n">
        <v>68.1</v>
      </c>
      <c r="AI31" s="161" t="n">
        <v>67.1</v>
      </c>
      <c r="AJ31" s="156" t="n">
        <f aca="false">_xlfn.PERCENTRANK.EXC(AH$4:AH$90,AH31)</f>
        <v>0.943</v>
      </c>
      <c r="AK31" s="156" t="n">
        <f aca="false">_xlfn.PERCENTRANK.EXC(AI$4:AI$90,AI31)</f>
        <v>0.92</v>
      </c>
      <c r="AL31" s="155" t="n">
        <v>82.2880870561283</v>
      </c>
      <c r="AM31" s="155" t="n">
        <v>82.0201643017177</v>
      </c>
      <c r="AN31" s="156" t="n">
        <f aca="false">_xlfn.PERCENTRANK.EXC(AL$4:AL$90,AL31)</f>
        <v>0.932</v>
      </c>
      <c r="AO31" s="156" t="n">
        <f aca="false">_xlfn.PERCENTRANK.EXC(AM$4:AM$90,AM31)</f>
        <v>0.932</v>
      </c>
      <c r="AP31" s="164" t="n">
        <v>1533.9</v>
      </c>
      <c r="AQ31" s="164" t="n">
        <v>1672</v>
      </c>
      <c r="AR31" s="156" t="n">
        <f aca="false">_xlfn.PERCENTRANK.EXC(AP$4:AP$90,AP31)</f>
        <v>0.955</v>
      </c>
      <c r="AS31" s="156" t="n">
        <f aca="false">_xlfn.PERCENTRANK.EXC(AQ$4:AQ$90,AQ31)</f>
        <v>0.886</v>
      </c>
      <c r="AT31" s="165" t="n">
        <v>0.36865671641791</v>
      </c>
      <c r="AU31" s="165" t="n">
        <v>0.355897435897436</v>
      </c>
      <c r="AV31" s="166" t="n">
        <f aca="false">_xlfn.PERCENTRANK.EXC(AT$4:AT$90,AT31)</f>
        <v>0.1705</v>
      </c>
      <c r="AW31" s="166" t="n">
        <f aca="false">_xlfn.PERCENTRANK.EXC(AU$4:AU$90,AU31)</f>
        <v>0.2159</v>
      </c>
      <c r="AX31" s="155" t="n">
        <v>10.4</v>
      </c>
      <c r="AY31" s="155" t="n">
        <v>12.9</v>
      </c>
      <c r="AZ31" s="156" t="n">
        <f aca="false">_xlfn.PERCENTRANK.EXC(AX$4:AX$90,AX31)</f>
        <v>0.386</v>
      </c>
      <c r="BA31" s="156" t="n">
        <f aca="false">_xlfn.PERCENTRANK.EXC(AY$4:AY$90,AY31)</f>
        <v>0.489</v>
      </c>
      <c r="BL31" s="155" t="n">
        <v>56.7</v>
      </c>
      <c r="BM31" s="155" t="n">
        <v>57.8</v>
      </c>
      <c r="BN31" s="156" t="n">
        <f aca="false">_xlfn.PERCENTRANK.EXC(BL$4:BL$90,BL31)</f>
        <v>0.966</v>
      </c>
      <c r="BO31" s="156" t="n">
        <f aca="false">_xlfn.PERCENTRANK.EXC(BM$4:BM$90,BM31)</f>
        <v>0.966</v>
      </c>
      <c r="BP31" s="155" t="n">
        <v>3.048939</v>
      </c>
      <c r="BQ31" s="155" t="n">
        <v>3.06839</v>
      </c>
      <c r="BR31" s="156" t="n">
        <f aca="false">_xlfn.PERCENTRANK.EXC(BP$4:BP$90,BP31)</f>
        <v>0.602</v>
      </c>
      <c r="BS31" s="156" t="n">
        <f aca="false">_xlfn.PERCENTRANK.EXC(BQ$4:BQ$90,BQ31)</f>
        <v>0.67</v>
      </c>
      <c r="BW31" s="89"/>
      <c r="BX31" s="173" t="n">
        <v>77.2</v>
      </c>
      <c r="BY31" s="173" t="n">
        <v>81</v>
      </c>
      <c r="BZ31" s="156" t="n">
        <f aca="false">_xlfn.PERCENTRANK.EXC(BX$4:BX$90,BX31)</f>
        <v>0.705</v>
      </c>
      <c r="CA31" s="156" t="n">
        <f aca="false">_xlfn.PERCENTRANK.EXC(BY$4:BY$90,BY31)</f>
        <v>0.795</v>
      </c>
      <c r="CD31" s="174" t="n">
        <v>211346</v>
      </c>
      <c r="CE31" s="174" t="n">
        <v>224474</v>
      </c>
      <c r="CF31" s="175" t="n">
        <v>-0.002</v>
      </c>
      <c r="CG31" s="175" t="n">
        <v>-0.001</v>
      </c>
      <c r="CH31" s="175" t="n">
        <v>0.009</v>
      </c>
      <c r="CI31" s="175" t="n">
        <v>0.015</v>
      </c>
      <c r="CJ31" s="175" t="n">
        <v>0.013</v>
      </c>
      <c r="CK31" s="175" t="n">
        <v>0.005</v>
      </c>
      <c r="CL31" s="175" t="n">
        <v>0.001</v>
      </c>
      <c r="CM31" s="175" t="n">
        <v>0.005</v>
      </c>
      <c r="CN31" s="175" t="n">
        <v>0.009</v>
      </c>
      <c r="CO31" s="175" t="n">
        <v>0.009</v>
      </c>
      <c r="CP31" s="185"/>
      <c r="CQ31" s="185"/>
      <c r="DB31" s="176" t="n">
        <v>18.679223428994</v>
      </c>
      <c r="DC31" s="176" t="n">
        <v>12.7881180003029</v>
      </c>
      <c r="DD31" s="176" t="n">
        <v>52.6960806151269</v>
      </c>
      <c r="DE31" s="176" t="n">
        <v>13.5414346427649</v>
      </c>
      <c r="DF31" s="176" t="n">
        <v>2.29514331281128</v>
      </c>
      <c r="DG31" s="186"/>
      <c r="DH31" s="186"/>
      <c r="DI31" s="186"/>
      <c r="DJ31" s="186"/>
      <c r="DK31" s="186"/>
      <c r="DL31" s="178" t="n">
        <v>10.7715100912571</v>
      </c>
      <c r="DM31" s="178" t="n">
        <v>11.9447516527809</v>
      </c>
      <c r="DN31" s="156" t="n">
        <f aca="false">_xlfn.PERCENTRANK.EXC(DL$4:DL$90,DL31)</f>
        <v>0.568</v>
      </c>
      <c r="DO31" s="156" t="n">
        <f aca="false">_xlfn.PERCENTRANK.EXC(DM$4:DM$90,DM31)</f>
        <v>0.545</v>
      </c>
      <c r="DR31" s="179" t="n">
        <v>150.775992931101</v>
      </c>
      <c r="DS31" s="179" t="n">
        <v>154.104680472495</v>
      </c>
      <c r="DT31" s="156" t="n">
        <f aca="false">_xlfn.PERCENTRANK.EXC(DR$4:DR$90,DR31)</f>
        <v>0.1932</v>
      </c>
      <c r="DU31" s="180" t="n">
        <f aca="false">_xlfn.PERCENTRANK.EXC(DS$4:DS$90,DS31)</f>
        <v>0.2159</v>
      </c>
    </row>
    <row r="32" customFormat="false" ht="15" hidden="false" customHeight="false" outlineLevel="0" collapsed="false">
      <c r="A32" s="154" t="n">
        <v>201</v>
      </c>
      <c r="B32" s="154" t="s">
        <v>177</v>
      </c>
      <c r="C32" s="155" t="n">
        <v>80.4</v>
      </c>
      <c r="D32" s="155" t="n">
        <v>81.5</v>
      </c>
      <c r="E32" s="156" t="n">
        <f aca="false">_xlfn.PERCENTRANK.EXC($C$4:$C$90,C32)</f>
        <v>0.2614</v>
      </c>
      <c r="F32" s="156" t="n">
        <f aca="false">_xlfn.PERCENTRANK.EXC(D$4:D$90,D32)</f>
        <v>0.398</v>
      </c>
      <c r="G32" s="155" t="n">
        <v>67.606399796</v>
      </c>
      <c r="H32" s="155" t="n">
        <v>70.7</v>
      </c>
      <c r="I32" s="156" t="n">
        <f aca="false">(1-(_xlfn.PERCENTRANK.EXC(G$4:G$90,G32)))</f>
        <v>0.277</v>
      </c>
      <c r="J32" s="156" t="n">
        <f aca="false">(1-(_xlfn.PERCENTRANK.EXC(H$4:H$90,H32)))</f>
        <v>0.193</v>
      </c>
      <c r="K32" s="155" t="n">
        <v>33.3</v>
      </c>
      <c r="L32" s="155" t="n">
        <v>35.5</v>
      </c>
      <c r="M32" s="156" t="n">
        <f aca="false">(1-(_xlfn.PERCENTRANK.EXC(K$4:K$90,K32)))</f>
        <v>0.375</v>
      </c>
      <c r="N32" s="156" t="n">
        <f aca="false">(1-(_xlfn.PERCENTRANK.EXC(L$4:L$90,L32)))</f>
        <v>0.443</v>
      </c>
      <c r="O32" s="155" t="n">
        <v>75</v>
      </c>
      <c r="P32" s="155" t="n">
        <v>72.1</v>
      </c>
      <c r="Q32" s="156" t="n">
        <f aca="false">_xlfn.PERCENTRANK.EXC(O$4:O$90,O32)</f>
        <v>0.864</v>
      </c>
      <c r="R32" s="156" t="n">
        <f aca="false">_xlfn.PERCENTRANK.EXC(P$4:P$90,P32)</f>
        <v>0.83</v>
      </c>
      <c r="S32" s="155" t="n">
        <v>47.2</v>
      </c>
      <c r="T32" s="155" t="n">
        <v>60.5</v>
      </c>
      <c r="U32" s="156" t="n">
        <f aca="false">_xlfn.PERCENTRANK.EXC(S$4:S$90,S32)</f>
        <v>0.386</v>
      </c>
      <c r="V32" s="156" t="n">
        <f aca="false">_xlfn.PERCENTRANK.EXC(T$4:T$90,T32)</f>
        <v>0.466</v>
      </c>
      <c r="W32" s="88" t="s">
        <v>178</v>
      </c>
      <c r="X32" s="157" t="n">
        <v>81.6</v>
      </c>
      <c r="Y32" s="157" t="n">
        <v>82.7</v>
      </c>
      <c r="Z32" s="188" t="n">
        <v>60.9</v>
      </c>
      <c r="AA32" s="159" t="n">
        <v>61</v>
      </c>
      <c r="AB32" s="160" t="n">
        <v>35.3</v>
      </c>
      <c r="AC32" s="160" t="n">
        <v>42.6</v>
      </c>
      <c r="AD32" s="161" t="n">
        <v>72.9</v>
      </c>
      <c r="AE32" s="161" t="n">
        <v>70.1</v>
      </c>
      <c r="AF32" s="163" t="n">
        <v>52.2</v>
      </c>
      <c r="AG32" s="163" t="n">
        <v>64.5</v>
      </c>
      <c r="AH32" s="161" t="n">
        <v>56.6</v>
      </c>
      <c r="AI32" s="161" t="n">
        <v>57.9</v>
      </c>
      <c r="AJ32" s="156" t="n">
        <f aca="false">_xlfn.PERCENTRANK.EXC(AH$4:AH$90,AH32)</f>
        <v>0.2386</v>
      </c>
      <c r="AK32" s="156" t="n">
        <f aca="false">_xlfn.PERCENTRANK.EXC(AI$4:AI$90,AI32)</f>
        <v>0.2727</v>
      </c>
      <c r="AL32" s="155" t="n">
        <v>74.1858752902532</v>
      </c>
      <c r="AM32" s="155" t="n">
        <v>74.1274040907703</v>
      </c>
      <c r="AN32" s="156" t="n">
        <f aca="false">_xlfn.PERCENTRANK.EXC(AL$4:AL$90,AL32)</f>
        <v>0.682</v>
      </c>
      <c r="AO32" s="156" t="n">
        <f aca="false">_xlfn.PERCENTRANK.EXC(AM$4:AM$90,AM32)</f>
        <v>0.716</v>
      </c>
      <c r="AP32" s="164" t="n">
        <v>831.4</v>
      </c>
      <c r="AQ32" s="164" t="n">
        <v>935</v>
      </c>
      <c r="AR32" s="156" t="n">
        <f aca="false">_xlfn.PERCENTRANK.EXC(AP$4:AP$90,AP32)</f>
        <v>0.2273</v>
      </c>
      <c r="AS32" s="156" t="n">
        <f aca="false">_xlfn.PERCENTRANK.EXC(AQ$4:AQ$90,AQ32)</f>
        <v>0.1932</v>
      </c>
      <c r="AT32" s="165" t="n">
        <v>0.515384615384615</v>
      </c>
      <c r="AU32" s="165" t="n">
        <v>0.472312703583062</v>
      </c>
      <c r="AV32" s="166" t="n">
        <f aca="false">_xlfn.PERCENTRANK.EXC(AT$4:AT$90,AT32)</f>
        <v>0.841</v>
      </c>
      <c r="AW32" s="166" t="n">
        <f aca="false">_xlfn.PERCENTRANK.EXC(AU$4:AU$90,AU32)</f>
        <v>0.864</v>
      </c>
      <c r="AX32" s="155" t="n">
        <v>10.7</v>
      </c>
      <c r="AY32" s="155" t="n">
        <v>12.5</v>
      </c>
      <c r="AZ32" s="156" t="n">
        <f aca="false">_xlfn.PERCENTRANK.EXC(AX$4:AX$90,AX32)</f>
        <v>0.455</v>
      </c>
      <c r="BA32" s="156" t="n">
        <f aca="false">_xlfn.PERCENTRANK.EXC(AY$4:AY$90,AY32)</f>
        <v>0.409</v>
      </c>
      <c r="BB32" s="161" t="n">
        <v>60.4</v>
      </c>
      <c r="BC32" s="161" t="n">
        <v>61.4</v>
      </c>
      <c r="BD32" s="167" t="n">
        <v>76.8142727047464</v>
      </c>
      <c r="BE32" s="167" t="n">
        <v>76.2684503765723</v>
      </c>
      <c r="BF32" s="168" t="n">
        <v>1081.54874371859</v>
      </c>
      <c r="BG32" s="168" t="n">
        <v>1216</v>
      </c>
      <c r="BH32" s="169" t="n">
        <v>0.42479674796748</v>
      </c>
      <c r="BI32" s="169" t="n">
        <v>0.403204272363151</v>
      </c>
      <c r="BJ32" s="170" t="n">
        <v>11.4</v>
      </c>
      <c r="BK32" s="171" t="n">
        <v>13.7</v>
      </c>
      <c r="BL32" s="155" t="n">
        <v>4.7</v>
      </c>
      <c r="BM32" s="155" t="n">
        <v>4.8</v>
      </c>
      <c r="BN32" s="156" t="n">
        <f aca="false">_xlfn.PERCENTRANK.EXC(BL$4:BL$90,BL32)</f>
        <v>0.2955</v>
      </c>
      <c r="BO32" s="156" t="n">
        <f aca="false">_xlfn.PERCENTRANK.EXC(BM$4:BM$90,BM32)</f>
        <v>0.2727</v>
      </c>
      <c r="BP32" s="155" t="n">
        <v>3.222537</v>
      </c>
      <c r="BQ32" s="155" t="n">
        <v>3.050017</v>
      </c>
      <c r="BR32" s="156" t="n">
        <f aca="false">_xlfn.PERCENTRANK.EXC(BP$4:BP$90,BP32)</f>
        <v>0.682</v>
      </c>
      <c r="BS32" s="156" t="n">
        <f aca="false">_xlfn.PERCENTRANK.EXC(BQ$4:BQ$90,BQ32)</f>
        <v>0.636</v>
      </c>
      <c r="BT32" s="155" t="n">
        <v>16.5</v>
      </c>
      <c r="BU32" s="155" t="n">
        <v>17.2</v>
      </c>
      <c r="BV32" s="165" t="n">
        <v>2.63768956873891</v>
      </c>
      <c r="BW32" s="172" t="n">
        <v>2.9946</v>
      </c>
      <c r="BX32" s="173" t="n">
        <v>69.9</v>
      </c>
      <c r="BY32" s="173" t="n">
        <v>72.8</v>
      </c>
      <c r="BZ32" s="156" t="n">
        <f aca="false">_xlfn.PERCENTRANK.EXC(BX$4:BX$90,BX32)</f>
        <v>0.2045</v>
      </c>
      <c r="CA32" s="156" t="n">
        <f aca="false">_xlfn.PERCENTRANK.EXC(BY$4:BY$90,BY32)</f>
        <v>0.125</v>
      </c>
      <c r="CB32" s="173" t="n">
        <v>78.2</v>
      </c>
      <c r="CC32" s="173" t="n">
        <v>80.4</v>
      </c>
      <c r="CD32" s="174" t="n">
        <v>136262</v>
      </c>
      <c r="CE32" s="174" t="n">
        <v>154817</v>
      </c>
      <c r="CF32" s="175" t="n">
        <v>0.006</v>
      </c>
      <c r="CG32" s="175" t="n">
        <v>0.007</v>
      </c>
      <c r="CH32" s="175" t="n">
        <v>0.011</v>
      </c>
      <c r="CI32" s="175" t="n">
        <v>0.015</v>
      </c>
      <c r="CJ32" s="175" t="n">
        <v>0.018</v>
      </c>
      <c r="CK32" s="175" t="n">
        <v>0.017</v>
      </c>
      <c r="CL32" s="175" t="n">
        <v>0.014</v>
      </c>
      <c r="CM32" s="175" t="n">
        <v>0.014</v>
      </c>
      <c r="CN32" s="175" t="n">
        <v>0.013</v>
      </c>
      <c r="CO32" s="175" t="n">
        <v>0.014</v>
      </c>
      <c r="CP32" s="164" t="n">
        <v>4927149</v>
      </c>
      <c r="CQ32" s="164" t="n">
        <v>5841667</v>
      </c>
      <c r="CR32" s="175" t="n">
        <v>0.0126</v>
      </c>
      <c r="CS32" s="175" t="n">
        <v>0.0144</v>
      </c>
      <c r="CT32" s="175" t="n">
        <v>0.0182</v>
      </c>
      <c r="CU32" s="175" t="n">
        <v>0.02</v>
      </c>
      <c r="CV32" s="175" t="n">
        <v>0.022</v>
      </c>
      <c r="CW32" s="175" t="n">
        <v>0.0166</v>
      </c>
      <c r="CX32" s="175" t="n">
        <v>0.014</v>
      </c>
      <c r="CY32" s="175" t="n">
        <v>0.0171</v>
      </c>
      <c r="CZ32" s="175" t="n">
        <v>0.0182</v>
      </c>
      <c r="DA32" s="175" t="n">
        <v>0.0186</v>
      </c>
      <c r="DB32" s="176" t="n">
        <v>18.7905720947958</v>
      </c>
      <c r="DC32" s="176" t="n">
        <v>13.2401480457573</v>
      </c>
      <c r="DD32" s="176" t="n">
        <v>50.4221112668505</v>
      </c>
      <c r="DE32" s="176" t="n">
        <v>15.3665295154925</v>
      </c>
      <c r="DF32" s="176" t="n">
        <v>2.18063907710394</v>
      </c>
      <c r="DG32" s="177" t="n">
        <v>18.30426</v>
      </c>
      <c r="DH32" s="177" t="n">
        <v>13.31483</v>
      </c>
      <c r="DI32" s="177" t="n">
        <v>53.57166</v>
      </c>
      <c r="DJ32" s="176" t="n">
        <v>12.78335</v>
      </c>
      <c r="DK32" s="176" t="n">
        <v>2.025894</v>
      </c>
      <c r="DL32" s="178" t="n">
        <v>2.97547680152525</v>
      </c>
      <c r="DM32" s="178" t="n">
        <v>3.87894105551748</v>
      </c>
      <c r="DN32" s="156" t="n">
        <f aca="false">_xlfn.PERCENTRANK.EXC(DL$4:DL$90,DL32)</f>
        <v>0.2045</v>
      </c>
      <c r="DO32" s="156" t="n">
        <f aca="false">_xlfn.PERCENTRANK.EXC(DM$4:DM$90,DM32)</f>
        <v>0.1591</v>
      </c>
      <c r="DP32" s="127" t="n">
        <v>21.5777183715343</v>
      </c>
      <c r="DQ32" s="127" t="n">
        <v>24.1792249071786</v>
      </c>
      <c r="DR32" s="179" t="n">
        <v>283.712412749808</v>
      </c>
      <c r="DS32" s="179" t="n">
        <v>283.304189506913</v>
      </c>
      <c r="DT32" s="156" t="n">
        <f aca="false">_xlfn.PERCENTRANK.EXC(DR$4:DR$90,DR32)</f>
        <v>0.875</v>
      </c>
      <c r="DU32" s="180" t="n">
        <f aca="false">_xlfn.PERCENTRANK.EXC(DS$4:DS$90,DS32)</f>
        <v>0.864</v>
      </c>
      <c r="DV32" s="155" t="n">
        <v>207.4263</v>
      </c>
      <c r="DW32" s="155" t="n">
        <v>209.1891</v>
      </c>
    </row>
    <row r="33" customFormat="false" ht="15" hidden="false" customHeight="false" outlineLevel="0" collapsed="false">
      <c r="A33" s="154" t="n">
        <v>202</v>
      </c>
      <c r="B33" s="154" t="s">
        <v>179</v>
      </c>
      <c r="C33" s="155" t="n">
        <v>80.9</v>
      </c>
      <c r="D33" s="155" t="n">
        <v>82</v>
      </c>
      <c r="E33" s="156" t="n">
        <f aca="false">_xlfn.PERCENTRANK.EXC($C$4:$C$90,C33)</f>
        <v>0.432</v>
      </c>
      <c r="F33" s="156" t="n">
        <f aca="false">_xlfn.PERCENTRANK.EXC(D$4:D$90,D33)</f>
        <v>0.545</v>
      </c>
      <c r="G33" s="155" t="n">
        <v>61.543171739</v>
      </c>
      <c r="H33" s="155" t="n">
        <v>67.4</v>
      </c>
      <c r="I33" s="156" t="n">
        <f aca="false">(1-(_xlfn.PERCENTRANK.EXC(G$4:G$90,G33)))</f>
        <v>0.518</v>
      </c>
      <c r="J33" s="156" t="n">
        <f aca="false">(1-(_xlfn.PERCENTRANK.EXC(H$4:H$90,H33)))</f>
        <v>0.301</v>
      </c>
      <c r="K33" s="155" t="n">
        <v>25.9</v>
      </c>
      <c r="L33" s="155" t="n">
        <v>31.3</v>
      </c>
      <c r="M33" s="156" t="n">
        <f aca="false">(1-(_xlfn.PERCENTRANK.EXC(K$4:K$90,K33)))</f>
        <v>0.614</v>
      </c>
      <c r="N33" s="156" t="n">
        <f aca="false">(1-(_xlfn.PERCENTRANK.EXC(L$4:L$90,L33)))</f>
        <v>0.568</v>
      </c>
      <c r="O33" s="155" t="n">
        <v>74.5</v>
      </c>
      <c r="P33" s="155" t="n">
        <v>72.6</v>
      </c>
      <c r="Q33" s="156" t="n">
        <f aca="false">_xlfn.PERCENTRANK.EXC(O$4:O$90,O33)</f>
        <v>0.807</v>
      </c>
      <c r="R33" s="156" t="n">
        <f aca="false">_xlfn.PERCENTRANK.EXC(P$4:P$90,P33)</f>
        <v>0.875</v>
      </c>
      <c r="S33" s="155" t="n">
        <v>48.9</v>
      </c>
      <c r="T33" s="155" t="n">
        <v>61.8</v>
      </c>
      <c r="U33" s="156" t="n">
        <f aca="false">_xlfn.PERCENTRANK.EXC(S$4:S$90,S33)</f>
        <v>0.534</v>
      </c>
      <c r="V33" s="156" t="n">
        <f aca="false">_xlfn.PERCENTRANK.EXC(T$4:T$90,T33)</f>
        <v>0.534</v>
      </c>
      <c r="W33" s="88" t="s">
        <v>178</v>
      </c>
      <c r="X33" s="181"/>
      <c r="Y33" s="181"/>
      <c r="Z33" s="189"/>
      <c r="AA33" s="183"/>
      <c r="AB33" s="184"/>
      <c r="AC33" s="184"/>
      <c r="AH33" s="161" t="n">
        <v>57</v>
      </c>
      <c r="AI33" s="161" t="n">
        <v>58.5</v>
      </c>
      <c r="AJ33" s="156" t="n">
        <f aca="false">_xlfn.PERCENTRANK.EXC(AH$4:AH$90,AH33)</f>
        <v>0.2614</v>
      </c>
      <c r="AK33" s="156" t="n">
        <f aca="false">_xlfn.PERCENTRANK.EXC(AI$4:AI$90,AI33)</f>
        <v>0.3182</v>
      </c>
      <c r="AL33" s="155" t="n">
        <v>73.492945703292</v>
      </c>
      <c r="AM33" s="155" t="n">
        <v>73.7723764164888</v>
      </c>
      <c r="AN33" s="156" t="n">
        <f aca="false">_xlfn.PERCENTRANK.EXC(AL$4:AL$90,AL33)</f>
        <v>0.625</v>
      </c>
      <c r="AO33" s="156" t="n">
        <f aca="false">_xlfn.PERCENTRANK.EXC(AM$4:AM$90,AM33)</f>
        <v>0.648</v>
      </c>
      <c r="AP33" s="164" t="n">
        <v>838.1</v>
      </c>
      <c r="AQ33" s="164" t="n">
        <v>963</v>
      </c>
      <c r="AR33" s="156" t="n">
        <f aca="false">_xlfn.PERCENTRANK.EXC(AP$4:AP$90,AP33)</f>
        <v>0.25</v>
      </c>
      <c r="AS33" s="156" t="n">
        <f aca="false">_xlfn.PERCENTRANK.EXC(AQ$4:AQ$90,AQ33)</f>
        <v>0.2386</v>
      </c>
      <c r="AT33" s="165" t="n">
        <v>0.511450381679389</v>
      </c>
      <c r="AU33" s="165" t="n">
        <v>0.473270440251572</v>
      </c>
      <c r="AV33" s="166" t="n">
        <f aca="false">_xlfn.PERCENTRANK.EXC(AT$4:AT$90,AT33)</f>
        <v>0.83</v>
      </c>
      <c r="AW33" s="166" t="n">
        <f aca="false">_xlfn.PERCENTRANK.EXC(AU$4:AU$90,AU33)</f>
        <v>0.875</v>
      </c>
      <c r="AX33" s="155" t="n">
        <v>9.7</v>
      </c>
      <c r="AY33" s="155" t="n">
        <v>10.9</v>
      </c>
      <c r="AZ33" s="156" t="n">
        <f aca="false">_xlfn.PERCENTRANK.EXC(AX$4:AX$90,AX33)</f>
        <v>0.3068</v>
      </c>
      <c r="BA33" s="156" t="n">
        <f aca="false">_xlfn.PERCENTRANK.EXC(AY$4:AY$90,AY33)</f>
        <v>0.25</v>
      </c>
      <c r="BL33" s="155" t="n">
        <v>5.3</v>
      </c>
      <c r="BM33" s="155" t="n">
        <v>5.5</v>
      </c>
      <c r="BN33" s="156" t="n">
        <f aca="false">_xlfn.PERCENTRANK.EXC(BL$4:BL$90,BL33)</f>
        <v>0.3523</v>
      </c>
      <c r="BO33" s="156" t="n">
        <f aca="false">_xlfn.PERCENTRANK.EXC(BM$4:BM$90,BM33)</f>
        <v>0.3182</v>
      </c>
      <c r="BP33" s="155" t="n">
        <v>2.295431</v>
      </c>
      <c r="BQ33" s="155" t="n">
        <v>2.623834</v>
      </c>
      <c r="BR33" s="156" t="n">
        <f aca="false">_xlfn.PERCENTRANK.EXC(BP$4:BP$90,BP33)</f>
        <v>0.1932</v>
      </c>
      <c r="BS33" s="156" t="n">
        <f aca="false">_xlfn.PERCENTRANK.EXC(BQ$4:BQ$90,BQ33)</f>
        <v>0.3409</v>
      </c>
      <c r="BW33" s="89"/>
      <c r="BX33" s="173" t="n">
        <v>67.4</v>
      </c>
      <c r="BY33" s="173" t="n">
        <v>73</v>
      </c>
      <c r="BZ33" s="156" t="n">
        <f aca="false">_xlfn.PERCENTRANK.EXC(BX$4:BX$90,BX33)</f>
        <v>0.034091</v>
      </c>
      <c r="CA33" s="156" t="n">
        <f aca="false">_xlfn.PERCENTRANK.EXC(BY$4:BY$90,BY33)</f>
        <v>0.1591</v>
      </c>
      <c r="CD33" s="174" t="n">
        <v>131718</v>
      </c>
      <c r="CE33" s="174" t="n">
        <v>148360</v>
      </c>
      <c r="CF33" s="175" t="n">
        <v>0.007</v>
      </c>
      <c r="CG33" s="175" t="n">
        <v>0.01</v>
      </c>
      <c r="CH33" s="175" t="n">
        <v>0.013</v>
      </c>
      <c r="CI33" s="175" t="n">
        <v>0.012</v>
      </c>
      <c r="CJ33" s="175" t="n">
        <v>0.014</v>
      </c>
      <c r="CK33" s="175" t="n">
        <v>0.012</v>
      </c>
      <c r="CL33" s="175" t="n">
        <v>0.012</v>
      </c>
      <c r="CM33" s="175" t="n">
        <v>0.012</v>
      </c>
      <c r="CN33" s="175" t="n">
        <v>0.013</v>
      </c>
      <c r="CO33" s="175" t="n">
        <v>0.014</v>
      </c>
      <c r="CP33" s="185"/>
      <c r="CQ33" s="185"/>
      <c r="DB33" s="176" t="n">
        <v>18.7981935831761</v>
      </c>
      <c r="DC33" s="176" t="n">
        <v>12.8141008358048</v>
      </c>
      <c r="DD33" s="176" t="n">
        <v>50.5055270962524</v>
      </c>
      <c r="DE33" s="176" t="n">
        <v>15.4799137233756</v>
      </c>
      <c r="DF33" s="176" t="n">
        <v>2.40226476139121</v>
      </c>
      <c r="DG33" s="186"/>
      <c r="DH33" s="186"/>
      <c r="DI33" s="186"/>
      <c r="DJ33" s="186"/>
      <c r="DK33" s="186"/>
      <c r="DL33" s="178" t="n">
        <v>2.14840502418447</v>
      </c>
      <c r="DM33" s="178" t="n">
        <v>3.26112033102381</v>
      </c>
      <c r="DN33" s="156" t="n">
        <f aca="false">_xlfn.PERCENTRANK.EXC(DL$4:DL$90,DL33)</f>
        <v>0.11364</v>
      </c>
      <c r="DO33" s="156" t="n">
        <f aca="false">_xlfn.PERCENTRANK.EXC(DM$4:DM$90,DM33)</f>
        <v>0.1364</v>
      </c>
      <c r="DR33" s="179" t="n">
        <v>272.238223157662</v>
      </c>
      <c r="DS33" s="179" t="n">
        <v>275.571715625299</v>
      </c>
      <c r="DT33" s="156" t="n">
        <f aca="false">_xlfn.PERCENTRANK.EXC(DR$4:DR$90,DR33)</f>
        <v>0.807</v>
      </c>
      <c r="DU33" s="180" t="n">
        <f aca="false">_xlfn.PERCENTRANK.EXC(DS$4:DS$90,DS33)</f>
        <v>0.807</v>
      </c>
    </row>
    <row r="34" customFormat="false" ht="15" hidden="false" customHeight="false" outlineLevel="0" collapsed="false">
      <c r="A34" s="154" t="n">
        <v>203</v>
      </c>
      <c r="B34" s="154" t="s">
        <v>180</v>
      </c>
      <c r="C34" s="155" t="n">
        <v>81.2</v>
      </c>
      <c r="D34" s="155" t="n">
        <v>82.6</v>
      </c>
      <c r="E34" s="156" t="n">
        <f aca="false">_xlfn.PERCENTRANK.EXC($C$4:$C$90,C34)</f>
        <v>0.557</v>
      </c>
      <c r="F34" s="156" t="n">
        <f aca="false">_xlfn.PERCENTRANK.EXC(D$4:D$90,D34)</f>
        <v>0.602</v>
      </c>
      <c r="G34" s="155" t="n">
        <v>61.64908238</v>
      </c>
      <c r="H34" s="155" t="n">
        <v>68.7</v>
      </c>
      <c r="I34" s="156" t="n">
        <f aca="false">(1-(_xlfn.PERCENTRANK.EXC(G$4:G$90,G34)))</f>
        <v>0.506</v>
      </c>
      <c r="J34" s="156" t="n">
        <f aca="false">(1-(_xlfn.PERCENTRANK.EXC(H$4:H$90,H34)))</f>
        <v>0.253</v>
      </c>
      <c r="K34" s="155" t="n">
        <v>20</v>
      </c>
      <c r="L34" s="155" t="n">
        <v>26.5</v>
      </c>
      <c r="M34" s="156" t="n">
        <f aca="false">(1-(_xlfn.PERCENTRANK.EXC(K$4:K$90,K34)))</f>
        <v>0.875</v>
      </c>
      <c r="N34" s="156" t="n">
        <f aca="false">(1-(_xlfn.PERCENTRANK.EXC(L$4:L$90,L34)))</f>
        <v>0.6818</v>
      </c>
      <c r="O34" s="155" t="n">
        <v>74.5</v>
      </c>
      <c r="P34" s="155" t="n">
        <v>71.8</v>
      </c>
      <c r="Q34" s="156" t="n">
        <f aca="false">_xlfn.PERCENTRANK.EXC(O$4:O$90,O34)</f>
        <v>0.807</v>
      </c>
      <c r="R34" s="156" t="n">
        <f aca="false">_xlfn.PERCENTRANK.EXC(P$4:P$90,P34)</f>
        <v>0.784</v>
      </c>
      <c r="S34" s="155" t="n">
        <v>50.4</v>
      </c>
      <c r="T34" s="155" t="n">
        <v>63.5</v>
      </c>
      <c r="U34" s="156" t="n">
        <f aca="false">_xlfn.PERCENTRANK.EXC(S$4:S$90,S34)</f>
        <v>0.636</v>
      </c>
      <c r="V34" s="156" t="n">
        <f aca="false">_xlfn.PERCENTRANK.EXC(T$4:T$90,T34)</f>
        <v>0.67</v>
      </c>
      <c r="W34" s="88" t="s">
        <v>178</v>
      </c>
      <c r="X34" s="181"/>
      <c r="Y34" s="181"/>
      <c r="Z34" s="189"/>
      <c r="AA34" s="183"/>
      <c r="AB34" s="184"/>
      <c r="AC34" s="184"/>
      <c r="AH34" s="161" t="n">
        <v>57.4</v>
      </c>
      <c r="AI34" s="161" t="n">
        <v>59.5</v>
      </c>
      <c r="AJ34" s="156" t="n">
        <f aca="false">_xlfn.PERCENTRANK.EXC(AH$4:AH$90,AH34)</f>
        <v>0.2841</v>
      </c>
      <c r="AK34" s="156" t="n">
        <f aca="false">_xlfn.PERCENTRANK.EXC(AI$4:AI$90,AI34)</f>
        <v>0.398</v>
      </c>
      <c r="AL34" s="155" t="n">
        <v>74.390719784313</v>
      </c>
      <c r="AM34" s="155" t="n">
        <v>75.5107796440211</v>
      </c>
      <c r="AN34" s="156" t="n">
        <f aca="false">_xlfn.PERCENTRANK.EXC(AL$4:AL$90,AL34)</f>
        <v>0.705</v>
      </c>
      <c r="AO34" s="156" t="n">
        <f aca="false">_xlfn.PERCENTRANK.EXC(AM$4:AM$90,AM34)</f>
        <v>0.761</v>
      </c>
      <c r="AP34" s="164" t="n">
        <v>924.6</v>
      </c>
      <c r="AQ34" s="164" t="n">
        <v>1079</v>
      </c>
      <c r="AR34" s="156" t="n">
        <f aca="false">_xlfn.PERCENTRANK.EXC(AP$4:AP$90,AP34)</f>
        <v>0.409</v>
      </c>
      <c r="AS34" s="156" t="n">
        <f aca="false">_xlfn.PERCENTRANK.EXC(AQ$4:AQ$90,AQ34)</f>
        <v>0.398</v>
      </c>
      <c r="AT34" s="165" t="n">
        <v>0.470319634703196</v>
      </c>
      <c r="AU34" s="165" t="n">
        <v>0.438218390804598</v>
      </c>
      <c r="AV34" s="166" t="n">
        <f aca="false">_xlfn.PERCENTRANK.EXC(AT$4:AT$90,AT34)</f>
        <v>0.614</v>
      </c>
      <c r="AW34" s="166" t="n">
        <f aca="false">_xlfn.PERCENTRANK.EXC(AU$4:AU$90,AU34)</f>
        <v>0.636</v>
      </c>
      <c r="AX34" s="155" t="n">
        <v>11.6</v>
      </c>
      <c r="AY34" s="155" t="n">
        <v>12.6</v>
      </c>
      <c r="AZ34" s="156" t="n">
        <f aca="false">_xlfn.PERCENTRANK.EXC(AX$4:AX$90,AX34)</f>
        <v>0.636</v>
      </c>
      <c r="BA34" s="156" t="n">
        <f aca="false">_xlfn.PERCENTRANK.EXC(AY$4:AY$90,AY34)</f>
        <v>0.42</v>
      </c>
      <c r="BL34" s="155" t="n">
        <v>10.1</v>
      </c>
      <c r="BM34" s="155" t="n">
        <v>10.4</v>
      </c>
      <c r="BN34" s="156" t="n">
        <f aca="false">_xlfn.PERCENTRANK.EXC(BL$4:BL$90,BL34)</f>
        <v>0.591</v>
      </c>
      <c r="BO34" s="156" t="n">
        <f aca="false">_xlfn.PERCENTRANK.EXC(BM$4:BM$90,BM34)</f>
        <v>0.545</v>
      </c>
      <c r="BP34" s="155" t="n">
        <v>2.876821</v>
      </c>
      <c r="BQ34" s="155" t="n">
        <v>3.30362</v>
      </c>
      <c r="BR34" s="156" t="n">
        <f aca="false">_xlfn.PERCENTRANK.EXC(BP$4:BP$90,BP34)</f>
        <v>0.545</v>
      </c>
      <c r="BS34" s="156" t="n">
        <f aca="false">_xlfn.PERCENTRANK.EXC(BQ$4:BQ$90,BQ34)</f>
        <v>0.75</v>
      </c>
      <c r="BW34" s="89"/>
      <c r="BX34" s="173" t="n">
        <v>73.1</v>
      </c>
      <c r="BY34" s="173" t="n">
        <v>77.4</v>
      </c>
      <c r="BZ34" s="156" t="n">
        <f aca="false">_xlfn.PERCENTRANK.EXC(BX$4:BX$90,BX34)</f>
        <v>0.466</v>
      </c>
      <c r="CA34" s="156" t="n">
        <f aca="false">_xlfn.PERCENTRANK.EXC(BY$4:BY$90,BY34)</f>
        <v>0.591</v>
      </c>
      <c r="CD34" s="174" t="n">
        <v>231658</v>
      </c>
      <c r="CE34" s="174" t="n">
        <v>268756</v>
      </c>
      <c r="CF34" s="175" t="n">
        <v>0.009</v>
      </c>
      <c r="CG34" s="175" t="n">
        <v>0.01</v>
      </c>
      <c r="CH34" s="175" t="n">
        <v>0.014</v>
      </c>
      <c r="CI34" s="175" t="n">
        <v>0.017</v>
      </c>
      <c r="CJ34" s="175" t="n">
        <v>0.018</v>
      </c>
      <c r="CK34" s="175" t="n">
        <v>0.018</v>
      </c>
      <c r="CL34" s="175" t="n">
        <v>0.018</v>
      </c>
      <c r="CM34" s="175" t="n">
        <v>0.014</v>
      </c>
      <c r="CN34" s="175" t="n">
        <v>0.018</v>
      </c>
      <c r="CO34" s="175" t="n">
        <v>0.015</v>
      </c>
      <c r="CP34" s="185"/>
      <c r="CQ34" s="185"/>
      <c r="DB34" s="176" t="n">
        <v>18.7675810028427</v>
      </c>
      <c r="DC34" s="176" t="n">
        <v>12.6996234502672</v>
      </c>
      <c r="DD34" s="176" t="n">
        <v>51.2461117147152</v>
      </c>
      <c r="DE34" s="176" t="n">
        <v>14.8424593311405</v>
      </c>
      <c r="DF34" s="176" t="n">
        <v>2.4442245010344</v>
      </c>
      <c r="DG34" s="186"/>
      <c r="DH34" s="186"/>
      <c r="DI34" s="186"/>
      <c r="DJ34" s="186"/>
      <c r="DK34" s="186"/>
      <c r="DL34" s="178" t="n">
        <v>8.58701250391657</v>
      </c>
      <c r="DM34" s="178" t="n">
        <v>8.9817373418379</v>
      </c>
      <c r="DN34" s="156" t="n">
        <f aca="false">_xlfn.PERCENTRANK.EXC(DL$4:DL$90,DL34)</f>
        <v>0.477</v>
      </c>
      <c r="DO34" s="156" t="n">
        <f aca="false">_xlfn.PERCENTRANK.EXC(DM$4:DM$90,DM34)</f>
        <v>0.477</v>
      </c>
      <c r="DR34" s="179" t="n">
        <v>247.992249641507</v>
      </c>
      <c r="DS34" s="179" t="n">
        <v>249.882873896748</v>
      </c>
      <c r="DT34" s="156" t="n">
        <f aca="false">_xlfn.PERCENTRANK.EXC(DR$4:DR$90,DR34)</f>
        <v>0.67</v>
      </c>
      <c r="DU34" s="180" t="n">
        <f aca="false">_xlfn.PERCENTRANK.EXC(DS$4:DS$90,DS34)</f>
        <v>0.625</v>
      </c>
    </row>
    <row r="35" customFormat="false" ht="15" hidden="false" customHeight="false" outlineLevel="0" collapsed="false">
      <c r="A35" s="154" t="n">
        <v>204</v>
      </c>
      <c r="B35" s="154" t="s">
        <v>181</v>
      </c>
      <c r="C35" s="155" t="n">
        <v>81</v>
      </c>
      <c r="D35" s="155" t="n">
        <v>81.5</v>
      </c>
      <c r="E35" s="156" t="n">
        <f aca="false">_xlfn.PERCENTRANK.EXC($C$4:$C$90,C35)</f>
        <v>0.5</v>
      </c>
      <c r="F35" s="156" t="n">
        <f aca="false">_xlfn.PERCENTRANK.EXC(D$4:D$90,D35)</f>
        <v>0.398</v>
      </c>
      <c r="G35" s="155" t="n">
        <v>64.337825375</v>
      </c>
      <c r="H35" s="155" t="n">
        <v>66.9</v>
      </c>
      <c r="I35" s="156" t="n">
        <f aca="false">(1-(_xlfn.PERCENTRANK.EXC(G$4:G$90,G35)))</f>
        <v>0.398</v>
      </c>
      <c r="J35" s="156" t="n">
        <f aca="false">(1-(_xlfn.PERCENTRANK.EXC(H$4:H$90,H35)))</f>
        <v>0.325</v>
      </c>
      <c r="K35" s="155" t="n">
        <v>35.4</v>
      </c>
      <c r="L35" s="155" t="n">
        <v>34.3</v>
      </c>
      <c r="M35" s="156" t="n">
        <f aca="false">(1-(_xlfn.PERCENTRANK.EXC(K$4:K$90,K35)))</f>
        <v>0.318</v>
      </c>
      <c r="N35" s="156" t="n">
        <f aca="false">(1-(_xlfn.PERCENTRANK.EXC(L$4:L$90,L35)))</f>
        <v>0.5</v>
      </c>
      <c r="O35" s="155" t="n">
        <v>72.4</v>
      </c>
      <c r="P35" s="155" t="n">
        <v>71.7</v>
      </c>
      <c r="Q35" s="156" t="n">
        <f aca="false">_xlfn.PERCENTRANK.EXC(O$4:O$90,O35)</f>
        <v>0.716</v>
      </c>
      <c r="R35" s="156" t="n">
        <f aca="false">_xlfn.PERCENTRANK.EXC(P$4:P$90,P35)</f>
        <v>0.761</v>
      </c>
      <c r="S35" s="155" t="n">
        <v>48.3</v>
      </c>
      <c r="T35" s="155" t="n">
        <v>60.1</v>
      </c>
      <c r="U35" s="156" t="n">
        <f aca="false">_xlfn.PERCENTRANK.EXC(S$4:S$90,S35)</f>
        <v>0.466</v>
      </c>
      <c r="V35" s="156" t="n">
        <f aca="false">_xlfn.PERCENTRANK.EXC(T$4:T$90,T35)</f>
        <v>0.42</v>
      </c>
      <c r="W35" s="88" t="s">
        <v>178</v>
      </c>
      <c r="X35" s="181"/>
      <c r="Y35" s="181"/>
      <c r="Z35" s="189"/>
      <c r="AA35" s="183"/>
      <c r="AB35" s="184"/>
      <c r="AC35" s="184"/>
      <c r="AH35" s="161" t="n">
        <v>59.6</v>
      </c>
      <c r="AI35" s="161" t="n">
        <v>60</v>
      </c>
      <c r="AJ35" s="156" t="n">
        <f aca="false">_xlfn.PERCENTRANK.EXC(AH$4:AH$90,AH35)</f>
        <v>0.443</v>
      </c>
      <c r="AK35" s="156" t="n">
        <f aca="false">_xlfn.PERCENTRANK.EXC(AI$4:AI$90,AI35)</f>
        <v>0.443</v>
      </c>
      <c r="AL35" s="155" t="n">
        <v>73.6521144420381</v>
      </c>
      <c r="AM35" s="155" t="n">
        <v>72.9718302415306</v>
      </c>
      <c r="AN35" s="156" t="n">
        <f aca="false">_xlfn.PERCENTRANK.EXC(AL$4:AL$90,AL35)</f>
        <v>0.648</v>
      </c>
      <c r="AO35" s="156" t="n">
        <f aca="false">_xlfn.PERCENTRANK.EXC(AM$4:AM$90,AM35)</f>
        <v>0.58</v>
      </c>
      <c r="AP35" s="164" t="n">
        <v>876.7</v>
      </c>
      <c r="AQ35" s="164" t="n">
        <v>942</v>
      </c>
      <c r="AR35" s="156" t="n">
        <f aca="false">_xlfn.PERCENTRANK.EXC(AP$4:AP$90,AP35)</f>
        <v>0.2955</v>
      </c>
      <c r="AS35" s="156" t="n">
        <f aca="false">_xlfn.PERCENTRANK.EXC(AQ$4:AQ$90,AQ35)</f>
        <v>0.2045</v>
      </c>
      <c r="AT35" s="165" t="n">
        <v>0.491484184914842</v>
      </c>
      <c r="AU35" s="165" t="n">
        <v>0.453100158982512</v>
      </c>
      <c r="AV35" s="166" t="n">
        <f aca="false">_xlfn.PERCENTRANK.EXC(AT$4:AT$90,AT35)</f>
        <v>0.761</v>
      </c>
      <c r="AW35" s="166" t="n">
        <f aca="false">_xlfn.PERCENTRANK.EXC(AU$4:AU$90,AU35)</f>
        <v>0.761</v>
      </c>
      <c r="AX35" s="155" t="n">
        <v>8.1</v>
      </c>
      <c r="AY35" s="155" t="n">
        <v>9.3</v>
      </c>
      <c r="AZ35" s="156" t="n">
        <f aca="false">_xlfn.PERCENTRANK.EXC(AX$4:AX$90,AX35)</f>
        <v>0.07955</v>
      </c>
      <c r="BA35" s="156" t="n">
        <f aca="false">_xlfn.PERCENTRANK.EXC(AY$4:AY$90,AY35)</f>
        <v>0.045455</v>
      </c>
      <c r="BL35" s="155" t="n">
        <v>16.6</v>
      </c>
      <c r="BM35" s="155" t="n">
        <v>16.7</v>
      </c>
      <c r="BN35" s="156" t="n">
        <f aca="false">_xlfn.PERCENTRANK.EXC(BL$4:BL$90,BL35)</f>
        <v>0.716</v>
      </c>
      <c r="BO35" s="156" t="n">
        <f aca="false">_xlfn.PERCENTRANK.EXC(BM$4:BM$90,BM35)</f>
        <v>0.67</v>
      </c>
      <c r="BP35" s="155" t="n">
        <v>2.197766</v>
      </c>
      <c r="BQ35" s="155" t="n">
        <v>3.462366</v>
      </c>
      <c r="BR35" s="156" t="n">
        <f aca="false">_xlfn.PERCENTRANK.EXC(BP$4:BP$90,BP35)</f>
        <v>0.125</v>
      </c>
      <c r="BS35" s="156" t="n">
        <f aca="false">_xlfn.PERCENTRANK.EXC(BQ$4:BQ$90,BQ35)</f>
        <v>0.807</v>
      </c>
      <c r="BW35" s="89"/>
      <c r="BX35" s="173" t="n">
        <v>74.7</v>
      </c>
      <c r="BY35" s="173" t="n">
        <v>76.7</v>
      </c>
      <c r="BZ35" s="156" t="n">
        <f aca="false">_xlfn.PERCENTRANK.EXC(BX$4:BX$90,BX35)</f>
        <v>0.58</v>
      </c>
      <c r="CA35" s="156" t="n">
        <f aca="false">_xlfn.PERCENTRANK.EXC(BY$4:BY$90,BY35)</f>
        <v>0.523</v>
      </c>
      <c r="CD35" s="174" t="n">
        <v>155019</v>
      </c>
      <c r="CE35" s="174" t="n">
        <v>164769</v>
      </c>
      <c r="CF35" s="175" t="n">
        <v>0.004</v>
      </c>
      <c r="CG35" s="175" t="n">
        <v>0.003</v>
      </c>
      <c r="CH35" s="175" t="n">
        <v>0.006</v>
      </c>
      <c r="CI35" s="175" t="n">
        <v>0.005</v>
      </c>
      <c r="CJ35" s="175" t="n">
        <v>0.007</v>
      </c>
      <c r="CK35" s="175" t="n">
        <v>0.008</v>
      </c>
      <c r="CL35" s="175" t="n">
        <v>0.007</v>
      </c>
      <c r="CM35" s="175" t="n">
        <v>0.007</v>
      </c>
      <c r="CN35" s="175" t="n">
        <v>0.007</v>
      </c>
      <c r="CO35" s="175" t="n">
        <v>0.008</v>
      </c>
      <c r="CP35" s="185"/>
      <c r="CQ35" s="185"/>
      <c r="DB35" s="176" t="n">
        <v>18.5659923893451</v>
      </c>
      <c r="DC35" s="176" t="n">
        <v>11.8802687398722</v>
      </c>
      <c r="DD35" s="176" t="n">
        <v>50.2752338121856</v>
      </c>
      <c r="DE35" s="176" t="n">
        <v>16.8108078582743</v>
      </c>
      <c r="DF35" s="176" t="n">
        <v>2.46769720032288</v>
      </c>
      <c r="DG35" s="186"/>
      <c r="DH35" s="186"/>
      <c r="DI35" s="186"/>
      <c r="DJ35" s="186"/>
      <c r="DK35" s="186"/>
      <c r="DL35" s="178" t="n">
        <v>4.02814999067763</v>
      </c>
      <c r="DM35" s="178" t="n">
        <v>4.36901437853918</v>
      </c>
      <c r="DN35" s="156" t="n">
        <f aca="false">_xlfn.PERCENTRANK.EXC(DL$4:DL$90,DL35)</f>
        <v>0.3182</v>
      </c>
      <c r="DO35" s="156" t="n">
        <f aca="false">_xlfn.PERCENTRANK.EXC(DM$4:DM$90,DM35)</f>
        <v>0.2386</v>
      </c>
      <c r="DR35" s="179" t="n">
        <v>259.431231756432</v>
      </c>
      <c r="DS35" s="179" t="n">
        <v>257.848205818471</v>
      </c>
      <c r="DT35" s="156" t="n">
        <f aca="false">_xlfn.PERCENTRANK.EXC(DR$4:DR$90,DR35)</f>
        <v>0.716</v>
      </c>
      <c r="DU35" s="180" t="n">
        <f aca="false">_xlfn.PERCENTRANK.EXC(DS$4:DS$90,DS35)</f>
        <v>0.716</v>
      </c>
    </row>
    <row r="36" customFormat="false" ht="15" hidden="false" customHeight="false" outlineLevel="0" collapsed="false">
      <c r="A36" s="154" t="n">
        <v>205</v>
      </c>
      <c r="B36" s="154" t="s">
        <v>182</v>
      </c>
      <c r="C36" s="155" t="n">
        <v>80.2</v>
      </c>
      <c r="D36" s="155" t="n">
        <v>81.4</v>
      </c>
      <c r="E36" s="156" t="n">
        <f aca="false">_xlfn.PERCENTRANK.EXC($C$4:$C$90,C36)</f>
        <v>0.2045</v>
      </c>
      <c r="F36" s="156" t="n">
        <f aca="false">_xlfn.PERCENTRANK.EXC(D$4:D$90,D36)</f>
        <v>0.375</v>
      </c>
      <c r="G36" s="155" t="n">
        <v>68.859278957</v>
      </c>
      <c r="H36" s="155" t="n">
        <v>75.2</v>
      </c>
      <c r="I36" s="156" t="n">
        <f aca="false">(1-(_xlfn.PERCENTRANK.EXC(G$4:G$90,G36)))</f>
        <v>0.229</v>
      </c>
      <c r="J36" s="156" t="n">
        <f aca="false">(1-(_xlfn.PERCENTRANK.EXC(H$4:H$90,H36)))</f>
        <v>0.072</v>
      </c>
      <c r="K36" s="155" t="n">
        <v>25.3</v>
      </c>
      <c r="L36" s="155" t="n">
        <v>26</v>
      </c>
      <c r="M36" s="156" t="n">
        <f aca="false">(1-(_xlfn.PERCENTRANK.EXC(K$4:K$90,K36)))</f>
        <v>0.625</v>
      </c>
      <c r="N36" s="156" t="n">
        <f aca="false">(1-(_xlfn.PERCENTRANK.EXC(L$4:L$90,L36)))</f>
        <v>0.7045</v>
      </c>
      <c r="O36" s="155" t="n">
        <v>75.3</v>
      </c>
      <c r="P36" s="155" t="n">
        <v>73.2</v>
      </c>
      <c r="Q36" s="156" t="n">
        <f aca="false">_xlfn.PERCENTRANK.EXC(O$4:O$90,O36)</f>
        <v>0.875</v>
      </c>
      <c r="R36" s="156" t="n">
        <f aca="false">_xlfn.PERCENTRANK.EXC(P$4:P$90,P36)</f>
        <v>0.898</v>
      </c>
      <c r="S36" s="155" t="n">
        <v>47.5</v>
      </c>
      <c r="T36" s="155" t="n">
        <v>58.7</v>
      </c>
      <c r="U36" s="156" t="n">
        <f aca="false">_xlfn.PERCENTRANK.EXC(S$4:S$90,S36)</f>
        <v>0.398</v>
      </c>
      <c r="V36" s="156" t="n">
        <f aca="false">_xlfn.PERCENTRANK.EXC(T$4:T$90,T36)</f>
        <v>0.3409</v>
      </c>
      <c r="W36" s="88" t="s">
        <v>178</v>
      </c>
      <c r="X36" s="181"/>
      <c r="Y36" s="181"/>
      <c r="Z36" s="189"/>
      <c r="AA36" s="183"/>
      <c r="AB36" s="184"/>
      <c r="AC36" s="184"/>
      <c r="AH36" s="161" t="n">
        <v>55</v>
      </c>
      <c r="AI36" s="161" t="n">
        <v>56</v>
      </c>
      <c r="AJ36" s="156" t="n">
        <f aca="false">_xlfn.PERCENTRANK.EXC(AH$4:AH$90,AH36)</f>
        <v>0.1364</v>
      </c>
      <c r="AK36" s="156" t="n">
        <f aca="false">_xlfn.PERCENTRANK.EXC(AI$4:AI$90,AI36)</f>
        <v>0.125</v>
      </c>
      <c r="AL36" s="155" t="n">
        <v>71.2351387054161</v>
      </c>
      <c r="AM36" s="155" t="n">
        <v>69.9150441307725</v>
      </c>
      <c r="AN36" s="156" t="n">
        <f aca="false">_xlfn.PERCENTRANK.EXC(AL$4:AL$90,AL36)</f>
        <v>0.443</v>
      </c>
      <c r="AO36" s="156" t="n">
        <f aca="false">_xlfn.PERCENTRANK.EXC(AM$4:AM$90,AM36)</f>
        <v>0.375</v>
      </c>
      <c r="AP36" s="164" t="n">
        <v>798.2</v>
      </c>
      <c r="AQ36" s="164" t="n">
        <v>908</v>
      </c>
      <c r="AR36" s="156" t="n">
        <f aca="false">_xlfn.PERCENTRANK.EXC(AP$4:AP$90,AP36)</f>
        <v>0.10227</v>
      </c>
      <c r="AS36" s="156" t="n">
        <f aca="false">_xlfn.PERCENTRANK.EXC(AQ$4:AQ$90,AQ36)</f>
        <v>0.1591</v>
      </c>
      <c r="AT36" s="165" t="n">
        <v>0.506596306068602</v>
      </c>
      <c r="AU36" s="165" t="n">
        <v>0.463576158940397</v>
      </c>
      <c r="AV36" s="166" t="n">
        <f aca="false">_xlfn.PERCENTRANK.EXC(AT$4:AT$90,AT36)</f>
        <v>0.807</v>
      </c>
      <c r="AW36" s="166" t="n">
        <f aca="false">_xlfn.PERCENTRANK.EXC(AU$4:AU$90,AU36)</f>
        <v>0.795</v>
      </c>
      <c r="AX36" s="155" t="n">
        <v>8</v>
      </c>
      <c r="AY36" s="155" t="n">
        <v>9.3</v>
      </c>
      <c r="AZ36" s="156" t="n">
        <f aca="false">_xlfn.PERCENTRANK.EXC(AX$4:AX$90,AX36)</f>
        <v>0.05682</v>
      </c>
      <c r="BA36" s="156" t="n">
        <f aca="false">_xlfn.PERCENTRANK.EXC(AY$4:AY$90,AY36)</f>
        <v>0.045455</v>
      </c>
      <c r="BL36" s="155" t="n">
        <v>23.1</v>
      </c>
      <c r="BM36" s="155" t="n">
        <v>24.4</v>
      </c>
      <c r="BN36" s="156" t="n">
        <f aca="false">_xlfn.PERCENTRANK.EXC(BL$4:BL$90,BL36)</f>
        <v>0.841</v>
      </c>
      <c r="BO36" s="156" t="n">
        <f aca="false">_xlfn.PERCENTRANK.EXC(BM$4:BM$90,BM36)</f>
        <v>0.807</v>
      </c>
      <c r="BP36" s="155" t="n">
        <v>2.86572</v>
      </c>
      <c r="BQ36" s="155" t="n">
        <v>2.792119</v>
      </c>
      <c r="BR36" s="156" t="n">
        <f aca="false">_xlfn.PERCENTRANK.EXC(BP$4:BP$90,BP36)</f>
        <v>0.523</v>
      </c>
      <c r="BS36" s="156" t="n">
        <f aca="false">_xlfn.PERCENTRANK.EXC(BQ$4:BQ$90,BQ36)</f>
        <v>0.466</v>
      </c>
      <c r="BW36" s="89"/>
      <c r="BX36" s="173" t="n">
        <v>69.7</v>
      </c>
      <c r="BY36" s="173" t="n">
        <v>74.1</v>
      </c>
      <c r="BZ36" s="156" t="n">
        <f aca="false">_xlfn.PERCENTRANK.EXC(BX$4:BX$90,BX36)</f>
        <v>0.1705</v>
      </c>
      <c r="CA36" s="156" t="n">
        <f aca="false">_xlfn.PERCENTRANK.EXC(BY$4:BY$90,BY36)</f>
        <v>0.3182</v>
      </c>
      <c r="CD36" s="174" t="n">
        <v>239186</v>
      </c>
      <c r="CE36" s="174" t="n">
        <v>265285</v>
      </c>
      <c r="CF36" s="175" t="n">
        <v>0.007</v>
      </c>
      <c r="CG36" s="175" t="n">
        <v>0.008</v>
      </c>
      <c r="CH36" s="175" t="n">
        <v>0.01</v>
      </c>
      <c r="CI36" s="175" t="n">
        <v>0.012</v>
      </c>
      <c r="CJ36" s="175" t="n">
        <v>0.014</v>
      </c>
      <c r="CK36" s="175" t="n">
        <v>0.017</v>
      </c>
      <c r="CL36" s="175" t="n">
        <v>0.015</v>
      </c>
      <c r="CM36" s="175" t="n">
        <v>0.009</v>
      </c>
      <c r="CN36" s="175" t="n">
        <v>0.005</v>
      </c>
      <c r="CO36" s="175" t="n">
        <v>0.006</v>
      </c>
      <c r="CP36" s="185"/>
      <c r="CQ36" s="185"/>
      <c r="DB36" s="176" t="n">
        <v>18.3561075824114</v>
      </c>
      <c r="DC36" s="176" t="n">
        <v>11.3330945963775</v>
      </c>
      <c r="DD36" s="176" t="n">
        <v>50.0736943287408</v>
      </c>
      <c r="DE36" s="176" t="n">
        <v>17.8140490415968</v>
      </c>
      <c r="DF36" s="176" t="n">
        <v>2.42305445087359</v>
      </c>
      <c r="DG36" s="186"/>
      <c r="DH36" s="186"/>
      <c r="DI36" s="186"/>
      <c r="DJ36" s="186"/>
      <c r="DK36" s="186"/>
      <c r="DL36" s="178" t="n">
        <v>3.96367074775861</v>
      </c>
      <c r="DM36" s="178" t="n">
        <v>4.68023957979375</v>
      </c>
      <c r="DN36" s="156" t="n">
        <f aca="false">_xlfn.PERCENTRANK.EXC(DL$4:DL$90,DL36)</f>
        <v>0.2841</v>
      </c>
      <c r="DO36" s="156" t="n">
        <f aca="false">_xlfn.PERCENTRANK.EXC(DM$4:DM$90,DM36)</f>
        <v>0.25</v>
      </c>
      <c r="DR36" s="179" t="n">
        <v>281.283006493581</v>
      </c>
      <c r="DS36" s="179" t="n">
        <v>288.251112232088</v>
      </c>
      <c r="DT36" s="156" t="n">
        <f aca="false">_xlfn.PERCENTRANK.EXC(DR$4:DR$90,DR36)</f>
        <v>0.864</v>
      </c>
      <c r="DU36" s="180" t="n">
        <f aca="false">_xlfn.PERCENTRANK.EXC(DS$4:DS$90,DS36)</f>
        <v>0.875</v>
      </c>
    </row>
    <row r="37" customFormat="false" ht="15" hidden="false" customHeight="false" outlineLevel="0" collapsed="false">
      <c r="A37" s="154" t="n">
        <v>206</v>
      </c>
      <c r="B37" s="154" t="s">
        <v>183</v>
      </c>
      <c r="C37" s="155" t="n">
        <v>81.7</v>
      </c>
      <c r="D37" s="155" t="n">
        <v>83.5</v>
      </c>
      <c r="E37" s="156" t="n">
        <f aca="false">_xlfn.PERCENTRANK.EXC($C$4:$C$90,C37)</f>
        <v>0.648</v>
      </c>
      <c r="F37" s="156" t="n">
        <f aca="false">_xlfn.PERCENTRANK.EXC(D$4:D$90,D37)</f>
        <v>0.818</v>
      </c>
      <c r="G37" s="155" t="n">
        <v>43.978426942</v>
      </c>
      <c r="H37" s="155" t="n">
        <v>45.6</v>
      </c>
      <c r="I37" s="156" t="n">
        <f aca="false">(1-(_xlfn.PERCENTRANK.EXC(G$4:G$90,G37)))</f>
        <v>0.975904</v>
      </c>
      <c r="J37" s="156" t="n">
        <f aca="false">(1-(_xlfn.PERCENTRANK.EXC(H$4:H$90,H37)))</f>
        <v>0.9879518</v>
      </c>
      <c r="K37" s="155" t="n">
        <v>89.3</v>
      </c>
      <c r="L37" s="155" t="n">
        <v>98.2</v>
      </c>
      <c r="M37" s="156" t="n">
        <f aca="false">(1-(_xlfn.PERCENTRANK.EXC(K$4:K$90,K37)))</f>
        <v>0.102</v>
      </c>
      <c r="N37" s="156" t="n">
        <f aca="false">(1-(_xlfn.PERCENTRANK.EXC(L$4:L$90,L37)))</f>
        <v>0.091</v>
      </c>
      <c r="O37" s="155" t="n">
        <v>50</v>
      </c>
      <c r="P37" s="155" t="n">
        <v>47.8</v>
      </c>
      <c r="Q37" s="156" t="n">
        <f aca="false">_xlfn.PERCENTRANK.EXC(O$4:O$90,O37)</f>
        <v>0.045455</v>
      </c>
      <c r="R37" s="156" t="n">
        <f aca="false">_xlfn.PERCENTRANK.EXC(P$4:P$90,P37)</f>
        <v>0.05682</v>
      </c>
      <c r="S37" s="155" t="n">
        <v>65.7</v>
      </c>
      <c r="T37" s="155" t="n">
        <v>78.6</v>
      </c>
      <c r="U37" s="156" t="n">
        <f aca="false">_xlfn.PERCENTRANK.EXC(S$4:S$90,S37)</f>
        <v>0.92</v>
      </c>
      <c r="V37" s="156" t="n">
        <f aca="false">_xlfn.PERCENTRANK.EXC(T$4:T$90,T37)</f>
        <v>0.955</v>
      </c>
      <c r="W37" s="88" t="s">
        <v>178</v>
      </c>
      <c r="X37" s="181"/>
      <c r="Y37" s="181"/>
      <c r="Z37" s="189"/>
      <c r="AA37" s="183"/>
      <c r="AB37" s="184"/>
      <c r="AC37" s="184"/>
      <c r="AH37" s="161" t="n">
        <v>62.9</v>
      </c>
      <c r="AI37" s="161" t="n">
        <v>66.3</v>
      </c>
      <c r="AJ37" s="156" t="n">
        <f aca="false">_xlfn.PERCENTRANK.EXC(AH$4:AH$90,AH37)</f>
        <v>0.716</v>
      </c>
      <c r="AK37" s="156" t="n">
        <f aca="false">_xlfn.PERCENTRANK.EXC(AI$4:AI$90,AI37)</f>
        <v>0.886</v>
      </c>
      <c r="AL37" s="155" t="n">
        <v>77.7065537833547</v>
      </c>
      <c r="AM37" s="155" t="n">
        <v>78.0249002780128</v>
      </c>
      <c r="AN37" s="156" t="n">
        <f aca="false">_xlfn.PERCENTRANK.EXC(AL$4:AL$90,AL37)</f>
        <v>0.795</v>
      </c>
      <c r="AO37" s="156" t="n">
        <f aca="false">_xlfn.PERCENTRANK.EXC(AM$4:AM$90,AM37)</f>
        <v>0.807</v>
      </c>
      <c r="AP37" s="164" t="n">
        <v>1211.9</v>
      </c>
      <c r="AQ37" s="164" t="n">
        <v>1506</v>
      </c>
      <c r="AR37" s="156" t="n">
        <f aca="false">_xlfn.PERCENTRANK.EXC(AP$4:AP$90,AP37)</f>
        <v>0.773</v>
      </c>
      <c r="AS37" s="156" t="n">
        <f aca="false">_xlfn.PERCENTRANK.EXC(AQ$4:AQ$90,AQ37)</f>
        <v>0.784</v>
      </c>
      <c r="AT37" s="165" t="n">
        <v>0.317683881064163</v>
      </c>
      <c r="AU37" s="165" t="n">
        <v>0.266037735849057</v>
      </c>
      <c r="AV37" s="166" t="n">
        <f aca="false">_xlfn.PERCENTRANK.EXC(AT$4:AT$90,AT37)</f>
        <v>0.045455</v>
      </c>
      <c r="AW37" s="166" t="n">
        <f aca="false">_xlfn.PERCENTRANK.EXC(AU$4:AU$90,AU37)</f>
        <v>0.022727</v>
      </c>
      <c r="AX37" s="155" t="n">
        <v>12.6</v>
      </c>
      <c r="AY37" s="155" t="n">
        <v>15.1</v>
      </c>
      <c r="AZ37" s="156" t="n">
        <f aca="false">_xlfn.PERCENTRANK.EXC(AX$4:AX$90,AX37)</f>
        <v>0.841</v>
      </c>
      <c r="BA37" s="156" t="n">
        <f aca="false">_xlfn.PERCENTRANK.EXC(AY$4:AY$90,AY37)</f>
        <v>0.784</v>
      </c>
      <c r="BL37" s="155" t="n">
        <v>0</v>
      </c>
      <c r="BM37" s="155" t="n">
        <v>0</v>
      </c>
      <c r="BN37" s="156" t="n">
        <f aca="false">_xlfn.PERCENTRANK.EXC(BL$4:BL$90,BL37)</f>
        <v>0.0113636</v>
      </c>
      <c r="BO37" s="156" t="n">
        <f aca="false">_xlfn.PERCENTRANK.EXC(BM$4:BM$90,BM37)</f>
        <v>0.0113636</v>
      </c>
      <c r="BP37" s="155" t="n">
        <v>2.925867</v>
      </c>
      <c r="BQ37" s="155" t="n">
        <v>3.931222</v>
      </c>
      <c r="BR37" s="156" t="n">
        <f aca="false">_xlfn.PERCENTRANK.EXC(BP$4:BP$90,BP37)</f>
        <v>0.557</v>
      </c>
      <c r="BS37" s="156" t="n">
        <f aca="false">_xlfn.PERCENTRANK.EXC(BQ$4:BQ$90,BQ37)</f>
        <v>0.943</v>
      </c>
      <c r="BW37" s="89"/>
      <c r="BX37" s="173" t="n">
        <v>79.8</v>
      </c>
      <c r="BY37" s="173" t="n">
        <v>76.6</v>
      </c>
      <c r="BZ37" s="156" t="n">
        <f aca="false">_xlfn.PERCENTRANK.EXC(BX$4:BX$90,BX37)</f>
        <v>0.818</v>
      </c>
      <c r="CA37" s="156" t="n">
        <f aca="false">_xlfn.PERCENTRANK.EXC(BY$4:BY$90,BY37)</f>
        <v>0.511</v>
      </c>
      <c r="CD37" s="174" t="n">
        <v>460547</v>
      </c>
      <c r="CE37" s="174" t="n">
        <v>585319</v>
      </c>
      <c r="CF37" s="175" t="n">
        <v>0.021</v>
      </c>
      <c r="CG37" s="175" t="n">
        <v>0.021</v>
      </c>
      <c r="CH37" s="175" t="n">
        <v>0.026</v>
      </c>
      <c r="CI37" s="175" t="n">
        <v>0.025</v>
      </c>
      <c r="CJ37" s="175" t="n">
        <v>0.025</v>
      </c>
      <c r="CK37" s="175" t="n">
        <v>0.016</v>
      </c>
      <c r="CL37" s="175" t="n">
        <v>0.012</v>
      </c>
      <c r="CM37" s="175" t="n">
        <v>0.028</v>
      </c>
      <c r="CN37" s="175" t="n">
        <v>0.038</v>
      </c>
      <c r="CO37" s="175" t="n">
        <v>0.031</v>
      </c>
      <c r="CP37" s="185"/>
      <c r="CQ37" s="185"/>
      <c r="DB37" s="176" t="n">
        <v>11.6691923549381</v>
      </c>
      <c r="DC37" s="176" t="n">
        <v>14.7058270789091</v>
      </c>
      <c r="DD37" s="176" t="n">
        <v>62.9349124152812</v>
      </c>
      <c r="DE37" s="176" t="n">
        <v>9.12664717871793</v>
      </c>
      <c r="DF37" s="176" t="n">
        <v>1.56342097215365</v>
      </c>
      <c r="DG37" s="186"/>
      <c r="DH37" s="186"/>
      <c r="DI37" s="186"/>
      <c r="DJ37" s="186"/>
      <c r="DK37" s="186"/>
      <c r="DL37" s="178" t="n">
        <v>29.6193796344468</v>
      </c>
      <c r="DM37" s="178" t="n">
        <v>30.0680260404457</v>
      </c>
      <c r="DN37" s="156" t="n">
        <f aca="false">_xlfn.PERCENTRANK.EXC(DL$4:DL$90,DL37)</f>
        <v>0.852</v>
      </c>
      <c r="DO37" s="156" t="n">
        <f aca="false">_xlfn.PERCENTRANK.EXC(DM$4:DM$90,DM37)</f>
        <v>0.841</v>
      </c>
      <c r="DR37" s="179" t="n">
        <v>152.345584701111</v>
      </c>
      <c r="DS37" s="179" t="n">
        <v>150.446451367527</v>
      </c>
      <c r="DT37" s="156" t="n">
        <f aca="false">_xlfn.PERCENTRANK.EXC(DR$4:DR$90,DR37)</f>
        <v>0.2045</v>
      </c>
      <c r="DU37" s="180" t="n">
        <f aca="false">_xlfn.PERCENTRANK.EXC(DS$4:DS$90,DS37)</f>
        <v>0.1818</v>
      </c>
    </row>
    <row r="38" customFormat="false" ht="15" hidden="false" customHeight="false" outlineLevel="0" collapsed="false">
      <c r="A38" s="154" t="n">
        <v>207</v>
      </c>
      <c r="B38" s="154" t="s">
        <v>184</v>
      </c>
      <c r="C38" s="155" t="n">
        <v>84</v>
      </c>
      <c r="D38" s="155" t="n">
        <v>85.3</v>
      </c>
      <c r="E38" s="156" t="n">
        <f aca="false">_xlfn.PERCENTRANK.EXC($C$4:$C$90,C38)</f>
        <v>0.977</v>
      </c>
      <c r="F38" s="156" t="n">
        <f aca="false">_xlfn.PERCENTRANK.EXC(D$4:D$90,D38)</f>
        <v>0.977</v>
      </c>
      <c r="G38" s="155" t="n">
        <v>56.179951534</v>
      </c>
      <c r="H38" s="155" t="n">
        <v>55.8</v>
      </c>
      <c r="I38" s="156" t="n">
        <f aca="false">(1-(_xlfn.PERCENTRANK.EXC(G$4:G$90,G38)))</f>
        <v>0.7229</v>
      </c>
      <c r="J38" s="156" t="n">
        <f aca="false">(1-(_xlfn.PERCENTRANK.EXC(H$4:H$90,H38)))</f>
        <v>0.86747</v>
      </c>
      <c r="K38" s="155" t="n">
        <v>22.9</v>
      </c>
      <c r="L38" s="155" t="n">
        <v>32.4</v>
      </c>
      <c r="M38" s="156" t="n">
        <f aca="false">(1-(_xlfn.PERCENTRANK.EXC(K$4:K$90,K38)))</f>
        <v>0.7045</v>
      </c>
      <c r="N38" s="156" t="n">
        <f aca="false">(1-(_xlfn.PERCENTRANK.EXC(L$4:L$90,L38)))</f>
        <v>0.534</v>
      </c>
      <c r="O38" s="155" t="n">
        <v>74.9</v>
      </c>
      <c r="P38" s="155" t="n">
        <v>72</v>
      </c>
      <c r="Q38" s="156" t="n">
        <f aca="false">_xlfn.PERCENTRANK.EXC(O$4:O$90,O38)</f>
        <v>0.852</v>
      </c>
      <c r="R38" s="156" t="n">
        <f aca="false">_xlfn.PERCENTRANK.EXC(P$4:P$90,P38)</f>
        <v>0.807</v>
      </c>
      <c r="S38" s="155" t="n">
        <v>66.4</v>
      </c>
      <c r="T38" s="155" t="n">
        <v>77.1</v>
      </c>
      <c r="U38" s="156" t="n">
        <f aca="false">_xlfn.PERCENTRANK.EXC(S$4:S$90,S38)</f>
        <v>0.932</v>
      </c>
      <c r="V38" s="156" t="n">
        <f aca="false">_xlfn.PERCENTRANK.EXC(T$4:T$90,T38)</f>
        <v>0.909</v>
      </c>
      <c r="W38" s="88" t="s">
        <v>178</v>
      </c>
      <c r="X38" s="181"/>
      <c r="Y38" s="181"/>
      <c r="Z38" s="189"/>
      <c r="AA38" s="183"/>
      <c r="AB38" s="184"/>
      <c r="AC38" s="184"/>
      <c r="AH38" s="161" t="n">
        <v>61.1</v>
      </c>
      <c r="AI38" s="161" t="n">
        <v>61.1</v>
      </c>
      <c r="AJ38" s="156" t="n">
        <f aca="false">_xlfn.PERCENTRANK.EXC(AH$4:AH$90,AH38)</f>
        <v>0.545</v>
      </c>
      <c r="AK38" s="156" t="n">
        <f aca="false">_xlfn.PERCENTRANK.EXC(AI$4:AI$90,AI38)</f>
        <v>0.523</v>
      </c>
      <c r="AL38" s="155" t="n">
        <v>85.9537685809705</v>
      </c>
      <c r="AM38" s="155" t="n">
        <v>85.1492240350179</v>
      </c>
      <c r="AN38" s="156" t="n">
        <f aca="false">_xlfn.PERCENTRANK.EXC(AL$4:AL$90,AL38)</f>
        <v>0.989</v>
      </c>
      <c r="AO38" s="156" t="n">
        <f aca="false">_xlfn.PERCENTRANK.EXC(AM$4:AM$90,AM38)</f>
        <v>0.989</v>
      </c>
      <c r="AP38" s="164" t="n">
        <v>1403.5</v>
      </c>
      <c r="AQ38" s="164" t="n">
        <v>1561</v>
      </c>
      <c r="AR38" s="156" t="n">
        <f aca="false">_xlfn.PERCENTRANK.EXC(AP$4:AP$90,AP38)</f>
        <v>0.886</v>
      </c>
      <c r="AS38" s="156" t="n">
        <f aca="false">_xlfn.PERCENTRANK.EXC(AQ$4:AQ$90,AQ38)</f>
        <v>0.807</v>
      </c>
      <c r="AT38" s="165" t="n">
        <v>0.355384615384615</v>
      </c>
      <c r="AU38" s="165" t="n">
        <v>0.331573389651531</v>
      </c>
      <c r="AV38" s="166" t="n">
        <f aca="false">_xlfn.PERCENTRANK.EXC(AT$4:AT$90,AT38)</f>
        <v>0.1477</v>
      </c>
      <c r="AW38" s="166" t="n">
        <f aca="false">_xlfn.PERCENTRANK.EXC(AU$4:AU$90,AU38)</f>
        <v>0.1364</v>
      </c>
      <c r="AX38" s="155" t="n">
        <v>11.4</v>
      </c>
      <c r="AY38" s="155" t="n">
        <v>14.2</v>
      </c>
      <c r="AZ38" s="156" t="n">
        <f aca="false">_xlfn.PERCENTRANK.EXC(AX$4:AX$90,AX38)</f>
        <v>0.614</v>
      </c>
      <c r="BA38" s="156" t="n">
        <f aca="false">_xlfn.PERCENTRANK.EXC(AY$4:AY$90,AY38)</f>
        <v>0.648</v>
      </c>
      <c r="BL38" s="155" t="n">
        <v>0</v>
      </c>
      <c r="BM38" s="155" t="n">
        <v>0</v>
      </c>
      <c r="BN38" s="156" t="n">
        <f aca="false">_xlfn.PERCENTRANK.EXC(BL$4:BL$90,BL38)</f>
        <v>0.0113636</v>
      </c>
      <c r="BO38" s="156" t="n">
        <f aca="false">_xlfn.PERCENTRANK.EXC(BM$4:BM$90,BM38)</f>
        <v>0.0113636</v>
      </c>
      <c r="BP38" s="155" t="n">
        <v>3.276972</v>
      </c>
      <c r="BQ38" s="155" t="n">
        <v>3.59244</v>
      </c>
      <c r="BR38" s="156" t="n">
        <f aca="false">_xlfn.PERCENTRANK.EXC(BP$4:BP$90,BP38)</f>
        <v>0.727</v>
      </c>
      <c r="BS38" s="156" t="n">
        <f aca="false">_xlfn.PERCENTRANK.EXC(BQ$4:BQ$90,BQ38)</f>
        <v>0.841</v>
      </c>
      <c r="BW38" s="89"/>
      <c r="BX38" s="173" t="n">
        <v>80.6</v>
      </c>
      <c r="BY38" s="173" t="n">
        <v>81.6</v>
      </c>
      <c r="BZ38" s="156" t="n">
        <f aca="false">_xlfn.PERCENTRANK.EXC(BX$4:BX$90,BX38)</f>
        <v>0.852</v>
      </c>
      <c r="CA38" s="156" t="n">
        <f aca="false">_xlfn.PERCENTRANK.EXC(BY$4:BY$90,BY38)</f>
        <v>0.83</v>
      </c>
      <c r="CD38" s="174" t="n">
        <v>336286</v>
      </c>
      <c r="CE38" s="174" t="n">
        <v>367416</v>
      </c>
      <c r="CF38" s="175" t="n">
        <v>0.005</v>
      </c>
      <c r="CG38" s="175" t="n">
        <v>0.006</v>
      </c>
      <c r="CH38" s="175" t="n">
        <v>0.011</v>
      </c>
      <c r="CI38" s="175" t="n">
        <v>0.013</v>
      </c>
      <c r="CJ38" s="175" t="n">
        <v>0.013</v>
      </c>
      <c r="CK38" s="175" t="n">
        <v>0.006</v>
      </c>
      <c r="CL38" s="175" t="n">
        <v>0.004</v>
      </c>
      <c r="CM38" s="175" t="n">
        <v>0.008</v>
      </c>
      <c r="CN38" s="175" t="n">
        <v>0.011</v>
      </c>
      <c r="CO38" s="175" t="n">
        <v>0.013</v>
      </c>
      <c r="CP38" s="185"/>
      <c r="CQ38" s="185"/>
      <c r="DB38" s="176" t="n">
        <v>16.1479086376206</v>
      </c>
      <c r="DC38" s="176" t="n">
        <v>15.0203039606332</v>
      </c>
      <c r="DD38" s="176" t="n">
        <v>51.5007511921092</v>
      </c>
      <c r="DE38" s="176" t="n">
        <v>14.5323012606963</v>
      </c>
      <c r="DF38" s="176" t="n">
        <v>2.79873494894071</v>
      </c>
      <c r="DG38" s="186"/>
      <c r="DH38" s="186"/>
      <c r="DI38" s="186"/>
      <c r="DJ38" s="186"/>
      <c r="DK38" s="186"/>
      <c r="DL38" s="178" t="n">
        <v>28.9256725188628</v>
      </c>
      <c r="DM38" s="178" t="n">
        <v>32.5159118148466</v>
      </c>
      <c r="DN38" s="156" t="n">
        <f aca="false">_xlfn.PERCENTRANK.EXC(DL$4:DL$90,DL38)</f>
        <v>0.841</v>
      </c>
      <c r="DO38" s="156" t="n">
        <f aca="false">_xlfn.PERCENTRANK.EXC(DM$4:DM$90,DM38)</f>
        <v>0.864</v>
      </c>
      <c r="DR38" s="179" t="n">
        <v>150.023678858958</v>
      </c>
      <c r="DS38" s="179" t="n">
        <v>151.395289863062</v>
      </c>
      <c r="DT38" s="156" t="n">
        <f aca="false">_xlfn.PERCENTRANK.EXC(DR$4:DR$90,DR38)</f>
        <v>0.1818</v>
      </c>
      <c r="DU38" s="180" t="n">
        <f aca="false">_xlfn.PERCENTRANK.EXC(DS$4:DS$90,DS38)</f>
        <v>0.1932</v>
      </c>
    </row>
    <row r="39" customFormat="false" ht="15" hidden="false" customHeight="false" outlineLevel="0" collapsed="false">
      <c r="A39" s="154" t="n">
        <v>208</v>
      </c>
      <c r="B39" s="154" t="s">
        <v>185</v>
      </c>
      <c r="C39" s="155" t="n">
        <v>82.6</v>
      </c>
      <c r="D39" s="155" t="n">
        <v>84.1</v>
      </c>
      <c r="E39" s="156" t="n">
        <f aca="false">_xlfn.PERCENTRANK.EXC($C$4:$C$90,C39)</f>
        <v>0.852</v>
      </c>
      <c r="F39" s="156" t="n">
        <f aca="false">_xlfn.PERCENTRANK.EXC(D$4:D$90,D39)</f>
        <v>0.886</v>
      </c>
      <c r="G39" s="155" t="n">
        <v>51.138968844</v>
      </c>
      <c r="H39" s="155" t="n">
        <v>54.7</v>
      </c>
      <c r="I39" s="156" t="n">
        <f aca="false">(1-(_xlfn.PERCENTRANK.EXC(G$4:G$90,G39)))</f>
        <v>0.90361</v>
      </c>
      <c r="J39" s="156" t="n">
        <f aca="false">(1-(_xlfn.PERCENTRANK.EXC(H$4:H$90,H39)))</f>
        <v>0.89157</v>
      </c>
      <c r="K39" s="155" t="n">
        <v>27.2</v>
      </c>
      <c r="L39" s="155" t="n">
        <v>29.9</v>
      </c>
      <c r="M39" s="156" t="n">
        <f aca="false">(1-(_xlfn.PERCENTRANK.EXC(K$4:K$90,K39)))</f>
        <v>0.58</v>
      </c>
      <c r="N39" s="156" t="n">
        <f aca="false">(1-(_xlfn.PERCENTRANK.EXC(L$4:L$90,L39)))</f>
        <v>0.614</v>
      </c>
      <c r="O39" s="155" t="n">
        <v>71.7</v>
      </c>
      <c r="P39" s="155" t="n">
        <v>69.8</v>
      </c>
      <c r="Q39" s="156" t="n">
        <f aca="false">_xlfn.PERCENTRANK.EXC(O$4:O$90,O39)</f>
        <v>0.67</v>
      </c>
      <c r="R39" s="156" t="n">
        <f aca="false">_xlfn.PERCENTRANK.EXC(P$4:P$90,P39)</f>
        <v>0.614</v>
      </c>
      <c r="S39" s="155" t="n">
        <v>63.2</v>
      </c>
      <c r="T39" s="155" t="n">
        <v>74.9</v>
      </c>
      <c r="U39" s="156" t="n">
        <f aca="false">_xlfn.PERCENTRANK.EXC(S$4:S$90,S39)</f>
        <v>0.841</v>
      </c>
      <c r="V39" s="156" t="n">
        <f aca="false">_xlfn.PERCENTRANK.EXC(T$4:T$90,T39)</f>
        <v>0.864</v>
      </c>
      <c r="W39" s="88" t="s">
        <v>178</v>
      </c>
      <c r="X39" s="181"/>
      <c r="Y39" s="181"/>
      <c r="Z39" s="189"/>
      <c r="AA39" s="183"/>
      <c r="AB39" s="184"/>
      <c r="AC39" s="184"/>
      <c r="AH39" s="161" t="n">
        <v>61.5</v>
      </c>
      <c r="AI39" s="161" t="n">
        <v>63.7</v>
      </c>
      <c r="AJ39" s="156" t="n">
        <f aca="false">_xlfn.PERCENTRANK.EXC(AH$4:AH$90,AH39)</f>
        <v>0.614</v>
      </c>
      <c r="AK39" s="156" t="n">
        <f aca="false">_xlfn.PERCENTRANK.EXC(AI$4:AI$90,AI39)</f>
        <v>0.67</v>
      </c>
      <c r="AL39" s="155" t="n">
        <v>81.5135187377679</v>
      </c>
      <c r="AM39" s="155" t="n">
        <v>81.7347626606362</v>
      </c>
      <c r="AN39" s="156" t="n">
        <f aca="false">_xlfn.PERCENTRANK.EXC(AL$4:AL$90,AL39)</f>
        <v>0.92</v>
      </c>
      <c r="AO39" s="156" t="n">
        <f aca="false">_xlfn.PERCENTRANK.EXC(AM$4:AM$90,AM39)</f>
        <v>0.92</v>
      </c>
      <c r="AP39" s="164" t="n">
        <v>1242.5</v>
      </c>
      <c r="AQ39" s="164" t="n">
        <v>1491</v>
      </c>
      <c r="AR39" s="156" t="n">
        <f aca="false">_xlfn.PERCENTRANK.EXC(AP$4:AP$90,AP39)</f>
        <v>0.807</v>
      </c>
      <c r="AS39" s="156" t="n">
        <f aca="false">_xlfn.PERCENTRANK.EXC(AQ$4:AQ$90,AQ39)</f>
        <v>0.773</v>
      </c>
      <c r="AT39" s="165" t="n">
        <v>0.379831932773109</v>
      </c>
      <c r="AU39" s="165" t="n">
        <v>0.343220338983051</v>
      </c>
      <c r="AV39" s="166" t="n">
        <f aca="false">_xlfn.PERCENTRANK.EXC(AT$4:AT$90,AT39)</f>
        <v>0.2045</v>
      </c>
      <c r="AW39" s="166" t="n">
        <f aca="false">_xlfn.PERCENTRANK.EXC(AU$4:AU$90,AU39)</f>
        <v>0.1818</v>
      </c>
      <c r="AX39" s="155" t="n">
        <v>11.2</v>
      </c>
      <c r="AY39" s="155" t="n">
        <v>12.8</v>
      </c>
      <c r="AZ39" s="156" t="n">
        <f aca="false">_xlfn.PERCENTRANK.EXC(AX$4:AX$90,AX39)</f>
        <v>0.557</v>
      </c>
      <c r="BA39" s="156" t="n">
        <f aca="false">_xlfn.PERCENTRANK.EXC(AY$4:AY$90,AY39)</f>
        <v>0.466</v>
      </c>
      <c r="BL39" s="155" t="n">
        <v>0</v>
      </c>
      <c r="BM39" s="155" t="n">
        <v>0</v>
      </c>
      <c r="BN39" s="156" t="n">
        <f aca="false">_xlfn.PERCENTRANK.EXC(BL$4:BL$90,BL39)</f>
        <v>0.0113636</v>
      </c>
      <c r="BO39" s="156" t="n">
        <f aca="false">_xlfn.PERCENTRANK.EXC(BM$4:BM$90,BM39)</f>
        <v>0.0113636</v>
      </c>
      <c r="BP39" s="155" t="n">
        <v>2.793415</v>
      </c>
      <c r="BQ39" s="155" t="n">
        <v>2.763692</v>
      </c>
      <c r="BR39" s="156" t="n">
        <f aca="false">_xlfn.PERCENTRANK.EXC(BP$4:BP$90,BP39)</f>
        <v>0.477</v>
      </c>
      <c r="BS39" s="156" t="n">
        <f aca="false">_xlfn.PERCENTRANK.EXC(BQ$4:BQ$90,BQ39)</f>
        <v>0.455</v>
      </c>
      <c r="BW39" s="89"/>
      <c r="BX39" s="173" t="n">
        <v>79.8</v>
      </c>
      <c r="BY39" s="173" t="n">
        <v>81.5</v>
      </c>
      <c r="BZ39" s="156" t="n">
        <f aca="false">_xlfn.PERCENTRANK.EXC(BX$4:BX$90,BX39)</f>
        <v>0.818</v>
      </c>
      <c r="CA39" s="156" t="n">
        <f aca="false">_xlfn.PERCENTRANK.EXC(BY$4:BY$90,BY39)</f>
        <v>0.818</v>
      </c>
      <c r="CD39" s="174" t="n">
        <v>362115</v>
      </c>
      <c r="CE39" s="174" t="n">
        <v>411908</v>
      </c>
      <c r="CF39" s="175" t="n">
        <v>0.009</v>
      </c>
      <c r="CG39" s="175" t="n">
        <v>0.013</v>
      </c>
      <c r="CH39" s="175" t="n">
        <v>0.016</v>
      </c>
      <c r="CI39" s="175" t="n">
        <v>0.018</v>
      </c>
      <c r="CJ39" s="175" t="n">
        <v>0.019</v>
      </c>
      <c r="CK39" s="175" t="n">
        <v>0.008</v>
      </c>
      <c r="CL39" s="175" t="n">
        <v>0.005</v>
      </c>
      <c r="CM39" s="175" t="n">
        <v>0.013</v>
      </c>
      <c r="CN39" s="175" t="n">
        <v>0.014</v>
      </c>
      <c r="CO39" s="175" t="n">
        <v>0.015</v>
      </c>
      <c r="CP39" s="185"/>
      <c r="CQ39" s="185"/>
      <c r="DB39" s="176" t="n">
        <v>18.2346543402896</v>
      </c>
      <c r="DC39" s="176" t="n">
        <v>12.3542150188877</v>
      </c>
      <c r="DD39" s="176" t="n">
        <v>53.4476145158628</v>
      </c>
      <c r="DE39" s="176" t="n">
        <v>12.9754702506385</v>
      </c>
      <c r="DF39" s="176" t="n">
        <v>2.98804587432145</v>
      </c>
      <c r="DG39" s="186"/>
      <c r="DH39" s="186"/>
      <c r="DI39" s="186"/>
      <c r="DJ39" s="186"/>
      <c r="DK39" s="186"/>
      <c r="DL39" s="178" t="n">
        <v>20.4498344994187</v>
      </c>
      <c r="DM39" s="178" t="n">
        <v>22.6388965517241</v>
      </c>
      <c r="DN39" s="156" t="n">
        <f aca="false">_xlfn.PERCENTRANK.EXC(DL$4:DL$90,DL39)</f>
        <v>0.773</v>
      </c>
      <c r="DO39" s="156" t="n">
        <f aca="false">_xlfn.PERCENTRANK.EXC(DM$4:DM$90,DM39)</f>
        <v>0.773</v>
      </c>
      <c r="DR39" s="179" t="n">
        <v>152.377549516145</v>
      </c>
      <c r="DS39" s="179" t="n">
        <v>152.768430109436</v>
      </c>
      <c r="DT39" s="156" t="n">
        <f aca="false">_xlfn.PERCENTRANK.EXC(DR$4:DR$90,DR39)</f>
        <v>0.2159</v>
      </c>
      <c r="DU39" s="180" t="n">
        <f aca="false">_xlfn.PERCENTRANK.EXC(DS$4:DS$90,DS39)</f>
        <v>0.2045</v>
      </c>
    </row>
    <row r="40" customFormat="false" ht="15" hidden="false" customHeight="false" outlineLevel="0" collapsed="false">
      <c r="A40" s="154" t="n">
        <v>209</v>
      </c>
      <c r="B40" s="154" t="s">
        <v>186</v>
      </c>
      <c r="C40" s="155" t="n">
        <v>82</v>
      </c>
      <c r="D40" s="155" t="n">
        <v>83.1</v>
      </c>
      <c r="E40" s="156" t="n">
        <f aca="false">_xlfn.PERCENTRANK.EXC($C$4:$C$90,C40)</f>
        <v>0.727</v>
      </c>
      <c r="F40" s="156" t="n">
        <f aca="false">_xlfn.PERCENTRANK.EXC(D$4:D$90,D40)</f>
        <v>0.705</v>
      </c>
      <c r="G40" s="155" t="n">
        <v>60.436888149</v>
      </c>
      <c r="H40" s="155" t="n">
        <v>63.4</v>
      </c>
      <c r="I40" s="156" t="n">
        <f aca="false">(1-(_xlfn.PERCENTRANK.EXC(G$4:G$90,G40)))</f>
        <v>0.566</v>
      </c>
      <c r="J40" s="156" t="n">
        <f aca="false">(1-(_xlfn.PERCENTRANK.EXC(H$4:H$90,H40)))</f>
        <v>0.59</v>
      </c>
      <c r="K40" s="155" t="n">
        <v>29.5</v>
      </c>
      <c r="L40" s="155" t="n">
        <v>40.5</v>
      </c>
      <c r="M40" s="156" t="n">
        <f aca="false">(1-(_xlfn.PERCENTRANK.EXC(K$4:K$90,K40)))</f>
        <v>0.5</v>
      </c>
      <c r="N40" s="156" t="n">
        <f aca="false">(1-(_xlfn.PERCENTRANK.EXC(L$4:L$90,L40)))</f>
        <v>0.307</v>
      </c>
      <c r="O40" s="155" t="n">
        <v>76.7</v>
      </c>
      <c r="P40" s="155" t="n">
        <v>74.5</v>
      </c>
      <c r="Q40" s="156" t="n">
        <f aca="false">_xlfn.PERCENTRANK.EXC(O$4:O$90,O40)</f>
        <v>0.932</v>
      </c>
      <c r="R40" s="156" t="n">
        <f aca="false">_xlfn.PERCENTRANK.EXC(P$4:P$90,P40)</f>
        <v>0.932</v>
      </c>
      <c r="S40" s="155" t="n">
        <v>49.9</v>
      </c>
      <c r="T40" s="155" t="n">
        <v>63.4</v>
      </c>
      <c r="U40" s="156" t="n">
        <f aca="false">_xlfn.PERCENTRANK.EXC(S$4:S$90,S40)</f>
        <v>0.58</v>
      </c>
      <c r="V40" s="156" t="n">
        <f aca="false">_xlfn.PERCENTRANK.EXC(T$4:T$90,T40)</f>
        <v>0.648</v>
      </c>
      <c r="W40" s="88" t="s">
        <v>178</v>
      </c>
      <c r="X40" s="181"/>
      <c r="Y40" s="181"/>
      <c r="Z40" s="189"/>
      <c r="AA40" s="183"/>
      <c r="AB40" s="184"/>
      <c r="AC40" s="184"/>
      <c r="AH40" s="161" t="n">
        <v>61.3</v>
      </c>
      <c r="AI40" s="161" t="n">
        <v>62.3</v>
      </c>
      <c r="AJ40" s="156" t="n">
        <f aca="false">_xlfn.PERCENTRANK.EXC(AH$4:AH$90,AH40)</f>
        <v>0.591</v>
      </c>
      <c r="AK40" s="156" t="n">
        <f aca="false">_xlfn.PERCENTRANK.EXC(AI$4:AI$90,AI40)</f>
        <v>0.602</v>
      </c>
      <c r="AL40" s="155" t="n">
        <v>78.6658520328816</v>
      </c>
      <c r="AM40" s="155" t="n">
        <v>77.7690795829308</v>
      </c>
      <c r="AN40" s="156" t="n">
        <f aca="false">_xlfn.PERCENTRANK.EXC(AL$4:AL$90,AL40)</f>
        <v>0.83</v>
      </c>
      <c r="AO40" s="156" t="n">
        <f aca="false">_xlfn.PERCENTRANK.EXC(AM$4:AM$90,AM40)</f>
        <v>0.795</v>
      </c>
      <c r="AP40" s="164" t="n">
        <v>1184</v>
      </c>
      <c r="AQ40" s="164" t="n">
        <v>1323</v>
      </c>
      <c r="AR40" s="156" t="n">
        <f aca="false">_xlfn.PERCENTRANK.EXC(AP$4:AP$90,AP40)</f>
        <v>0.727</v>
      </c>
      <c r="AS40" s="156" t="n">
        <f aca="false">_xlfn.PERCENTRANK.EXC(AQ$4:AQ$90,AQ40)</f>
        <v>0.625</v>
      </c>
      <c r="AT40" s="165" t="n">
        <v>0.423762376237624</v>
      </c>
      <c r="AU40" s="165" t="n">
        <v>0.396373056994819</v>
      </c>
      <c r="AV40" s="166" t="n">
        <f aca="false">_xlfn.PERCENTRANK.EXC(AT$4:AT$90,AT40)</f>
        <v>0.3409</v>
      </c>
      <c r="AW40" s="166" t="n">
        <f aca="false">_xlfn.PERCENTRANK.EXC(AU$4:AU$90,AU40)</f>
        <v>0.398</v>
      </c>
      <c r="AX40" s="155" t="n">
        <v>12.3</v>
      </c>
      <c r="AY40" s="155" t="n">
        <v>14.9</v>
      </c>
      <c r="AZ40" s="156" t="n">
        <f aca="false">_xlfn.PERCENTRANK.EXC(AX$4:AX$90,AX40)</f>
        <v>0.761</v>
      </c>
      <c r="BA40" s="156" t="n">
        <f aca="false">_xlfn.PERCENTRANK.EXC(AY$4:AY$90,AY40)</f>
        <v>0.727</v>
      </c>
      <c r="BL40" s="155" t="n">
        <v>12.9</v>
      </c>
      <c r="BM40" s="155" t="n">
        <v>12.9</v>
      </c>
      <c r="BN40" s="156" t="n">
        <f aca="false">_xlfn.PERCENTRANK.EXC(BL$4:BL$90,BL40)</f>
        <v>0.648</v>
      </c>
      <c r="BO40" s="156" t="n">
        <f aca="false">_xlfn.PERCENTRANK.EXC(BM$4:BM$90,BM40)</f>
        <v>0.602</v>
      </c>
      <c r="BP40" s="155" t="n">
        <v>2.586172</v>
      </c>
      <c r="BQ40" s="155" t="n">
        <v>3.208494</v>
      </c>
      <c r="BR40" s="156" t="n">
        <f aca="false">_xlfn.PERCENTRANK.EXC(BP$4:BP$90,BP40)</f>
        <v>0.375</v>
      </c>
      <c r="BS40" s="156" t="n">
        <f aca="false">_xlfn.PERCENTRANK.EXC(BQ$4:BQ$90,BQ40)</f>
        <v>0.705</v>
      </c>
      <c r="BW40" s="89"/>
      <c r="BX40" s="173" t="n">
        <v>81.9</v>
      </c>
      <c r="BY40" s="173" t="n">
        <v>83.3</v>
      </c>
      <c r="BZ40" s="156" t="n">
        <f aca="false">_xlfn.PERCENTRANK.EXC(BX$4:BX$90,BX40)</f>
        <v>0.909</v>
      </c>
      <c r="CA40" s="156" t="n">
        <f aca="false">_xlfn.PERCENTRANK.EXC(BY$4:BY$90,BY40)</f>
        <v>0.886</v>
      </c>
      <c r="CD40" s="174" t="n">
        <v>396565</v>
      </c>
      <c r="CE40" s="174" t="n">
        <v>489134</v>
      </c>
      <c r="CF40" s="175" t="n">
        <v>0.012</v>
      </c>
      <c r="CG40" s="175" t="n">
        <v>0.014</v>
      </c>
      <c r="CH40" s="175" t="n">
        <v>0.02</v>
      </c>
      <c r="CI40" s="175" t="n">
        <v>0.023</v>
      </c>
      <c r="CJ40" s="175" t="n">
        <v>0.026</v>
      </c>
      <c r="CK40" s="175" t="n">
        <v>0.021</v>
      </c>
      <c r="CL40" s="175" t="n">
        <v>0.022</v>
      </c>
      <c r="CM40" s="175" t="n">
        <v>0.026</v>
      </c>
      <c r="CN40" s="175" t="n">
        <v>0.025</v>
      </c>
      <c r="CO40" s="175" t="n">
        <v>0.023</v>
      </c>
      <c r="CP40" s="185"/>
      <c r="CQ40" s="185"/>
      <c r="DB40" s="176" t="n">
        <v>19.2239754341346</v>
      </c>
      <c r="DC40" s="176" t="n">
        <v>13.2511745247724</v>
      </c>
      <c r="DD40" s="176" t="n">
        <v>54.2628400397437</v>
      </c>
      <c r="DE40" s="176" t="n">
        <v>11.5275159772169</v>
      </c>
      <c r="DF40" s="176" t="n">
        <v>1.73449402413245</v>
      </c>
      <c r="DG40" s="186"/>
      <c r="DH40" s="186"/>
      <c r="DI40" s="186"/>
      <c r="DJ40" s="186"/>
      <c r="DK40" s="186"/>
      <c r="DL40" s="178" t="n">
        <v>30.2263239435216</v>
      </c>
      <c r="DM40" s="178" t="n">
        <v>32.0844241617907</v>
      </c>
      <c r="DN40" s="156" t="n">
        <f aca="false">_xlfn.PERCENTRANK.EXC(DL$4:DL$90,DL40)</f>
        <v>0.864</v>
      </c>
      <c r="DO40" s="156" t="n">
        <f aca="false">_xlfn.PERCENTRANK.EXC(DM$4:DM$90,DM40)</f>
        <v>0.852</v>
      </c>
      <c r="DR40" s="179" t="n">
        <v>198.505576734537</v>
      </c>
      <c r="DS40" s="179" t="n">
        <v>198.882358971569</v>
      </c>
      <c r="DT40" s="156" t="n">
        <f aca="false">_xlfn.PERCENTRANK.EXC(DR$4:DR$90,DR40)</f>
        <v>0.432</v>
      </c>
      <c r="DU40" s="180" t="n">
        <f aca="false">_xlfn.PERCENTRANK.EXC(DS$4:DS$90,DS40)</f>
        <v>0.432</v>
      </c>
    </row>
    <row r="41" customFormat="false" ht="15" hidden="false" customHeight="false" outlineLevel="0" collapsed="false">
      <c r="A41" s="154" t="n">
        <v>210</v>
      </c>
      <c r="B41" s="154" t="s">
        <v>187</v>
      </c>
      <c r="C41" s="155" t="n">
        <v>81.9</v>
      </c>
      <c r="D41" s="155" t="n">
        <v>83.3</v>
      </c>
      <c r="E41" s="156" t="n">
        <f aca="false">_xlfn.PERCENTRANK.EXC($C$4:$C$90,C41)</f>
        <v>0.659</v>
      </c>
      <c r="F41" s="156" t="n">
        <f aca="false">_xlfn.PERCENTRANK.EXC(D$4:D$90,D41)</f>
        <v>0.761</v>
      </c>
      <c r="G41" s="155" t="n">
        <v>70.608245945</v>
      </c>
      <c r="H41" s="155" t="n">
        <v>64.5</v>
      </c>
      <c r="I41" s="156" t="n">
        <f aca="false">(1-(_xlfn.PERCENTRANK.EXC(G$4:G$90,G41)))</f>
        <v>0.181</v>
      </c>
      <c r="J41" s="156" t="n">
        <f aca="false">(1-(_xlfn.PERCENTRANK.EXC(H$4:H$90,H41)))</f>
        <v>0.542</v>
      </c>
      <c r="K41" s="155" t="n">
        <v>32.6</v>
      </c>
      <c r="L41" s="155" t="n">
        <v>42</v>
      </c>
      <c r="M41" s="156" t="n">
        <f aca="false">(1-(_xlfn.PERCENTRANK.EXC(K$4:K$90,K41)))</f>
        <v>0.398</v>
      </c>
      <c r="N41" s="156" t="n">
        <f aca="false">(1-(_xlfn.PERCENTRANK.EXC(L$4:L$90,L41)))</f>
        <v>0.284</v>
      </c>
      <c r="O41" s="155" t="n">
        <v>79.2</v>
      </c>
      <c r="P41" s="155" t="n">
        <v>75.8</v>
      </c>
      <c r="Q41" s="156" t="n">
        <f aca="false">_xlfn.PERCENTRANK.EXC(O$4:O$90,O41)</f>
        <v>0.966</v>
      </c>
      <c r="R41" s="156" t="n">
        <f aca="false">_xlfn.PERCENTRANK.EXC(P$4:P$90,P41)</f>
        <v>0.943</v>
      </c>
      <c r="S41" s="155" t="n">
        <v>44.7</v>
      </c>
      <c r="T41" s="155" t="n">
        <v>56.9</v>
      </c>
      <c r="U41" s="156" t="n">
        <f aca="false">_xlfn.PERCENTRANK.EXC(S$4:S$90,S41)</f>
        <v>0.2841</v>
      </c>
      <c r="V41" s="156" t="n">
        <f aca="false">_xlfn.PERCENTRANK.EXC(T$4:T$90,T41)</f>
        <v>0.25</v>
      </c>
      <c r="W41" s="88" t="s">
        <v>178</v>
      </c>
      <c r="X41" s="181"/>
      <c r="Y41" s="181"/>
      <c r="Z41" s="189"/>
      <c r="AA41" s="183"/>
      <c r="AB41" s="184"/>
      <c r="AC41" s="184"/>
      <c r="AH41" s="161" t="n">
        <v>58.3</v>
      </c>
      <c r="AI41" s="161" t="n">
        <v>58.5</v>
      </c>
      <c r="AJ41" s="156" t="n">
        <f aca="false">_xlfn.PERCENTRANK.EXC(AH$4:AH$90,AH41)</f>
        <v>0.3409</v>
      </c>
      <c r="AK41" s="156" t="n">
        <f aca="false">_xlfn.PERCENTRANK.EXC(AI$4:AI$90,AI41)</f>
        <v>0.3182</v>
      </c>
      <c r="AL41" s="155" t="n">
        <v>74.5269844746858</v>
      </c>
      <c r="AM41" s="155" t="n">
        <v>73.6535333453822</v>
      </c>
      <c r="AN41" s="156" t="n">
        <f aca="false">_xlfn.PERCENTRANK.EXC(AL$4:AL$90,AL41)</f>
        <v>0.727</v>
      </c>
      <c r="AO41" s="156" t="n">
        <f aca="false">_xlfn.PERCENTRANK.EXC(AM$4:AM$90,AM41)</f>
        <v>0.625</v>
      </c>
      <c r="AP41" s="164" t="n">
        <v>1112.1</v>
      </c>
      <c r="AQ41" s="164" t="n">
        <v>1210</v>
      </c>
      <c r="AR41" s="156" t="n">
        <f aca="false">_xlfn.PERCENTRANK.EXC(AP$4:AP$90,AP41)</f>
        <v>0.648</v>
      </c>
      <c r="AS41" s="156" t="n">
        <f aca="false">_xlfn.PERCENTRANK.EXC(AQ$4:AQ$90,AQ41)</f>
        <v>0.534</v>
      </c>
      <c r="AT41" s="165" t="n">
        <v>0.441613588110403</v>
      </c>
      <c r="AU41" s="165" t="n">
        <v>0.401418439716312</v>
      </c>
      <c r="AV41" s="166" t="n">
        <f aca="false">_xlfn.PERCENTRANK.EXC(AT$4:AT$90,AT41)</f>
        <v>0.443</v>
      </c>
      <c r="AW41" s="166" t="n">
        <f aca="false">_xlfn.PERCENTRANK.EXC(AU$4:AU$90,AU41)</f>
        <v>0.443</v>
      </c>
      <c r="AX41" s="155" t="n">
        <v>13</v>
      </c>
      <c r="AY41" s="155" t="n">
        <v>15.6</v>
      </c>
      <c r="AZ41" s="156" t="n">
        <f aca="false">_xlfn.PERCENTRANK.EXC(AX$4:AX$90,AX41)</f>
        <v>0.932</v>
      </c>
      <c r="BA41" s="156" t="n">
        <f aca="false">_xlfn.PERCENTRANK.EXC(AY$4:AY$90,AY41)</f>
        <v>0.841</v>
      </c>
      <c r="BL41" s="155" t="n">
        <v>2.9</v>
      </c>
      <c r="BM41" s="155" t="n">
        <v>2.9</v>
      </c>
      <c r="BN41" s="156" t="n">
        <f aca="false">_xlfn.PERCENTRANK.EXC(BL$4:BL$90,BL41)</f>
        <v>0.2273</v>
      </c>
      <c r="BO41" s="156" t="n">
        <f aca="false">_xlfn.PERCENTRANK.EXC(BM$4:BM$90,BM41)</f>
        <v>0.2045</v>
      </c>
      <c r="BP41" s="155" t="n">
        <v>2.31244</v>
      </c>
      <c r="BQ41" s="155" t="n">
        <v>2.358105</v>
      </c>
      <c r="BR41" s="156" t="n">
        <f aca="false">_xlfn.PERCENTRANK.EXC(BP$4:BP$90,BP41)</f>
        <v>0.2159</v>
      </c>
      <c r="BS41" s="156" t="n">
        <f aca="false">_xlfn.PERCENTRANK.EXC(BQ$4:BQ$90,BQ41)</f>
        <v>0.2045</v>
      </c>
      <c r="BW41" s="89"/>
      <c r="BX41" s="173" t="n">
        <v>82.6</v>
      </c>
      <c r="BY41" s="173" t="n">
        <v>85</v>
      </c>
      <c r="BZ41" s="156" t="n">
        <f aca="false">_xlfn.PERCENTRANK.EXC(BX$4:BX$90,BX41)</f>
        <v>0.932</v>
      </c>
      <c r="CA41" s="156" t="n">
        <f aca="false">_xlfn.PERCENTRANK.EXC(BY$4:BY$90,BY41)</f>
        <v>0.943</v>
      </c>
      <c r="CD41" s="174" t="n">
        <v>290880</v>
      </c>
      <c r="CE41" s="174" t="n">
        <v>353584</v>
      </c>
      <c r="CF41" s="175" t="n">
        <v>0.014</v>
      </c>
      <c r="CG41" s="175" t="n">
        <v>0.017</v>
      </c>
      <c r="CH41" s="175" t="n">
        <v>0.02</v>
      </c>
      <c r="CI41" s="175" t="n">
        <v>0.021</v>
      </c>
      <c r="CJ41" s="175" t="n">
        <v>0.026</v>
      </c>
      <c r="CK41" s="175" t="n">
        <v>0.018</v>
      </c>
      <c r="CL41" s="175" t="n">
        <v>0.015</v>
      </c>
      <c r="CM41" s="175" t="n">
        <v>0.018</v>
      </c>
      <c r="CN41" s="175" t="n">
        <v>0.022</v>
      </c>
      <c r="CO41" s="175" t="n">
        <v>0.026</v>
      </c>
      <c r="CP41" s="185"/>
      <c r="CQ41" s="185"/>
      <c r="DB41" s="176" t="n">
        <v>20.4203244490701</v>
      </c>
      <c r="DC41" s="176" t="n">
        <v>13.7390266527897</v>
      </c>
      <c r="DD41" s="176" t="n">
        <v>52.316564097923</v>
      </c>
      <c r="DE41" s="176" t="n">
        <v>11.8466898954704</v>
      </c>
      <c r="DF41" s="176" t="n">
        <v>1.67739490474682</v>
      </c>
      <c r="DG41" s="186"/>
      <c r="DH41" s="186"/>
      <c r="DI41" s="186"/>
      <c r="DJ41" s="186"/>
      <c r="DK41" s="186"/>
      <c r="DL41" s="178" t="n">
        <v>35.8581900249433</v>
      </c>
      <c r="DM41" s="178" t="n">
        <v>38.9399556202303</v>
      </c>
      <c r="DN41" s="156" t="n">
        <f aca="false">_xlfn.PERCENTRANK.EXC(DL$4:DL$90,DL41)</f>
        <v>0.92</v>
      </c>
      <c r="DO41" s="156" t="n">
        <f aca="false">_xlfn.PERCENTRANK.EXC(DM$4:DM$90,DM41)</f>
        <v>0.898</v>
      </c>
      <c r="DR41" s="179" t="n">
        <v>228.098903869829</v>
      </c>
      <c r="DS41" s="179" t="n">
        <v>228.685039255809</v>
      </c>
      <c r="DT41" s="156" t="n">
        <f aca="false">_xlfn.PERCENTRANK.EXC(DR$4:DR$90,DR41)</f>
        <v>0.568</v>
      </c>
      <c r="DU41" s="180" t="n">
        <f aca="false">_xlfn.PERCENTRANK.EXC(DS$4:DS$90,DS41)</f>
        <v>0.545</v>
      </c>
    </row>
    <row r="42" customFormat="false" ht="15" hidden="false" customHeight="false" outlineLevel="0" collapsed="false">
      <c r="A42" s="154" t="n">
        <v>211</v>
      </c>
      <c r="B42" s="154" t="s">
        <v>188</v>
      </c>
      <c r="C42" s="155" t="n">
        <v>82.5</v>
      </c>
      <c r="D42" s="155" t="n">
        <v>83.5</v>
      </c>
      <c r="E42" s="156" t="n">
        <f aca="false">_xlfn.PERCENTRANK.EXC($C$4:$C$90,C42)</f>
        <v>0.841</v>
      </c>
      <c r="F42" s="156" t="n">
        <f aca="false">_xlfn.PERCENTRANK.EXC(D$4:D$90,D42)</f>
        <v>0.818</v>
      </c>
      <c r="G42" s="155" t="n">
        <v>60.588937958</v>
      </c>
      <c r="H42" s="155" t="n">
        <v>57.1</v>
      </c>
      <c r="I42" s="156" t="n">
        <f aca="false">(1-(_xlfn.PERCENTRANK.EXC(G$4:G$90,G42)))</f>
        <v>0.542</v>
      </c>
      <c r="J42" s="156" t="n">
        <f aca="false">(1-(_xlfn.PERCENTRANK.EXC(H$4:H$90,H42)))</f>
        <v>0.8193</v>
      </c>
      <c r="K42" s="155" t="n">
        <v>22.3</v>
      </c>
      <c r="L42" s="155" t="n">
        <v>25.8</v>
      </c>
      <c r="M42" s="156" t="n">
        <f aca="false">(1-(_xlfn.PERCENTRANK.EXC(K$4:K$90,K42)))</f>
        <v>0.7386</v>
      </c>
      <c r="N42" s="156" t="n">
        <f aca="false">(1-(_xlfn.PERCENTRANK.EXC(L$4:L$90,L42)))</f>
        <v>0.7159</v>
      </c>
      <c r="O42" s="155" t="n">
        <v>81.2</v>
      </c>
      <c r="P42" s="155" t="n">
        <v>79.3</v>
      </c>
      <c r="Q42" s="156" t="n">
        <f aca="false">_xlfn.PERCENTRANK.EXC(O$4:O$90,O42)</f>
        <v>0.977</v>
      </c>
      <c r="R42" s="156" t="n">
        <f aca="false">_xlfn.PERCENTRANK.EXC(P$4:P$90,P42)</f>
        <v>0.977</v>
      </c>
      <c r="S42" s="155" t="n">
        <v>53.3</v>
      </c>
      <c r="T42" s="155" t="n">
        <v>64.9</v>
      </c>
      <c r="U42" s="156" t="n">
        <f aca="false">_xlfn.PERCENTRANK.EXC(S$4:S$90,S42)</f>
        <v>0.727</v>
      </c>
      <c r="V42" s="156" t="n">
        <f aca="false">_xlfn.PERCENTRANK.EXC(T$4:T$90,T42)</f>
        <v>0.727</v>
      </c>
      <c r="W42" s="88" t="s">
        <v>178</v>
      </c>
      <c r="X42" s="181"/>
      <c r="Y42" s="181"/>
      <c r="Z42" s="189"/>
      <c r="AA42" s="183"/>
      <c r="AB42" s="184"/>
      <c r="AC42" s="184"/>
      <c r="AH42" s="161" t="n">
        <v>66.4</v>
      </c>
      <c r="AI42" s="161" t="n">
        <v>65.8</v>
      </c>
      <c r="AJ42" s="156" t="n">
        <f aca="false">_xlfn.PERCENTRANK.EXC(AH$4:AH$90,AH42)</f>
        <v>0.909</v>
      </c>
      <c r="AK42" s="156" t="n">
        <f aca="false">_xlfn.PERCENTRANK.EXC(AI$4:AI$90,AI42)</f>
        <v>0.864</v>
      </c>
      <c r="AL42" s="155" t="n">
        <v>80.126271702949</v>
      </c>
      <c r="AM42" s="155" t="n">
        <v>80.0572326163704</v>
      </c>
      <c r="AN42" s="156" t="n">
        <f aca="false">_xlfn.PERCENTRANK.EXC(AL$4:AL$90,AL42)</f>
        <v>0.909</v>
      </c>
      <c r="AO42" s="156" t="n">
        <f aca="false">_xlfn.PERCENTRANK.EXC(AM$4:AM$90,AM42)</f>
        <v>0.875</v>
      </c>
      <c r="AP42" s="164" t="n">
        <v>1253.2</v>
      </c>
      <c r="AQ42" s="164" t="n">
        <v>1353</v>
      </c>
      <c r="AR42" s="156" t="n">
        <f aca="false">_xlfn.PERCENTRANK.EXC(AP$4:AP$90,AP42)</f>
        <v>0.818</v>
      </c>
      <c r="AS42" s="156" t="n">
        <f aca="false">_xlfn.PERCENTRANK.EXC(AQ$4:AQ$90,AQ42)</f>
        <v>0.648</v>
      </c>
      <c r="AT42" s="165" t="n">
        <v>0.420955882352941</v>
      </c>
      <c r="AU42" s="165" t="n">
        <v>0.409033877038896</v>
      </c>
      <c r="AV42" s="166" t="n">
        <f aca="false">_xlfn.PERCENTRANK.EXC(AT$4:AT$90,AT42)</f>
        <v>0.3295</v>
      </c>
      <c r="AW42" s="166" t="n">
        <f aca="false">_xlfn.PERCENTRANK.EXC(AU$4:AU$90,AU42)</f>
        <v>0.477</v>
      </c>
      <c r="AX42" s="155" t="n">
        <v>10.2</v>
      </c>
      <c r="AY42" s="155" t="n">
        <v>12.1</v>
      </c>
      <c r="AZ42" s="156" t="n">
        <f aca="false">_xlfn.PERCENTRANK.EXC(AX$4:AX$90,AX42)</f>
        <v>0.375</v>
      </c>
      <c r="BA42" s="156" t="n">
        <f aca="false">_xlfn.PERCENTRANK.EXC(AY$4:AY$90,AY42)</f>
        <v>0.3523</v>
      </c>
      <c r="BL42" s="155" t="n">
        <v>19.6</v>
      </c>
      <c r="BM42" s="155" t="n">
        <v>19.7</v>
      </c>
      <c r="BN42" s="156" t="n">
        <f aca="false">_xlfn.PERCENTRANK.EXC(BL$4:BL$90,BL42)</f>
        <v>0.773</v>
      </c>
      <c r="BO42" s="156" t="n">
        <f aca="false">_xlfn.PERCENTRANK.EXC(BM$4:BM$90,BM42)</f>
        <v>0.716</v>
      </c>
      <c r="BP42" s="155" t="n">
        <v>3.248662</v>
      </c>
      <c r="BQ42" s="155" t="n">
        <v>3.616972</v>
      </c>
      <c r="BR42" s="156" t="n">
        <f aca="false">_xlfn.PERCENTRANK.EXC(BP$4:BP$90,BP42)</f>
        <v>0.693</v>
      </c>
      <c r="BS42" s="156" t="n">
        <f aca="false">_xlfn.PERCENTRANK.EXC(BQ$4:BQ$90,BQ42)</f>
        <v>0.864</v>
      </c>
      <c r="BW42" s="89"/>
      <c r="BX42" s="173" t="n">
        <v>71.2</v>
      </c>
      <c r="BY42" s="173" t="n">
        <v>77.2</v>
      </c>
      <c r="BZ42" s="156" t="n">
        <f aca="false">_xlfn.PERCENTRANK.EXC(BX$4:BX$90,BX42)</f>
        <v>0.3409</v>
      </c>
      <c r="CA42" s="156" t="n">
        <f aca="false">_xlfn.PERCENTRANK.EXC(BY$4:BY$90,BY42)</f>
        <v>0.557</v>
      </c>
      <c r="CD42" s="174" t="n">
        <v>473467</v>
      </c>
      <c r="CE42" s="174" t="n">
        <v>503831</v>
      </c>
      <c r="CF42" s="175" t="n">
        <v>0.003</v>
      </c>
      <c r="CG42" s="175" t="n">
        <v>0.006</v>
      </c>
      <c r="CH42" s="175" t="n">
        <v>0.008</v>
      </c>
      <c r="CI42" s="175" t="n">
        <v>0.01</v>
      </c>
      <c r="CJ42" s="175" t="n">
        <v>0.013</v>
      </c>
      <c r="CK42" s="175" t="n">
        <v>0.005</v>
      </c>
      <c r="CL42" s="175" t="n">
        <v>0.002</v>
      </c>
      <c r="CM42" s="175" t="n">
        <v>0.004</v>
      </c>
      <c r="CN42" s="175" t="n">
        <v>0.005</v>
      </c>
      <c r="CO42" s="175" t="n">
        <v>0.008</v>
      </c>
      <c r="CP42" s="185"/>
      <c r="CQ42" s="185"/>
      <c r="DB42" s="176" t="n">
        <v>18.3601247243619</v>
      </c>
      <c r="DC42" s="176" t="n">
        <v>13.3620202012183</v>
      </c>
      <c r="DD42" s="176" t="n">
        <v>53.2116920157751</v>
      </c>
      <c r="DE42" s="176" t="n">
        <v>13.176839059129</v>
      </c>
      <c r="DF42" s="176" t="n">
        <v>1.88932399951571</v>
      </c>
      <c r="DG42" s="186"/>
      <c r="DH42" s="186"/>
      <c r="DI42" s="186"/>
      <c r="DJ42" s="186"/>
      <c r="DK42" s="186"/>
      <c r="DL42" s="178" t="n">
        <v>13.126202253969</v>
      </c>
      <c r="DM42" s="178" t="n">
        <v>15.7280417682704</v>
      </c>
      <c r="DN42" s="156" t="n">
        <f aca="false">_xlfn.PERCENTRANK.EXC(DL$4:DL$90,DL42)</f>
        <v>0.636</v>
      </c>
      <c r="DO42" s="156" t="n">
        <f aca="false">_xlfn.PERCENTRANK.EXC(DM$4:DM$90,DM42)</f>
        <v>0.636</v>
      </c>
      <c r="DR42" s="179" t="n">
        <v>182.973582053246</v>
      </c>
      <c r="DS42" s="179" t="n">
        <v>188.037247851009</v>
      </c>
      <c r="DT42" s="156" t="n">
        <f aca="false">_xlfn.PERCENTRANK.EXC(DR$4:DR$90,DR42)</f>
        <v>0.3295</v>
      </c>
      <c r="DU42" s="180" t="n">
        <f aca="false">_xlfn.PERCENTRANK.EXC(DS$4:DS$90,DS42)</f>
        <v>0.3182</v>
      </c>
    </row>
    <row r="43" customFormat="false" ht="15" hidden="false" customHeight="false" outlineLevel="0" collapsed="false">
      <c r="A43" s="154" t="n">
        <v>212</v>
      </c>
      <c r="B43" s="154" t="s">
        <v>189</v>
      </c>
      <c r="C43" s="155" t="n">
        <v>82.2</v>
      </c>
      <c r="D43" s="155" t="n">
        <v>83.4</v>
      </c>
      <c r="E43" s="156" t="n">
        <f aca="false">_xlfn.PERCENTRANK.EXC($C$4:$C$90,C43)</f>
        <v>0.795</v>
      </c>
      <c r="F43" s="156" t="n">
        <f aca="false">_xlfn.PERCENTRANK.EXC(D$4:D$90,D43)</f>
        <v>0.795</v>
      </c>
      <c r="G43" s="155" t="n">
        <v>68.170040127</v>
      </c>
      <c r="H43" s="155" t="n">
        <v>57.8</v>
      </c>
      <c r="I43" s="156" t="n">
        <f aca="false">(1-(_xlfn.PERCENTRANK.EXC(G$4:G$90,G43)))</f>
        <v>0.241</v>
      </c>
      <c r="J43" s="156" t="n">
        <f aca="false">(1-(_xlfn.PERCENTRANK.EXC(H$4:H$90,H43)))</f>
        <v>0.7952</v>
      </c>
      <c r="K43" s="155" t="n">
        <v>38.6</v>
      </c>
      <c r="L43" s="155" t="n">
        <v>53.3</v>
      </c>
      <c r="M43" s="156" t="n">
        <f aca="false">(1-(_xlfn.PERCENTRANK.EXC(K$4:K$90,K43)))</f>
        <v>0.261</v>
      </c>
      <c r="N43" s="156" t="n">
        <f aca="false">(1-(_xlfn.PERCENTRANK.EXC(L$4:L$90,L43)))</f>
        <v>0.193</v>
      </c>
      <c r="O43" s="155" t="n">
        <v>75.8</v>
      </c>
      <c r="P43" s="155" t="n">
        <v>72.4</v>
      </c>
      <c r="Q43" s="156" t="n">
        <f aca="false">_xlfn.PERCENTRANK.EXC(O$4:O$90,O43)</f>
        <v>0.886</v>
      </c>
      <c r="R43" s="156" t="n">
        <f aca="false">_xlfn.PERCENTRANK.EXC(P$4:P$90,P43)</f>
        <v>0.864</v>
      </c>
      <c r="S43" s="155" t="n">
        <v>48.6</v>
      </c>
      <c r="T43" s="155" t="n">
        <v>60.4</v>
      </c>
      <c r="U43" s="156" t="n">
        <f aca="false">_xlfn.PERCENTRANK.EXC(S$4:S$90,S43)</f>
        <v>0.489</v>
      </c>
      <c r="V43" s="156" t="n">
        <f aca="false">_xlfn.PERCENTRANK.EXC(T$4:T$90,T43)</f>
        <v>0.455</v>
      </c>
      <c r="W43" s="88" t="s">
        <v>178</v>
      </c>
      <c r="X43" s="181"/>
      <c r="Y43" s="181"/>
      <c r="Z43" s="189"/>
      <c r="AA43" s="183"/>
      <c r="AB43" s="184"/>
      <c r="AC43" s="184"/>
      <c r="AH43" s="161" t="n">
        <v>61.1</v>
      </c>
      <c r="AI43" s="161" t="n">
        <v>60.9</v>
      </c>
      <c r="AJ43" s="156" t="n">
        <f aca="false">_xlfn.PERCENTRANK.EXC(AH$4:AH$90,AH43)</f>
        <v>0.545</v>
      </c>
      <c r="AK43" s="156" t="n">
        <f aca="false">_xlfn.PERCENTRANK.EXC(AI$4:AI$90,AI43)</f>
        <v>0.5</v>
      </c>
      <c r="AL43" s="155" t="n">
        <v>78.1029683394469</v>
      </c>
      <c r="AM43" s="155" t="n">
        <v>77.1677501090365</v>
      </c>
      <c r="AN43" s="156" t="n">
        <f aca="false">_xlfn.PERCENTRANK.EXC(AL$4:AL$90,AL43)</f>
        <v>0.818</v>
      </c>
      <c r="AO43" s="156" t="n">
        <f aca="false">_xlfn.PERCENTRANK.EXC(AM$4:AM$90,AM43)</f>
        <v>0.784</v>
      </c>
      <c r="AP43" s="164" t="n">
        <v>1146.7</v>
      </c>
      <c r="AQ43" s="164" t="n">
        <v>1232</v>
      </c>
      <c r="AR43" s="156" t="n">
        <f aca="false">_xlfn.PERCENTRANK.EXC(AP$4:AP$90,AP43)</f>
        <v>0.716</v>
      </c>
      <c r="AS43" s="156" t="n">
        <f aca="false">_xlfn.PERCENTRANK.EXC(AQ$4:AQ$90,AQ43)</f>
        <v>0.557</v>
      </c>
      <c r="AT43" s="165" t="n">
        <v>0.430020283975659</v>
      </c>
      <c r="AU43" s="165" t="n">
        <v>0.415730337078652</v>
      </c>
      <c r="AV43" s="166" t="n">
        <f aca="false">_xlfn.PERCENTRANK.EXC(AT$4:AT$90,AT43)</f>
        <v>0.3636</v>
      </c>
      <c r="AW43" s="166" t="n">
        <f aca="false">_xlfn.PERCENTRANK.EXC(AU$4:AU$90,AU43)</f>
        <v>0.511</v>
      </c>
      <c r="AX43" s="155" t="n">
        <v>12.8</v>
      </c>
      <c r="AY43" s="155" t="n">
        <v>16.1</v>
      </c>
      <c r="AZ43" s="156" t="n">
        <f aca="false">_xlfn.PERCENTRANK.EXC(AX$4:AX$90,AX43)</f>
        <v>0.864</v>
      </c>
      <c r="BA43" s="156" t="n">
        <f aca="false">_xlfn.PERCENTRANK.EXC(AY$4:AY$90,AY43)</f>
        <v>0.909</v>
      </c>
      <c r="BL43" s="155" t="n">
        <v>8.1</v>
      </c>
      <c r="BM43" s="155" t="n">
        <v>8.3</v>
      </c>
      <c r="BN43" s="156" t="n">
        <f aca="false">_xlfn.PERCENTRANK.EXC(BL$4:BL$90,BL43)</f>
        <v>0.5</v>
      </c>
      <c r="BO43" s="156" t="n">
        <f aca="false">_xlfn.PERCENTRANK.EXC(BM$4:BM$90,BM43)</f>
        <v>0.432</v>
      </c>
      <c r="BP43" s="155" t="n">
        <v>2.237432</v>
      </c>
      <c r="BQ43" s="155" t="n">
        <v>2.632849</v>
      </c>
      <c r="BR43" s="156" t="n">
        <f aca="false">_xlfn.PERCENTRANK.EXC(BP$4:BP$90,BP43)</f>
        <v>0.1591</v>
      </c>
      <c r="BS43" s="156" t="n">
        <f aca="false">_xlfn.PERCENTRANK.EXC(BQ$4:BQ$90,BQ43)</f>
        <v>0.3523</v>
      </c>
      <c r="BW43" s="89"/>
      <c r="BX43" s="173" t="n">
        <v>80.4</v>
      </c>
      <c r="BY43" s="173" t="n">
        <v>82.5</v>
      </c>
      <c r="BZ43" s="156" t="n">
        <f aca="false">_xlfn.PERCENTRANK.EXC(BX$4:BX$90,BX43)</f>
        <v>0.841</v>
      </c>
      <c r="CA43" s="156" t="n">
        <f aca="false">_xlfn.PERCENTRANK.EXC(BY$4:BY$90,BY43)</f>
        <v>0.864</v>
      </c>
      <c r="CD43" s="174" t="n">
        <v>577600</v>
      </c>
      <c r="CE43" s="174" t="n">
        <v>733127</v>
      </c>
      <c r="CF43" s="175" t="n">
        <v>0.02</v>
      </c>
      <c r="CG43" s="175" t="n">
        <v>0.023</v>
      </c>
      <c r="CH43" s="175" t="n">
        <v>0.025</v>
      </c>
      <c r="CI43" s="175" t="n">
        <v>0.029</v>
      </c>
      <c r="CJ43" s="175" t="n">
        <v>0.031</v>
      </c>
      <c r="CK43" s="175" t="n">
        <v>0.023</v>
      </c>
      <c r="CL43" s="175" t="n">
        <v>0.022</v>
      </c>
      <c r="CM43" s="175" t="n">
        <v>0.023</v>
      </c>
      <c r="CN43" s="175" t="n">
        <v>0.023</v>
      </c>
      <c r="CO43" s="175" t="n">
        <v>0.024</v>
      </c>
      <c r="CP43" s="185"/>
      <c r="CQ43" s="185"/>
      <c r="DB43" s="176" t="n">
        <v>19.5642774035058</v>
      </c>
      <c r="DC43" s="176" t="n">
        <v>14.487803613835</v>
      </c>
      <c r="DD43" s="176" t="n">
        <v>52.7656190537247</v>
      </c>
      <c r="DE43" s="176" t="n">
        <v>11.5172405326771</v>
      </c>
      <c r="DF43" s="176" t="n">
        <v>1.6650593962574</v>
      </c>
      <c r="DG43" s="186"/>
      <c r="DH43" s="186"/>
      <c r="DI43" s="186"/>
      <c r="DJ43" s="186"/>
      <c r="DK43" s="186"/>
      <c r="DL43" s="178" t="n">
        <v>35.5827475776955</v>
      </c>
      <c r="DM43" s="178" t="n">
        <v>39.7632522299863</v>
      </c>
      <c r="DN43" s="156" t="n">
        <f aca="false">_xlfn.PERCENTRANK.EXC(DL$4:DL$90,DL43)</f>
        <v>0.909</v>
      </c>
      <c r="DO43" s="156" t="n">
        <f aca="false">_xlfn.PERCENTRANK.EXC(DM$4:DM$90,DM43)</f>
        <v>0.909</v>
      </c>
      <c r="DR43" s="179" t="n">
        <v>198.523519269531</v>
      </c>
      <c r="DS43" s="179" t="n">
        <v>201.554675550527</v>
      </c>
      <c r="DT43" s="156" t="n">
        <f aca="false">_xlfn.PERCENTRANK.EXC(DR$4:DR$90,DR43)</f>
        <v>0.443</v>
      </c>
      <c r="DU43" s="180" t="n">
        <f aca="false">_xlfn.PERCENTRANK.EXC(DS$4:DS$90,DS43)</f>
        <v>0.443</v>
      </c>
    </row>
    <row r="44" customFormat="false" ht="15" hidden="false" customHeight="false" outlineLevel="0" collapsed="false">
      <c r="A44" s="154" t="n">
        <v>213</v>
      </c>
      <c r="B44" s="154" t="s">
        <v>190</v>
      </c>
      <c r="C44" s="155" t="n">
        <v>81.3</v>
      </c>
      <c r="D44" s="155" t="n">
        <v>82.7</v>
      </c>
      <c r="E44" s="156" t="n">
        <f aca="false">_xlfn.PERCENTRANK.EXC($C$4:$C$90,C44)</f>
        <v>0.568</v>
      </c>
      <c r="F44" s="156" t="n">
        <f aca="false">_xlfn.PERCENTRANK.EXC(D$4:D$90,D44)</f>
        <v>0.648</v>
      </c>
      <c r="G44" s="155" t="n">
        <v>58.819311636</v>
      </c>
      <c r="H44" s="155" t="n">
        <v>65.6</v>
      </c>
      <c r="I44" s="156" t="n">
        <f aca="false">(1-(_xlfn.PERCENTRANK.EXC(G$4:G$90,G44)))</f>
        <v>0.6386</v>
      </c>
      <c r="J44" s="156" t="n">
        <f aca="false">(1-(_xlfn.PERCENTRANK.EXC(H$4:H$90,H44)))</f>
        <v>0.398</v>
      </c>
      <c r="K44" s="155" t="n">
        <v>37.1</v>
      </c>
      <c r="L44" s="155" t="n">
        <v>45.1</v>
      </c>
      <c r="M44" s="156" t="n">
        <f aca="false">(1-(_xlfn.PERCENTRANK.EXC(K$4:K$90,K44)))</f>
        <v>0.295</v>
      </c>
      <c r="N44" s="156" t="n">
        <f aca="false">(1-(_xlfn.PERCENTRANK.EXC(L$4:L$90,L44)))</f>
        <v>0.261</v>
      </c>
      <c r="O44" s="155" t="n">
        <v>74.7</v>
      </c>
      <c r="P44" s="155" t="n">
        <v>70.5</v>
      </c>
      <c r="Q44" s="156" t="n">
        <f aca="false">_xlfn.PERCENTRANK.EXC(O$4:O$90,O44)</f>
        <v>0.83</v>
      </c>
      <c r="R44" s="156" t="n">
        <f aca="false">_xlfn.PERCENTRANK.EXC(P$4:P$90,P44)</f>
        <v>0.682</v>
      </c>
      <c r="S44" s="155" t="n">
        <v>44.5</v>
      </c>
      <c r="T44" s="155" t="n">
        <v>59.4</v>
      </c>
      <c r="U44" s="156" t="n">
        <f aca="false">_xlfn.PERCENTRANK.EXC(S$4:S$90,S44)</f>
        <v>0.2614</v>
      </c>
      <c r="V44" s="156" t="n">
        <f aca="false">_xlfn.PERCENTRANK.EXC(T$4:T$90,T44)</f>
        <v>0.3636</v>
      </c>
      <c r="W44" s="88" t="s">
        <v>178</v>
      </c>
      <c r="X44" s="181"/>
      <c r="Y44" s="181"/>
      <c r="Z44" s="189"/>
      <c r="AA44" s="183"/>
      <c r="AB44" s="184"/>
      <c r="AC44" s="184"/>
      <c r="AH44" s="161" t="n">
        <v>60.1</v>
      </c>
      <c r="AI44" s="161" t="n">
        <v>62.1</v>
      </c>
      <c r="AJ44" s="156" t="n">
        <f aca="false">_xlfn.PERCENTRANK.EXC(AH$4:AH$90,AH44)</f>
        <v>0.489</v>
      </c>
      <c r="AK44" s="156" t="n">
        <f aca="false">_xlfn.PERCENTRANK.EXC(AI$4:AI$90,AI44)</f>
        <v>0.545</v>
      </c>
      <c r="AL44" s="155" t="n">
        <v>73.1385916737683</v>
      </c>
      <c r="AM44" s="155" t="n">
        <v>72.2382027814097</v>
      </c>
      <c r="AN44" s="156" t="n">
        <f aca="false">_xlfn.PERCENTRANK.EXC(AL$4:AL$90,AL44)</f>
        <v>0.602</v>
      </c>
      <c r="AO44" s="156" t="n">
        <f aca="false">_xlfn.PERCENTRANK.EXC(AM$4:AM$90,AM44)</f>
        <v>0.511</v>
      </c>
      <c r="AP44" s="164" t="n">
        <v>1109.5</v>
      </c>
      <c r="AQ44" s="164" t="n">
        <v>1278</v>
      </c>
      <c r="AR44" s="156" t="n">
        <f aca="false">_xlfn.PERCENTRANK.EXC(AP$4:AP$90,AP44)</f>
        <v>0.636</v>
      </c>
      <c r="AS44" s="156" t="n">
        <f aca="false">_xlfn.PERCENTRANK.EXC(AQ$4:AQ$90,AQ44)</f>
        <v>0.591</v>
      </c>
      <c r="AT44" s="165" t="n">
        <v>0.428571428571429</v>
      </c>
      <c r="AU44" s="165" t="n">
        <v>0.387919463087248</v>
      </c>
      <c r="AV44" s="166" t="n">
        <f aca="false">_xlfn.PERCENTRANK.EXC(AT$4:AT$90,AT44)</f>
        <v>0.3523</v>
      </c>
      <c r="AW44" s="166" t="n">
        <f aca="false">_xlfn.PERCENTRANK.EXC(AU$4:AU$90,AU44)</f>
        <v>0.3636</v>
      </c>
      <c r="AX44" s="155" t="n">
        <v>14.8</v>
      </c>
      <c r="AY44" s="155" t="n">
        <v>18.9</v>
      </c>
      <c r="AZ44" s="156" t="n">
        <f aca="false">_xlfn.PERCENTRANK.EXC(AX$4:AX$90,AX44)</f>
        <v>0.977</v>
      </c>
      <c r="BA44" s="156" t="n">
        <f aca="false">_xlfn.PERCENTRANK.EXC(AY$4:AY$90,AY44)</f>
        <v>0.977</v>
      </c>
      <c r="BL44" s="155" t="n">
        <v>3</v>
      </c>
      <c r="BM44" s="155" t="n">
        <v>3.1</v>
      </c>
      <c r="BN44" s="156" t="n">
        <f aca="false">_xlfn.PERCENTRANK.EXC(BL$4:BL$90,BL44)</f>
        <v>0.2386</v>
      </c>
      <c r="BO44" s="156" t="n">
        <f aca="false">_xlfn.PERCENTRANK.EXC(BM$4:BM$90,BM44)</f>
        <v>0.2159</v>
      </c>
      <c r="BP44" s="155" t="n">
        <v>2.25587</v>
      </c>
      <c r="BQ44" s="155" t="n">
        <v>2.455455</v>
      </c>
      <c r="BR44" s="156" t="n">
        <f aca="false">_xlfn.PERCENTRANK.EXC(BP$4:BP$90,BP44)</f>
        <v>0.1705</v>
      </c>
      <c r="BS44" s="156" t="n">
        <f aca="false">_xlfn.PERCENTRANK.EXC(BQ$4:BQ$90,BQ44)</f>
        <v>0.25</v>
      </c>
      <c r="BW44" s="89"/>
      <c r="BX44" s="173" t="n">
        <v>82.6</v>
      </c>
      <c r="BY44" s="173" t="n">
        <v>83.8</v>
      </c>
      <c r="BZ44" s="156" t="n">
        <f aca="false">_xlfn.PERCENTRANK.EXC(BX$4:BX$90,BX44)</f>
        <v>0.932</v>
      </c>
      <c r="CA44" s="156" t="n">
        <f aca="false">_xlfn.PERCENTRANK.EXC(BY$4:BY$90,BY44)</f>
        <v>0.909</v>
      </c>
      <c r="CD44" s="174" t="n">
        <v>490693</v>
      </c>
      <c r="CE44" s="174" t="n">
        <v>706966</v>
      </c>
      <c r="CF44" s="175" t="n">
        <v>0.034</v>
      </c>
      <c r="CG44" s="175" t="n">
        <v>0.033</v>
      </c>
      <c r="CH44" s="175" t="n">
        <v>0.04</v>
      </c>
      <c r="CI44" s="175" t="n">
        <v>0.041</v>
      </c>
      <c r="CJ44" s="175" t="n">
        <v>0.046</v>
      </c>
      <c r="CK44" s="175" t="n">
        <v>0.042</v>
      </c>
      <c r="CL44" s="175" t="n">
        <v>0.035</v>
      </c>
      <c r="CM44" s="175" t="n">
        <v>0.035</v>
      </c>
      <c r="CN44" s="175" t="n">
        <v>0.032</v>
      </c>
      <c r="CO44" s="175" t="n">
        <v>0.033</v>
      </c>
      <c r="CP44" s="185"/>
      <c r="CQ44" s="185"/>
      <c r="DB44" s="176" t="n">
        <v>20.967910762328</v>
      </c>
      <c r="DC44" s="176" t="n">
        <v>13.091011448924</v>
      </c>
      <c r="DD44" s="176" t="n">
        <v>56.0452695037668</v>
      </c>
      <c r="DE44" s="176" t="n">
        <v>8.74851124382219</v>
      </c>
      <c r="DF44" s="176" t="n">
        <v>1.14729704115898</v>
      </c>
      <c r="DG44" s="186"/>
      <c r="DH44" s="186"/>
      <c r="DI44" s="186"/>
      <c r="DJ44" s="186"/>
      <c r="DK44" s="186"/>
      <c r="DL44" s="178" t="n">
        <v>37.8807303919252</v>
      </c>
      <c r="DM44" s="178" t="n">
        <v>40.7596447949245</v>
      </c>
      <c r="DN44" s="156" t="n">
        <f aca="false">_xlfn.PERCENTRANK.EXC(DL$4:DL$90,DL44)</f>
        <v>0.932</v>
      </c>
      <c r="DO44" s="156" t="n">
        <f aca="false">_xlfn.PERCENTRANK.EXC(DM$4:DM$90,DM44)</f>
        <v>0.932</v>
      </c>
      <c r="DR44" s="179" t="n">
        <v>197.82862557068</v>
      </c>
      <c r="DS44" s="179" t="n">
        <v>198.739175290875</v>
      </c>
      <c r="DT44" s="156" t="n">
        <f aca="false">_xlfn.PERCENTRANK.EXC(DR$4:DR$90,DR44)</f>
        <v>0.42</v>
      </c>
      <c r="DU44" s="180" t="n">
        <f aca="false">_xlfn.PERCENTRANK.EXC(DS$4:DS$90,DS44)</f>
        <v>0.42</v>
      </c>
    </row>
    <row r="45" customFormat="false" ht="15" hidden="false" customHeight="false" outlineLevel="0" collapsed="false">
      <c r="A45" s="154" t="n">
        <v>214</v>
      </c>
      <c r="B45" s="154" t="s">
        <v>191</v>
      </c>
      <c r="C45" s="155" t="n">
        <v>81.5</v>
      </c>
      <c r="D45" s="155" t="n">
        <v>82.3</v>
      </c>
      <c r="E45" s="156" t="n">
        <f aca="false">_xlfn.PERCENTRANK.EXC($C$4:$C$90,C45)</f>
        <v>0.625</v>
      </c>
      <c r="F45" s="156" t="n">
        <f aca="false">_xlfn.PERCENTRANK.EXC(D$4:D$90,D45)</f>
        <v>0.58</v>
      </c>
      <c r="G45" s="155" t="n">
        <v>64.092628986</v>
      </c>
      <c r="H45" s="155" t="n">
        <v>66.8</v>
      </c>
      <c r="I45" s="156" t="n">
        <f aca="false">(1-(_xlfn.PERCENTRANK.EXC(G$4:G$90,G45)))</f>
        <v>0.41</v>
      </c>
      <c r="J45" s="156" t="n">
        <f aca="false">(1-(_xlfn.PERCENTRANK.EXC(H$4:H$90,H45)))</f>
        <v>0.337</v>
      </c>
      <c r="K45" s="155" t="n">
        <v>21.6</v>
      </c>
      <c r="L45" s="155" t="n">
        <v>27.7</v>
      </c>
      <c r="M45" s="156" t="n">
        <f aca="false">(1-(_xlfn.PERCENTRANK.EXC(K$4:K$90,K45)))</f>
        <v>0.8068</v>
      </c>
      <c r="N45" s="156" t="n">
        <f aca="false">(1-(_xlfn.PERCENTRANK.EXC(L$4:L$90,L45)))</f>
        <v>0.6591</v>
      </c>
      <c r="O45" s="155" t="n">
        <v>76.3</v>
      </c>
      <c r="P45" s="155" t="n">
        <v>72.2</v>
      </c>
      <c r="Q45" s="156" t="n">
        <f aca="false">_xlfn.PERCENTRANK.EXC(O$4:O$90,O45)</f>
        <v>0.909</v>
      </c>
      <c r="R45" s="156" t="n">
        <f aca="false">_xlfn.PERCENTRANK.EXC(P$4:P$90,P45)</f>
        <v>0.841</v>
      </c>
      <c r="S45" s="155" t="n">
        <v>50.3</v>
      </c>
      <c r="T45" s="155" t="n">
        <v>61.9</v>
      </c>
      <c r="U45" s="156" t="n">
        <f aca="false">_xlfn.PERCENTRANK.EXC(S$4:S$90,S45)</f>
        <v>0.614</v>
      </c>
      <c r="V45" s="156" t="n">
        <f aca="false">_xlfn.PERCENTRANK.EXC(T$4:T$90,T45)</f>
        <v>0.545</v>
      </c>
      <c r="W45" s="88" t="s">
        <v>178</v>
      </c>
      <c r="X45" s="181"/>
      <c r="Y45" s="181"/>
      <c r="Z45" s="189"/>
      <c r="AA45" s="183"/>
      <c r="AB45" s="184"/>
      <c r="AC45" s="184"/>
      <c r="AH45" s="161" t="n">
        <v>58.3</v>
      </c>
      <c r="AI45" s="161" t="n">
        <v>59.4</v>
      </c>
      <c r="AJ45" s="156" t="n">
        <f aca="false">_xlfn.PERCENTRANK.EXC(AH$4:AH$90,AH45)</f>
        <v>0.3409</v>
      </c>
      <c r="AK45" s="156" t="n">
        <f aca="false">_xlfn.PERCENTRANK.EXC(AI$4:AI$90,AI45)</f>
        <v>0.386</v>
      </c>
      <c r="AL45" s="155" t="n">
        <v>73.0478331970564</v>
      </c>
      <c r="AM45" s="155" t="n">
        <v>72.6752589737413</v>
      </c>
      <c r="AN45" s="156" t="n">
        <f aca="false">_xlfn.PERCENTRANK.EXC(AL$4:AL$90,AL45)</f>
        <v>0.591</v>
      </c>
      <c r="AO45" s="156" t="n">
        <f aca="false">_xlfn.PERCENTRANK.EXC(AM$4:AM$90,AM45)</f>
        <v>0.545</v>
      </c>
      <c r="AP45" s="164" t="n">
        <v>977.8</v>
      </c>
      <c r="AQ45" s="164" t="n">
        <v>1098</v>
      </c>
      <c r="AR45" s="156" t="n">
        <f aca="false">_xlfn.PERCENTRANK.EXC(AP$4:AP$90,AP45)</f>
        <v>0.489</v>
      </c>
      <c r="AS45" s="156" t="n">
        <f aca="false">_xlfn.PERCENTRANK.EXC(AQ$4:AQ$90,AQ45)</f>
        <v>0.42</v>
      </c>
      <c r="AT45" s="165" t="n">
        <v>0.458874458874459</v>
      </c>
      <c r="AU45" s="165" t="n">
        <v>0.438472418670439</v>
      </c>
      <c r="AV45" s="166" t="n">
        <f aca="false">_xlfn.PERCENTRANK.EXC(AT$4:AT$90,AT45)</f>
        <v>0.523</v>
      </c>
      <c r="AW45" s="166" t="n">
        <f aca="false">_xlfn.PERCENTRANK.EXC(AU$4:AU$90,AU45)</f>
        <v>0.659</v>
      </c>
      <c r="AX45" s="155" t="n">
        <v>11.2</v>
      </c>
      <c r="AY45" s="155" t="n">
        <v>12.6</v>
      </c>
      <c r="AZ45" s="156" t="n">
        <f aca="false">_xlfn.PERCENTRANK.EXC(AX$4:AX$90,AX45)</f>
        <v>0.557</v>
      </c>
      <c r="BA45" s="156" t="n">
        <f aca="false">_xlfn.PERCENTRANK.EXC(AY$4:AY$90,AY45)</f>
        <v>0.42</v>
      </c>
      <c r="BL45" s="155" t="n">
        <v>5</v>
      </c>
      <c r="BM45" s="155" t="n">
        <v>6.5</v>
      </c>
      <c r="BN45" s="156" t="n">
        <f aca="false">_xlfn.PERCENTRANK.EXC(BL$4:BL$90,BL45)</f>
        <v>0.3295</v>
      </c>
      <c r="BO45" s="156" t="n">
        <f aca="false">_xlfn.PERCENTRANK.EXC(BM$4:BM$90,BM45)</f>
        <v>0.3523</v>
      </c>
      <c r="BP45" s="155" t="n">
        <v>2.621242</v>
      </c>
      <c r="BQ45" s="155" t="n">
        <v>2.606793</v>
      </c>
      <c r="BR45" s="156" t="n">
        <f aca="false">_xlfn.PERCENTRANK.EXC(BP$4:BP$90,BP45)</f>
        <v>0.409</v>
      </c>
      <c r="BS45" s="156" t="n">
        <f aca="false">_xlfn.PERCENTRANK.EXC(BQ$4:BQ$90,BQ45)</f>
        <v>0.3295</v>
      </c>
      <c r="BW45" s="89"/>
      <c r="BX45" s="173" t="n">
        <v>64.9</v>
      </c>
      <c r="BY45" s="173" t="n">
        <v>72.3</v>
      </c>
      <c r="BZ45" s="156" t="n">
        <f aca="false">_xlfn.PERCENTRANK.EXC(BX$4:BX$90,BX45)</f>
        <v>0.0113636</v>
      </c>
      <c r="CA45" s="156" t="n">
        <f aca="false">_xlfn.PERCENTRANK.EXC(BY$4:BY$90,BY45)</f>
        <v>0.11364</v>
      </c>
      <c r="CD45" s="174" t="n">
        <v>253798</v>
      </c>
      <c r="CE45" s="174" t="n">
        <v>289043</v>
      </c>
      <c r="CF45" s="175" t="n">
        <v>0.01</v>
      </c>
      <c r="CG45" s="175" t="n">
        <v>0.012</v>
      </c>
      <c r="CH45" s="175" t="n">
        <v>0.017</v>
      </c>
      <c r="CI45" s="175" t="n">
        <v>0.02</v>
      </c>
      <c r="CJ45" s="175" t="n">
        <v>0.019</v>
      </c>
      <c r="CK45" s="175" t="n">
        <v>0.012</v>
      </c>
      <c r="CL45" s="175" t="n">
        <v>0.007</v>
      </c>
      <c r="CM45" s="175" t="n">
        <v>0.011</v>
      </c>
      <c r="CN45" s="175" t="n">
        <v>0.011</v>
      </c>
      <c r="CO45" s="175" t="n">
        <v>0.012</v>
      </c>
      <c r="CP45" s="185"/>
      <c r="CQ45" s="185"/>
      <c r="DB45" s="176" t="n">
        <v>18.3062727691036</v>
      </c>
      <c r="DC45" s="176" t="n">
        <v>12.1345266967199</v>
      </c>
      <c r="DD45" s="176" t="n">
        <v>50.6467895780213</v>
      </c>
      <c r="DE45" s="176" t="n">
        <v>16.4110530267123</v>
      </c>
      <c r="DF45" s="176" t="n">
        <v>2.50135792944302</v>
      </c>
      <c r="DG45" s="186"/>
      <c r="DH45" s="186"/>
      <c r="DI45" s="186"/>
      <c r="DJ45" s="186"/>
      <c r="DK45" s="186"/>
      <c r="DL45" s="178" t="n">
        <v>6.56250524185125</v>
      </c>
      <c r="DM45" s="178" t="n">
        <v>7.77180204981666</v>
      </c>
      <c r="DN45" s="156" t="n">
        <f aca="false">_xlfn.PERCENTRANK.EXC(DL$4:DL$90,DL45)</f>
        <v>0.443</v>
      </c>
      <c r="DO45" s="156" t="n">
        <f aca="false">_xlfn.PERCENTRANK.EXC(DM$4:DM$90,DM45)</f>
        <v>0.455</v>
      </c>
      <c r="DR45" s="179" t="n">
        <v>240.696571638876</v>
      </c>
      <c r="DS45" s="179" t="n">
        <v>245.563787622022</v>
      </c>
      <c r="DT45" s="156" t="n">
        <f aca="false">_xlfn.PERCENTRANK.EXC(DR$4:DR$90,DR45)</f>
        <v>0.625</v>
      </c>
      <c r="DU45" s="180" t="n">
        <f aca="false">_xlfn.PERCENTRANK.EXC(DS$4:DS$90,DS45)</f>
        <v>0.614</v>
      </c>
    </row>
    <row r="46" customFormat="false" ht="15" hidden="false" customHeight="false" outlineLevel="0" collapsed="false">
      <c r="A46" s="154" t="n">
        <v>215</v>
      </c>
      <c r="B46" s="154" t="s">
        <v>192</v>
      </c>
      <c r="C46" s="155" t="n">
        <v>80.3</v>
      </c>
      <c r="D46" s="155" t="n">
        <v>80.8</v>
      </c>
      <c r="E46" s="156" t="n">
        <f aca="false">_xlfn.PERCENTRANK.EXC($C$4:$C$90,C46)</f>
        <v>0.2386</v>
      </c>
      <c r="F46" s="156" t="n">
        <f aca="false">_xlfn.PERCENTRANK.EXC(D$4:D$90,D46)</f>
        <v>0.1591</v>
      </c>
      <c r="G46" s="155" t="n">
        <v>77.979129821</v>
      </c>
      <c r="H46" s="155" t="n">
        <v>57.9</v>
      </c>
      <c r="I46" s="156" t="n">
        <f aca="false">(1-(_xlfn.PERCENTRANK.EXC(G$4:G$90,G46)))</f>
        <v>0.0600000000000001</v>
      </c>
      <c r="J46" s="156" t="n">
        <f aca="false">(1-(_xlfn.PERCENTRANK.EXC(H$4:H$90,H46)))</f>
        <v>0.7831</v>
      </c>
      <c r="K46" s="155" t="n">
        <v>38</v>
      </c>
      <c r="L46" s="155" t="n">
        <v>40.3</v>
      </c>
      <c r="M46" s="156" t="n">
        <f aca="false">(1-(_xlfn.PERCENTRANK.EXC(K$4:K$90,K46)))</f>
        <v>0.273</v>
      </c>
      <c r="N46" s="156" t="n">
        <f aca="false">(1-(_xlfn.PERCENTRANK.EXC(L$4:L$90,L46)))</f>
        <v>0.33</v>
      </c>
      <c r="O46" s="155" t="n">
        <v>72.8</v>
      </c>
      <c r="P46" s="155" t="n">
        <v>70.4</v>
      </c>
      <c r="Q46" s="156" t="n">
        <f aca="false">_xlfn.PERCENTRANK.EXC(O$4:O$90,O46)</f>
        <v>0.739</v>
      </c>
      <c r="R46" s="156" t="n">
        <f aca="false">_xlfn.PERCENTRANK.EXC(P$4:P$90,P46)</f>
        <v>0.67</v>
      </c>
      <c r="S46" s="155" t="n">
        <v>41</v>
      </c>
      <c r="T46" s="155" t="n">
        <v>53.5</v>
      </c>
      <c r="U46" s="156" t="n">
        <f aca="false">_xlfn.PERCENTRANK.EXC(S$4:S$90,S46)</f>
        <v>0.07955</v>
      </c>
      <c r="V46" s="156" t="n">
        <f aca="false">_xlfn.PERCENTRANK.EXC(T$4:T$90,T46)</f>
        <v>0.09091</v>
      </c>
      <c r="W46" s="88" t="s">
        <v>178</v>
      </c>
      <c r="X46" s="181"/>
      <c r="Y46" s="181"/>
      <c r="Z46" s="189"/>
      <c r="AA46" s="183"/>
      <c r="AB46" s="184"/>
      <c r="AC46" s="184"/>
      <c r="AH46" s="161" t="n">
        <v>58.8</v>
      </c>
      <c r="AI46" s="161" t="n">
        <v>56.7</v>
      </c>
      <c r="AJ46" s="156" t="n">
        <f aca="false">_xlfn.PERCENTRANK.EXC(AH$4:AH$90,AH46)</f>
        <v>0.398</v>
      </c>
      <c r="AK46" s="156" t="n">
        <f aca="false">_xlfn.PERCENTRANK.EXC(AI$4:AI$90,AI46)</f>
        <v>0.1591</v>
      </c>
      <c r="AL46" s="155" t="n">
        <v>73.0363568680978</v>
      </c>
      <c r="AM46" s="155" t="n">
        <v>69.0264976958525</v>
      </c>
      <c r="AN46" s="156" t="n">
        <f aca="false">_xlfn.PERCENTRANK.EXC(AL$4:AL$90,AL46)</f>
        <v>0.58</v>
      </c>
      <c r="AO46" s="156" t="n">
        <f aca="false">_xlfn.PERCENTRANK.EXC(AM$4:AM$90,AM46)</f>
        <v>0.3295</v>
      </c>
      <c r="AP46" s="164" t="n">
        <v>823.5</v>
      </c>
      <c r="AQ46" s="164" t="n">
        <v>854</v>
      </c>
      <c r="AR46" s="156" t="n">
        <f aca="false">_xlfn.PERCENTRANK.EXC(AP$4:AP$90,AP46)</f>
        <v>0.1818</v>
      </c>
      <c r="AS46" s="156" t="n">
        <f aca="false">_xlfn.PERCENTRANK.EXC(AQ$4:AQ$90,AQ46)</f>
        <v>0.05682</v>
      </c>
      <c r="AT46" s="165" t="n">
        <v>0.509043927648579</v>
      </c>
      <c r="AU46" s="165" t="n">
        <v>0.469352014010508</v>
      </c>
      <c r="AV46" s="166" t="n">
        <f aca="false">_xlfn.PERCENTRANK.EXC(AT$4:AT$90,AT46)</f>
        <v>0.818</v>
      </c>
      <c r="AW46" s="166" t="n">
        <f aca="false">_xlfn.PERCENTRANK.EXC(AU$4:AU$90,AU46)</f>
        <v>0.852</v>
      </c>
      <c r="AX46" s="155" t="n">
        <v>8</v>
      </c>
      <c r="AY46" s="155" t="n">
        <v>9.8</v>
      </c>
      <c r="AZ46" s="156" t="n">
        <f aca="false">_xlfn.PERCENTRANK.EXC(AX$4:AX$90,AX46)</f>
        <v>0.05682</v>
      </c>
      <c r="BA46" s="156" t="n">
        <f aca="false">_xlfn.PERCENTRANK.EXC(AY$4:AY$90,AY46)</f>
        <v>0.09091</v>
      </c>
      <c r="BL46" s="155" t="n">
        <v>21.9</v>
      </c>
      <c r="BM46" s="155" t="n">
        <v>22.5</v>
      </c>
      <c r="BN46" s="156" t="n">
        <f aca="false">_xlfn.PERCENTRANK.EXC(BL$4:BL$90,BL46)</f>
        <v>0.818</v>
      </c>
      <c r="BO46" s="156" t="n">
        <f aca="false">_xlfn.PERCENTRANK.EXC(BM$4:BM$90,BM46)</f>
        <v>0.784</v>
      </c>
      <c r="BP46" s="155" t="n">
        <v>2.113461</v>
      </c>
      <c r="BQ46" s="155" t="n">
        <v>1.835548</v>
      </c>
      <c r="BR46" s="156" t="n">
        <f aca="false">_xlfn.PERCENTRANK.EXC(BP$4:BP$90,BP46)</f>
        <v>0.07955</v>
      </c>
      <c r="BS46" s="156" t="n">
        <f aca="false">_xlfn.PERCENTRANK.EXC(BQ$4:BQ$90,BQ46)</f>
        <v>0.05682</v>
      </c>
      <c r="BW46" s="89"/>
      <c r="BX46" s="173" t="n">
        <v>72.5</v>
      </c>
      <c r="BY46" s="173" t="n">
        <v>74</v>
      </c>
      <c r="BZ46" s="156" t="n">
        <f aca="false">_xlfn.PERCENTRANK.EXC(BX$4:BX$90,BX46)</f>
        <v>0.42</v>
      </c>
      <c r="CA46" s="156" t="n">
        <f aca="false">_xlfn.PERCENTRANK.EXC(BY$4:BY$90,BY46)</f>
        <v>0.2841</v>
      </c>
      <c r="CD46" s="174" t="n">
        <v>150144</v>
      </c>
      <c r="CE46" s="174" t="n">
        <v>148770</v>
      </c>
      <c r="CF46" s="175" t="n">
        <v>-0.001</v>
      </c>
      <c r="CG46" s="175" t="n">
        <v>0.001</v>
      </c>
      <c r="CH46" s="175" t="n">
        <v>-0.001</v>
      </c>
      <c r="CI46" s="175" t="n">
        <v>0</v>
      </c>
      <c r="CJ46" s="175" t="n">
        <v>0.002</v>
      </c>
      <c r="CK46" s="175" t="n">
        <v>-0.002</v>
      </c>
      <c r="CL46" s="175" t="n">
        <v>-0.004</v>
      </c>
      <c r="CM46" s="175" t="n">
        <v>0</v>
      </c>
      <c r="CN46" s="175" t="n">
        <v>-0.002</v>
      </c>
      <c r="CO46" s="175" t="n">
        <v>-0.004</v>
      </c>
      <c r="CP46" s="185"/>
      <c r="CQ46" s="185"/>
      <c r="DB46" s="176" t="n">
        <v>18.8700678900316</v>
      </c>
      <c r="DC46" s="176" t="n">
        <v>11.8155542111985</v>
      </c>
      <c r="DD46" s="176" t="n">
        <v>49.2928681857901</v>
      </c>
      <c r="DE46" s="176" t="n">
        <v>17.0289708946696</v>
      </c>
      <c r="DF46" s="176" t="n">
        <v>2.99253881831014</v>
      </c>
      <c r="DG46" s="186"/>
      <c r="DH46" s="186"/>
      <c r="DI46" s="186"/>
      <c r="DJ46" s="186"/>
      <c r="DK46" s="186"/>
      <c r="DL46" s="178" t="n">
        <v>5.11930114392989</v>
      </c>
      <c r="DM46" s="178" t="n">
        <v>6.32753989796353</v>
      </c>
      <c r="DN46" s="156" t="n">
        <f aca="false">_xlfn.PERCENTRANK.EXC(DL$4:DL$90,DL46)</f>
        <v>0.386</v>
      </c>
      <c r="DO46" s="156" t="n">
        <f aca="false">_xlfn.PERCENTRANK.EXC(DM$4:DM$90,DM46)</f>
        <v>0.386</v>
      </c>
      <c r="DR46" s="179" t="n">
        <v>288.284736884304</v>
      </c>
      <c r="DS46" s="179" t="n">
        <v>294.254351596981</v>
      </c>
      <c r="DT46" s="156" t="n">
        <f aca="false">_xlfn.PERCENTRANK.EXC(DR$4:DR$90,DR46)</f>
        <v>0.886</v>
      </c>
      <c r="DU46" s="180" t="n">
        <f aca="false">_xlfn.PERCENTRANK.EXC(DS$4:DS$90,DS46)</f>
        <v>0.898</v>
      </c>
    </row>
    <row r="47" customFormat="false" ht="15" hidden="false" customHeight="false" outlineLevel="0" collapsed="false">
      <c r="A47" s="154" t="n">
        <v>216</v>
      </c>
      <c r="B47" s="154" t="s">
        <v>193</v>
      </c>
      <c r="C47" s="155" t="n">
        <v>80.4</v>
      </c>
      <c r="D47" s="155" t="n">
        <v>81.3</v>
      </c>
      <c r="E47" s="156" t="n">
        <f aca="false">_xlfn.PERCENTRANK.EXC($C$4:$C$90,C47)</f>
        <v>0.2614</v>
      </c>
      <c r="F47" s="156" t="n">
        <f aca="false">_xlfn.PERCENTRANK.EXC(D$4:D$90,D47)</f>
        <v>0.3636</v>
      </c>
      <c r="G47" s="155" t="n">
        <v>66.82284144</v>
      </c>
      <c r="H47" s="155" t="n">
        <v>72.8</v>
      </c>
      <c r="I47" s="156" t="n">
        <f aca="false">(1-(_xlfn.PERCENTRANK.EXC(G$4:G$90,G47)))</f>
        <v>0.325</v>
      </c>
      <c r="J47" s="156" t="n">
        <f aca="false">(1-(_xlfn.PERCENTRANK.EXC(H$4:H$90,H47)))</f>
        <v>0.157</v>
      </c>
      <c r="K47" s="155" t="n">
        <v>37.7</v>
      </c>
      <c r="L47" s="155" t="n">
        <v>38.7</v>
      </c>
      <c r="M47" s="156" t="n">
        <f aca="false">(1-(_xlfn.PERCENTRANK.EXC(K$4:K$90,K47)))</f>
        <v>0.284</v>
      </c>
      <c r="N47" s="156" t="n">
        <f aca="false">(1-(_xlfn.PERCENTRANK.EXC(L$4:L$90,L47)))</f>
        <v>0.364</v>
      </c>
      <c r="O47" s="155" t="n">
        <v>71.1</v>
      </c>
      <c r="P47" s="155" t="n">
        <v>69.9</v>
      </c>
      <c r="Q47" s="156" t="n">
        <f aca="false">_xlfn.PERCENTRANK.EXC(O$4:O$90,O47)</f>
        <v>0.625</v>
      </c>
      <c r="R47" s="156" t="n">
        <f aca="false">_xlfn.PERCENTRANK.EXC(P$4:P$90,P47)</f>
        <v>0.636</v>
      </c>
      <c r="S47" s="155" t="n">
        <v>41.6</v>
      </c>
      <c r="T47" s="155" t="n">
        <v>53.5</v>
      </c>
      <c r="U47" s="156" t="n">
        <f aca="false">_xlfn.PERCENTRANK.EXC(S$4:S$90,S47)</f>
        <v>0.125</v>
      </c>
      <c r="V47" s="156" t="n">
        <f aca="false">_xlfn.PERCENTRANK.EXC(T$4:T$90,T47)</f>
        <v>0.09091</v>
      </c>
      <c r="W47" s="88" t="s">
        <v>178</v>
      </c>
      <c r="X47" s="181"/>
      <c r="Y47" s="181"/>
      <c r="Z47" s="189"/>
      <c r="AA47" s="183"/>
      <c r="AB47" s="184"/>
      <c r="AC47" s="184"/>
      <c r="AH47" s="161" t="n">
        <v>60</v>
      </c>
      <c r="AI47" s="161" t="n">
        <v>57.5</v>
      </c>
      <c r="AJ47" s="156" t="n">
        <f aca="false">_xlfn.PERCENTRANK.EXC(AH$4:AH$90,AH47)</f>
        <v>0.477</v>
      </c>
      <c r="AK47" s="156" t="n">
        <f aca="false">_xlfn.PERCENTRANK.EXC(AI$4:AI$90,AI47)</f>
        <v>0.2273</v>
      </c>
      <c r="AL47" s="155" t="n">
        <v>71.5748203005881</v>
      </c>
      <c r="AM47" s="155" t="n">
        <v>69.9599733155437</v>
      </c>
      <c r="AN47" s="156" t="n">
        <f aca="false">_xlfn.PERCENTRANK.EXC(AL$4:AL$90,AL47)</f>
        <v>0.466</v>
      </c>
      <c r="AO47" s="156" t="n">
        <f aca="false">_xlfn.PERCENTRANK.EXC(AM$4:AM$90,AM47)</f>
        <v>0.386</v>
      </c>
      <c r="AP47" s="164" t="n">
        <v>903.3</v>
      </c>
      <c r="AQ47" s="164" t="n">
        <v>914</v>
      </c>
      <c r="AR47" s="156" t="n">
        <f aca="false">_xlfn.PERCENTRANK.EXC(AP$4:AP$90,AP47)</f>
        <v>0.3523</v>
      </c>
      <c r="AS47" s="156" t="n">
        <f aca="false">_xlfn.PERCENTRANK.EXC(AQ$4:AQ$90,AQ47)</f>
        <v>0.1705</v>
      </c>
      <c r="AT47" s="165" t="n">
        <v>0.484560570071259</v>
      </c>
      <c r="AU47" s="165" t="n">
        <v>0.463210702341137</v>
      </c>
      <c r="AV47" s="166" t="n">
        <f aca="false">_xlfn.PERCENTRANK.EXC(AT$4:AT$90,AT47)</f>
        <v>0.716</v>
      </c>
      <c r="AW47" s="166" t="n">
        <f aca="false">_xlfn.PERCENTRANK.EXC(AU$4:AU$90,AU47)</f>
        <v>0.784</v>
      </c>
      <c r="AX47" s="155" t="n">
        <v>8.8</v>
      </c>
      <c r="AY47" s="155" t="n">
        <v>10.1</v>
      </c>
      <c r="AZ47" s="156" t="n">
        <f aca="false">_xlfn.PERCENTRANK.EXC(AX$4:AX$90,AX47)</f>
        <v>0.2045</v>
      </c>
      <c r="BA47" s="156" t="n">
        <f aca="false">_xlfn.PERCENTRANK.EXC(AY$4:AY$90,AY47)</f>
        <v>0.1364</v>
      </c>
      <c r="BL47" s="155" t="n">
        <v>3.4</v>
      </c>
      <c r="BM47" s="155" t="n">
        <v>5.8</v>
      </c>
      <c r="BN47" s="156" t="n">
        <f aca="false">_xlfn.PERCENTRANK.EXC(BL$4:BL$90,BL47)</f>
        <v>0.25</v>
      </c>
      <c r="BO47" s="156" t="n">
        <f aca="false">_xlfn.PERCENTRANK.EXC(BM$4:BM$90,BM47)</f>
        <v>0.3295</v>
      </c>
      <c r="BP47" s="155" t="n">
        <v>2.148959</v>
      </c>
      <c r="BQ47" s="155" t="n">
        <v>2.208646</v>
      </c>
      <c r="BR47" s="156" t="n">
        <f aca="false">_xlfn.PERCENTRANK.EXC(BP$4:BP$90,BP47)</f>
        <v>0.11364</v>
      </c>
      <c r="BS47" s="156" t="n">
        <f aca="false">_xlfn.PERCENTRANK.EXC(BQ$4:BQ$90,BQ47)</f>
        <v>0.1591</v>
      </c>
      <c r="BW47" s="89"/>
      <c r="BX47" s="173" t="n">
        <v>70.5</v>
      </c>
      <c r="BY47" s="173" t="n">
        <v>72.8</v>
      </c>
      <c r="BZ47" s="156" t="n">
        <f aca="false">_xlfn.PERCENTRANK.EXC(BX$4:BX$90,BX47)</f>
        <v>0.25</v>
      </c>
      <c r="CA47" s="156" t="n">
        <f aca="false">_xlfn.PERCENTRANK.EXC(BY$4:BY$90,BY47)</f>
        <v>0.125</v>
      </c>
      <c r="CD47" s="174" t="n">
        <v>120747</v>
      </c>
      <c r="CE47" s="174" t="n">
        <v>128943</v>
      </c>
      <c r="CF47" s="175" t="n">
        <v>0.005</v>
      </c>
      <c r="CG47" s="175" t="n">
        <v>0.008</v>
      </c>
      <c r="CH47" s="175" t="n">
        <v>0.007</v>
      </c>
      <c r="CI47" s="175" t="n">
        <v>0.009</v>
      </c>
      <c r="CJ47" s="175" t="n">
        <v>0.01</v>
      </c>
      <c r="CK47" s="175" t="n">
        <v>0.008</v>
      </c>
      <c r="CL47" s="175" t="n">
        <v>0.004</v>
      </c>
      <c r="CM47" s="175" t="n">
        <v>0.008</v>
      </c>
      <c r="CN47" s="175" t="n">
        <v>0.002</v>
      </c>
      <c r="CO47" s="175" t="n">
        <v>0.005</v>
      </c>
      <c r="CP47" s="185"/>
      <c r="CQ47" s="185"/>
      <c r="DB47" s="176" t="n">
        <v>19.8312432625269</v>
      </c>
      <c r="DC47" s="176" t="n">
        <v>12.0495102487146</v>
      </c>
      <c r="DD47" s="176" t="n">
        <v>49.1379912054163</v>
      </c>
      <c r="DE47" s="176" t="n">
        <v>16.343655723847</v>
      </c>
      <c r="DF47" s="176" t="n">
        <v>2.63759955949528</v>
      </c>
      <c r="DG47" s="186"/>
      <c r="DH47" s="186"/>
      <c r="DI47" s="186"/>
      <c r="DJ47" s="186"/>
      <c r="DK47" s="186"/>
      <c r="DL47" s="178" t="n">
        <v>6.56884221328114</v>
      </c>
      <c r="DM47" s="178" t="n">
        <v>8.2289351384118</v>
      </c>
      <c r="DN47" s="156" t="n">
        <f aca="false">_xlfn.PERCENTRANK.EXC(DL$4:DL$90,DL47)</f>
        <v>0.455</v>
      </c>
      <c r="DO47" s="156" t="n">
        <f aca="false">_xlfn.PERCENTRANK.EXC(DM$4:DM$90,DM47)</f>
        <v>0.466</v>
      </c>
      <c r="DR47" s="179" t="n">
        <v>278.143780429669</v>
      </c>
      <c r="DS47" s="179" t="n">
        <v>282.764804491053</v>
      </c>
      <c r="DT47" s="156" t="n">
        <f aca="false">_xlfn.PERCENTRANK.EXC(DR$4:DR$90,DR47)</f>
        <v>0.841</v>
      </c>
      <c r="DU47" s="180" t="n">
        <f aca="false">_xlfn.PERCENTRANK.EXC(DS$4:DS$90,DS47)</f>
        <v>0.852</v>
      </c>
    </row>
    <row r="48" customFormat="false" ht="15" hidden="false" customHeight="false" outlineLevel="0" collapsed="false">
      <c r="A48" s="154" t="n">
        <v>217</v>
      </c>
      <c r="B48" s="154" t="s">
        <v>194</v>
      </c>
      <c r="C48" s="155" t="n">
        <v>80.4</v>
      </c>
      <c r="D48" s="155" t="n">
        <v>81.5</v>
      </c>
      <c r="E48" s="156" t="n">
        <f aca="false">_xlfn.PERCENTRANK.EXC($C$4:$C$90,C48)</f>
        <v>0.2614</v>
      </c>
      <c r="F48" s="156" t="n">
        <f aca="false">_xlfn.PERCENTRANK.EXC(D$4:D$90,D48)</f>
        <v>0.398</v>
      </c>
      <c r="G48" s="155" t="n">
        <v>81.173699177</v>
      </c>
      <c r="H48" s="155" t="n">
        <v>65.2</v>
      </c>
      <c r="I48" s="156" t="n">
        <f aca="false">(1-(_xlfn.PERCENTRANK.EXC(G$4:G$90,G48)))</f>
        <v>0.024</v>
      </c>
      <c r="J48" s="156" t="n">
        <f aca="false">(1-(_xlfn.PERCENTRANK.EXC(H$4:H$90,H48)))</f>
        <v>0.47</v>
      </c>
      <c r="K48" s="155" t="n">
        <v>25.2</v>
      </c>
      <c r="L48" s="155" t="n">
        <v>23.2</v>
      </c>
      <c r="M48" s="156" t="n">
        <f aca="false">(1-(_xlfn.PERCENTRANK.EXC(K$4:K$90,K48)))</f>
        <v>0.6364</v>
      </c>
      <c r="N48" s="156" t="n">
        <f aca="false">(1-(_xlfn.PERCENTRANK.EXC(L$4:L$90,L48)))</f>
        <v>0.8295</v>
      </c>
      <c r="O48" s="155" t="n">
        <v>74.8</v>
      </c>
      <c r="P48" s="155" t="n">
        <v>72</v>
      </c>
      <c r="Q48" s="156" t="n">
        <f aca="false">_xlfn.PERCENTRANK.EXC(O$4:O$90,O48)</f>
        <v>0.841</v>
      </c>
      <c r="R48" s="156" t="n">
        <f aca="false">_xlfn.PERCENTRANK.EXC(P$4:P$90,P48)</f>
        <v>0.807</v>
      </c>
      <c r="S48" s="155" t="n">
        <v>43.9</v>
      </c>
      <c r="T48" s="155" t="n">
        <v>57</v>
      </c>
      <c r="U48" s="156" t="n">
        <f aca="false">_xlfn.PERCENTRANK.EXC(S$4:S$90,S48)</f>
        <v>0.25</v>
      </c>
      <c r="V48" s="156" t="n">
        <f aca="false">_xlfn.PERCENTRANK.EXC(T$4:T$90,T48)</f>
        <v>0.2614</v>
      </c>
      <c r="W48" s="88" t="s">
        <v>178</v>
      </c>
      <c r="X48" s="181"/>
      <c r="Y48" s="181"/>
      <c r="Z48" s="189"/>
      <c r="AA48" s="183"/>
      <c r="AB48" s="184"/>
      <c r="AC48" s="184"/>
      <c r="AH48" s="161" t="n">
        <v>59.8</v>
      </c>
      <c r="AI48" s="161" t="n">
        <v>60.8</v>
      </c>
      <c r="AJ48" s="156" t="n">
        <f aca="false">_xlfn.PERCENTRANK.EXC(AH$4:AH$90,AH48)</f>
        <v>0.455</v>
      </c>
      <c r="AK48" s="156" t="n">
        <f aca="false">_xlfn.PERCENTRANK.EXC(AI$4:AI$90,AI48)</f>
        <v>0.477</v>
      </c>
      <c r="AL48" s="155" t="n">
        <v>74.74650284953</v>
      </c>
      <c r="AM48" s="155" t="n">
        <v>73.7883351588171</v>
      </c>
      <c r="AN48" s="156" t="n">
        <f aca="false">_xlfn.PERCENTRANK.EXC(AL$4:AL$90,AL48)</f>
        <v>0.75</v>
      </c>
      <c r="AO48" s="156" t="n">
        <f aca="false">_xlfn.PERCENTRANK.EXC(AM$4:AM$90,AM48)</f>
        <v>0.659</v>
      </c>
      <c r="AP48" s="164" t="n">
        <v>855.4</v>
      </c>
      <c r="AQ48" s="164" t="n">
        <v>951</v>
      </c>
      <c r="AR48" s="156" t="n">
        <f aca="false">_xlfn.PERCENTRANK.EXC(AP$4:AP$90,AP48)</f>
        <v>0.2727</v>
      </c>
      <c r="AS48" s="156" t="n">
        <f aca="false">_xlfn.PERCENTRANK.EXC(AQ$4:AQ$90,AQ48)</f>
        <v>0.2159</v>
      </c>
      <c r="AT48" s="165" t="n">
        <v>0.506265664160401</v>
      </c>
      <c r="AU48" s="165" t="n">
        <v>0.468899521531101</v>
      </c>
      <c r="AV48" s="166" t="n">
        <f aca="false">_xlfn.PERCENTRANK.EXC(AT$4:AT$90,AT48)</f>
        <v>0.795</v>
      </c>
      <c r="AW48" s="166" t="n">
        <f aca="false">_xlfn.PERCENTRANK.EXC(AU$4:AU$90,AU48)</f>
        <v>0.83</v>
      </c>
      <c r="AX48" s="155" t="n">
        <v>7.9</v>
      </c>
      <c r="AY48" s="155" t="n">
        <v>8.9</v>
      </c>
      <c r="AZ48" s="156" t="n">
        <f aca="false">_xlfn.PERCENTRANK.EXC(AX$4:AX$90,AX48)</f>
        <v>0.045455</v>
      </c>
      <c r="BA48" s="156" t="n">
        <f aca="false">_xlfn.PERCENTRANK.EXC(AY$4:AY$90,AY48)</f>
        <v>0.022727</v>
      </c>
      <c r="BL48" s="155" t="n">
        <v>8.7</v>
      </c>
      <c r="BM48" s="155" t="n">
        <v>9.5</v>
      </c>
      <c r="BN48" s="156" t="n">
        <f aca="false">_xlfn.PERCENTRANK.EXC(BL$4:BL$90,BL48)</f>
        <v>0.511</v>
      </c>
      <c r="BO48" s="156" t="n">
        <f aca="false">_xlfn.PERCENTRANK.EXC(BM$4:BM$90,BM48)</f>
        <v>0.489</v>
      </c>
      <c r="BP48" s="155" t="n">
        <v>1.972538</v>
      </c>
      <c r="BQ48" s="155" t="n">
        <v>3.868912</v>
      </c>
      <c r="BR48" s="156" t="n">
        <f aca="false">_xlfn.PERCENTRANK.EXC(BP$4:BP$90,BP48)</f>
        <v>0.045455</v>
      </c>
      <c r="BS48" s="156" t="n">
        <f aca="false">_xlfn.PERCENTRANK.EXC(BQ$4:BQ$90,BQ48)</f>
        <v>0.932</v>
      </c>
      <c r="BW48" s="89"/>
      <c r="BX48" s="173" t="n">
        <v>66.2</v>
      </c>
      <c r="BY48" s="173" t="n">
        <v>67</v>
      </c>
      <c r="BZ48" s="156" t="n">
        <f aca="false">_xlfn.PERCENTRANK.EXC(BX$4:BX$90,BX48)</f>
        <v>0.022727</v>
      </c>
      <c r="CA48" s="156" t="n">
        <f aca="false">_xlfn.PERCENTRANK.EXC(BY$4:BY$90,BY48)</f>
        <v>0.0113636</v>
      </c>
      <c r="CD48" s="174" t="n">
        <v>120464</v>
      </c>
      <c r="CE48" s="174" t="n">
        <v>121639</v>
      </c>
      <c r="CF48" s="175" t="n">
        <v>0.002</v>
      </c>
      <c r="CG48" s="175" t="n">
        <v>0.003</v>
      </c>
      <c r="CH48" s="175" t="n">
        <v>0.003</v>
      </c>
      <c r="CI48" s="175" t="n">
        <v>0.003</v>
      </c>
      <c r="CJ48" s="175" t="n">
        <v>0.004</v>
      </c>
      <c r="CK48" s="175" t="n">
        <v>0.002</v>
      </c>
      <c r="CL48" s="175" t="n">
        <v>0.001</v>
      </c>
      <c r="CM48" s="175" t="n">
        <v>-0.001</v>
      </c>
      <c r="CN48" s="175" t="n">
        <v>-0.004</v>
      </c>
      <c r="CO48" s="175" t="n">
        <v>-0.003</v>
      </c>
      <c r="CP48" s="185"/>
      <c r="CQ48" s="185"/>
      <c r="DB48" s="176" t="n">
        <v>18.7966030631623</v>
      </c>
      <c r="DC48" s="176" t="n">
        <v>12.0915167010581</v>
      </c>
      <c r="DD48" s="176" t="n">
        <v>49.8968258535503</v>
      </c>
      <c r="DE48" s="176" t="n">
        <v>16.5300602602784</v>
      </c>
      <c r="DF48" s="176" t="n">
        <v>2.68499412195102</v>
      </c>
      <c r="DG48" s="186"/>
      <c r="DH48" s="186"/>
      <c r="DI48" s="186"/>
      <c r="DJ48" s="186"/>
      <c r="DK48" s="186"/>
      <c r="DL48" s="178" t="n">
        <v>1.68554979153692</v>
      </c>
      <c r="DM48" s="178" t="n">
        <v>2.44161175699451</v>
      </c>
      <c r="DN48" s="156" t="n">
        <f aca="false">_xlfn.PERCENTRANK.EXC(DL$4:DL$90,DL48)</f>
        <v>0.022727</v>
      </c>
      <c r="DO48" s="156" t="n">
        <f aca="false">_xlfn.PERCENTRANK.EXC(DM$4:DM$90,DM48)</f>
        <v>0.05682</v>
      </c>
      <c r="DR48" s="179" t="n">
        <v>247.792233231583</v>
      </c>
      <c r="DS48" s="179" t="n">
        <v>254.203385662172</v>
      </c>
      <c r="DT48" s="156" t="n">
        <f aca="false">_xlfn.PERCENTRANK.EXC(DR$4:DR$90,DR48)</f>
        <v>0.659</v>
      </c>
      <c r="DU48" s="180" t="n">
        <f aca="false">_xlfn.PERCENTRANK.EXC(DS$4:DS$90,DS48)</f>
        <v>0.67</v>
      </c>
    </row>
    <row r="49" customFormat="false" ht="15" hidden="false" customHeight="false" outlineLevel="0" collapsed="false">
      <c r="A49" s="154" t="n">
        <v>301</v>
      </c>
      <c r="B49" s="154" t="s">
        <v>195</v>
      </c>
      <c r="C49" s="155" t="n">
        <v>81.9</v>
      </c>
      <c r="D49" s="155" t="n">
        <v>82.9</v>
      </c>
      <c r="E49" s="156" t="n">
        <f aca="false">_xlfn.PERCENTRANK.EXC($C$4:$C$90,C49)</f>
        <v>0.659</v>
      </c>
      <c r="F49" s="156" t="n">
        <f aca="false">_xlfn.PERCENTRANK.EXC(D$4:D$90,D49)</f>
        <v>0.682</v>
      </c>
      <c r="G49" s="155" t="n">
        <v>48.666395833</v>
      </c>
      <c r="H49" s="155" t="n">
        <v>65.3</v>
      </c>
      <c r="I49" s="156" t="n">
        <f aca="false">(1-(_xlfn.PERCENTRANK.EXC(G$4:G$90,G49)))</f>
        <v>0.92771</v>
      </c>
      <c r="J49" s="156" t="n">
        <f aca="false">(1-(_xlfn.PERCENTRANK.EXC(H$4:H$90,H49)))</f>
        <v>0.458</v>
      </c>
      <c r="K49" s="155" t="n">
        <v>21.6</v>
      </c>
      <c r="L49" s="155" t="n">
        <v>16.4</v>
      </c>
      <c r="M49" s="156" t="n">
        <f aca="false">(1-(_xlfn.PERCENTRANK.EXC(K$4:K$90,K49)))</f>
        <v>0.8068</v>
      </c>
      <c r="N49" s="156" t="n">
        <f aca="false">(1-(_xlfn.PERCENTRANK.EXC(L$4:L$90,L49)))</f>
        <v>0.94318</v>
      </c>
      <c r="O49" s="155" t="n">
        <v>71.3</v>
      </c>
      <c r="P49" s="155" t="n">
        <v>70.6</v>
      </c>
      <c r="Q49" s="156" t="n">
        <f aca="false">_xlfn.PERCENTRANK.EXC(O$4:O$90,O49)</f>
        <v>0.648</v>
      </c>
      <c r="R49" s="156" t="n">
        <f aca="false">_xlfn.PERCENTRANK.EXC(P$4:P$90,P49)</f>
        <v>0.705</v>
      </c>
      <c r="S49" s="155" t="n">
        <v>47.9</v>
      </c>
      <c r="T49" s="155" t="n">
        <v>62.1</v>
      </c>
      <c r="U49" s="156" t="n">
        <f aca="false">_xlfn.PERCENTRANK.EXC(S$4:S$90,S49)</f>
        <v>0.432</v>
      </c>
      <c r="V49" s="156" t="n">
        <f aca="false">_xlfn.PERCENTRANK.EXC(T$4:T$90,T49)</f>
        <v>0.557</v>
      </c>
      <c r="W49" s="88" t="s">
        <v>196</v>
      </c>
      <c r="X49" s="157" t="n">
        <v>81.2</v>
      </c>
      <c r="Y49" s="157" t="n">
        <v>81.8</v>
      </c>
      <c r="Z49" s="188" t="n">
        <v>60.8</v>
      </c>
      <c r="AA49" s="159" t="n">
        <v>64.9</v>
      </c>
      <c r="AB49" s="160" t="n">
        <v>48.3</v>
      </c>
      <c r="AC49" s="160" t="n">
        <v>45.8</v>
      </c>
      <c r="AD49" s="161" t="n">
        <v>64.6</v>
      </c>
      <c r="AE49" s="161" t="n">
        <v>63.5</v>
      </c>
      <c r="AF49" s="163" t="n">
        <v>47.9</v>
      </c>
      <c r="AG49" s="163" t="n">
        <v>61.4</v>
      </c>
      <c r="AH49" s="161" t="n">
        <v>63.4</v>
      </c>
      <c r="AI49" s="161" t="n">
        <v>65.7</v>
      </c>
      <c r="AJ49" s="156" t="n">
        <f aca="false">_xlfn.PERCENTRANK.EXC(AH$4:AH$90,AH49)</f>
        <v>0.761</v>
      </c>
      <c r="AK49" s="156" t="n">
        <f aca="false">_xlfn.PERCENTRANK.EXC(AI$4:AI$90,AI49)</f>
        <v>0.841</v>
      </c>
      <c r="AL49" s="155" t="n">
        <v>72.8435064366407</v>
      </c>
      <c r="AM49" s="155" t="n">
        <v>73.7313654782706</v>
      </c>
      <c r="AN49" s="156" t="n">
        <f aca="false">_xlfn.PERCENTRANK.EXC(AL$4:AL$90,AL49)</f>
        <v>0.557</v>
      </c>
      <c r="AO49" s="156" t="n">
        <f aca="false">_xlfn.PERCENTRANK.EXC(AM$4:AM$90,AM49)</f>
        <v>0.636</v>
      </c>
      <c r="AP49" s="164" t="n">
        <v>1116.1</v>
      </c>
      <c r="AQ49" s="164" t="n">
        <v>1417</v>
      </c>
      <c r="AR49" s="156" t="n">
        <f aca="false">_xlfn.PERCENTRANK.EXC(AP$4:AP$90,AP49)</f>
        <v>0.659</v>
      </c>
      <c r="AS49" s="156" t="n">
        <f aca="false">_xlfn.PERCENTRANK.EXC(AQ$4:AQ$90,AQ49)</f>
        <v>0.727</v>
      </c>
      <c r="AT49" s="165" t="n">
        <v>0.445121951219512</v>
      </c>
      <c r="AU49" s="165" t="n">
        <v>0.396614268440145</v>
      </c>
      <c r="AV49" s="166" t="n">
        <f aca="false">_xlfn.PERCENTRANK.EXC(AT$4:AT$90,AT49)</f>
        <v>0.455</v>
      </c>
      <c r="AW49" s="166" t="n">
        <f aca="false">_xlfn.PERCENTRANK.EXC(AU$4:AU$90,AU49)</f>
        <v>0.409</v>
      </c>
      <c r="AX49" s="155" t="n">
        <v>11.9</v>
      </c>
      <c r="AY49" s="155" t="n">
        <v>13.6</v>
      </c>
      <c r="AZ49" s="156" t="n">
        <f aca="false">_xlfn.PERCENTRANK.EXC(AX$4:AX$90,AX49)</f>
        <v>0.705</v>
      </c>
      <c r="BA49" s="156" t="n">
        <f aca="false">_xlfn.PERCENTRANK.EXC(AY$4:AY$90,AY49)</f>
        <v>0.591</v>
      </c>
      <c r="BB49" s="161" t="n">
        <v>61.3</v>
      </c>
      <c r="BC49" s="161" t="n">
        <v>62.8</v>
      </c>
      <c r="BD49" s="167" t="n">
        <v>69.6371353794523</v>
      </c>
      <c r="BE49" s="167" t="n">
        <v>69.4437402703461</v>
      </c>
      <c r="BF49" s="168" t="n">
        <v>976.453601340034</v>
      </c>
      <c r="BG49" s="168" t="n">
        <v>1235</v>
      </c>
      <c r="BH49" s="169" t="n">
        <v>0.456140350877193</v>
      </c>
      <c r="BI49" s="169" t="n">
        <v>0.410290237467019</v>
      </c>
      <c r="BJ49" s="170" t="n">
        <v>11.6</v>
      </c>
      <c r="BK49" s="171" t="n">
        <v>14.1</v>
      </c>
      <c r="BL49" s="155" t="n">
        <v>22.5</v>
      </c>
      <c r="BM49" s="155" t="n">
        <v>38.8</v>
      </c>
      <c r="BN49" s="156" t="n">
        <f aca="false">_xlfn.PERCENTRANK.EXC(BL$4:BL$90,BL49)</f>
        <v>0.83</v>
      </c>
      <c r="BO49" s="156" t="n">
        <f aca="false">_xlfn.PERCENTRANK.EXC(BM$4:BM$90,BM49)</f>
        <v>0.886</v>
      </c>
      <c r="BP49" s="155" t="n">
        <v>3.387163</v>
      </c>
      <c r="BQ49" s="155" t="n">
        <v>3.516267</v>
      </c>
      <c r="BR49" s="156" t="n">
        <f aca="false">_xlfn.PERCENTRANK.EXC(BP$4:BP$90,BP49)</f>
        <v>0.784</v>
      </c>
      <c r="BS49" s="156" t="n">
        <f aca="false">_xlfn.PERCENTRANK.EXC(BQ$4:BQ$90,BQ49)</f>
        <v>0.83</v>
      </c>
      <c r="BT49" s="155" t="n">
        <v>5</v>
      </c>
      <c r="BU49" s="155" t="n">
        <v>8</v>
      </c>
      <c r="BV49" s="165" t="n">
        <v>3.47951625617995</v>
      </c>
      <c r="BW49" s="172" t="n">
        <v>3.372428</v>
      </c>
      <c r="BX49" s="173" t="n">
        <v>71.9</v>
      </c>
      <c r="BY49" s="173" t="n">
        <v>73</v>
      </c>
      <c r="BZ49" s="156" t="n">
        <f aca="false">_xlfn.PERCENTRANK.EXC(BX$4:BX$90,BX49)</f>
        <v>0.3636</v>
      </c>
      <c r="CA49" s="156" t="n">
        <f aca="false">_xlfn.PERCENTRANK.EXC(BY$4:BY$90,BY49)</f>
        <v>0.1591</v>
      </c>
      <c r="CB49" s="173" t="n">
        <v>72.6</v>
      </c>
      <c r="CC49" s="173" t="n">
        <v>73.4</v>
      </c>
      <c r="CD49" s="174" t="n">
        <v>189644</v>
      </c>
      <c r="CE49" s="174" t="n">
        <v>227955</v>
      </c>
      <c r="CF49" s="175" t="n">
        <v>0.02</v>
      </c>
      <c r="CG49" s="175" t="n">
        <v>0.017</v>
      </c>
      <c r="CH49" s="175" t="n">
        <v>0.025</v>
      </c>
      <c r="CI49" s="175" t="n">
        <v>0.026</v>
      </c>
      <c r="CJ49" s="175" t="n">
        <v>0.026</v>
      </c>
      <c r="CK49" s="175" t="n">
        <v>0.014</v>
      </c>
      <c r="CL49" s="175" t="n">
        <v>0.017</v>
      </c>
      <c r="CM49" s="175" t="n">
        <v>0.016</v>
      </c>
      <c r="CN49" s="175" t="n">
        <v>0.013</v>
      </c>
      <c r="CO49" s="175" t="n">
        <v>0.011</v>
      </c>
      <c r="CP49" s="164" t="n">
        <v>3829970</v>
      </c>
      <c r="CQ49" s="164" t="n">
        <v>4722447</v>
      </c>
      <c r="CR49" s="175" t="n">
        <v>0.0231</v>
      </c>
      <c r="CS49" s="175" t="n">
        <v>0.0228</v>
      </c>
      <c r="CT49" s="175" t="n">
        <v>0.0257</v>
      </c>
      <c r="CU49" s="175" t="n">
        <v>0.0264</v>
      </c>
      <c r="CV49" s="175" t="n">
        <v>0.0259</v>
      </c>
      <c r="CW49" s="175" t="n">
        <v>0.0176</v>
      </c>
      <c r="CX49" s="175" t="n">
        <v>0.0164</v>
      </c>
      <c r="CY49" s="175" t="n">
        <v>0.0204</v>
      </c>
      <c r="CZ49" s="175" t="n">
        <v>0.0183</v>
      </c>
      <c r="DA49" s="175" t="n">
        <v>0.0152</v>
      </c>
      <c r="DB49" s="176" t="n">
        <v>19.8938386962339</v>
      </c>
      <c r="DC49" s="176" t="n">
        <v>12.7590971902349</v>
      </c>
      <c r="DD49" s="176" t="n">
        <v>52.5669540040798</v>
      </c>
      <c r="DE49" s="176" t="n">
        <v>12.8165646728521</v>
      </c>
      <c r="DF49" s="176" t="n">
        <v>1.96354543659933</v>
      </c>
      <c r="DG49" s="177" t="n">
        <v>19.79614</v>
      </c>
      <c r="DH49" s="177" t="n">
        <v>13.67456</v>
      </c>
      <c r="DI49" s="177" t="n">
        <v>52.55775</v>
      </c>
      <c r="DJ49" s="176" t="n">
        <v>12.29233</v>
      </c>
      <c r="DK49" s="176" t="n">
        <v>1.679214</v>
      </c>
      <c r="DL49" s="178" t="n">
        <v>5.72607885069033</v>
      </c>
      <c r="DM49" s="178" t="n">
        <v>7.01556673804076</v>
      </c>
      <c r="DN49" s="156" t="n">
        <f aca="false">_xlfn.PERCENTRANK.EXC(DL$4:DL$90,DL49)</f>
        <v>0.432</v>
      </c>
      <c r="DO49" s="156" t="n">
        <f aca="false">_xlfn.PERCENTRANK.EXC(DM$4:DM$90,DM49)</f>
        <v>0.432</v>
      </c>
      <c r="DP49" s="127" t="n">
        <v>8.2057335397091</v>
      </c>
      <c r="DQ49" s="127" t="n">
        <v>10.3409277404203</v>
      </c>
      <c r="DR49" s="179" t="n">
        <v>186.253140322414</v>
      </c>
      <c r="DS49" s="179" t="n">
        <v>189.979595457771</v>
      </c>
      <c r="DT49" s="156" t="n">
        <f aca="false">_xlfn.PERCENTRANK.EXC(DR$4:DR$90,DR49)</f>
        <v>0.3409</v>
      </c>
      <c r="DU49" s="180" t="n">
        <f aca="false">_xlfn.PERCENTRANK.EXC(DS$4:DS$90,DS49)</f>
        <v>0.3409</v>
      </c>
      <c r="DV49" s="155" t="n">
        <v>202.578</v>
      </c>
      <c r="DW49" s="155" t="n">
        <v>205.7034</v>
      </c>
    </row>
    <row r="50" customFormat="false" ht="15" hidden="false" customHeight="false" outlineLevel="0" collapsed="false">
      <c r="A50" s="154" t="n">
        <v>302</v>
      </c>
      <c r="B50" s="154" t="s">
        <v>197</v>
      </c>
      <c r="C50" s="155" t="n">
        <v>81.3</v>
      </c>
      <c r="D50" s="155" t="n">
        <v>82.5</v>
      </c>
      <c r="E50" s="156" t="n">
        <f aca="false">_xlfn.PERCENTRANK.EXC($C$4:$C$90,C50)</f>
        <v>0.568</v>
      </c>
      <c r="F50" s="156" t="n">
        <f aca="false">_xlfn.PERCENTRANK.EXC(D$4:D$90,D50)</f>
        <v>0.591</v>
      </c>
      <c r="G50" s="155" t="n">
        <v>51.804484103</v>
      </c>
      <c r="H50" s="155" t="n">
        <v>60.3</v>
      </c>
      <c r="I50" s="156" t="n">
        <f aca="false">(1-(_xlfn.PERCENTRANK.EXC(G$4:G$90,G50)))</f>
        <v>0.89157</v>
      </c>
      <c r="J50" s="156" t="n">
        <f aca="false">(1-(_xlfn.PERCENTRANK.EXC(H$4:H$90,H50)))</f>
        <v>0.6988</v>
      </c>
      <c r="K50" s="155" t="n">
        <v>27.6</v>
      </c>
      <c r="L50" s="155" t="n">
        <v>30.8</v>
      </c>
      <c r="M50" s="156" t="n">
        <f aca="false">(1-(_xlfn.PERCENTRANK.EXC(K$4:K$90,K50)))</f>
        <v>0.557</v>
      </c>
      <c r="N50" s="156" t="n">
        <f aca="false">(1-(_xlfn.PERCENTRANK.EXC(L$4:L$90,L50)))</f>
        <v>0.591</v>
      </c>
      <c r="O50" s="155" t="n">
        <v>68.4</v>
      </c>
      <c r="P50" s="155" t="n">
        <v>64.7</v>
      </c>
      <c r="Q50" s="156" t="n">
        <f aca="false">_xlfn.PERCENTRANK.EXC(O$4:O$90,O50)</f>
        <v>0.409</v>
      </c>
      <c r="R50" s="156" t="n">
        <f aca="false">_xlfn.PERCENTRANK.EXC(P$4:P$90,P50)</f>
        <v>0.2614</v>
      </c>
      <c r="S50" s="155" t="n">
        <v>48.7</v>
      </c>
      <c r="T50" s="155" t="n">
        <v>65</v>
      </c>
      <c r="U50" s="156" t="n">
        <f aca="false">_xlfn.PERCENTRANK.EXC(S$4:S$90,S50)</f>
        <v>0.5</v>
      </c>
      <c r="V50" s="156" t="n">
        <f aca="false">_xlfn.PERCENTRANK.EXC(T$4:T$90,T50)</f>
        <v>0.75</v>
      </c>
      <c r="W50" s="88" t="s">
        <v>196</v>
      </c>
      <c r="X50" s="181"/>
      <c r="Y50" s="181"/>
      <c r="Z50" s="189"/>
      <c r="AA50" s="183"/>
      <c r="AB50" s="184"/>
      <c r="AC50" s="184"/>
      <c r="AH50" s="161" t="n">
        <v>62</v>
      </c>
      <c r="AI50" s="161" t="n">
        <v>65.7</v>
      </c>
      <c r="AJ50" s="156" t="n">
        <f aca="false">_xlfn.PERCENTRANK.EXC(AH$4:AH$90,AH50)</f>
        <v>0.636</v>
      </c>
      <c r="AK50" s="156" t="n">
        <f aca="false">_xlfn.PERCENTRANK.EXC(AI$4:AI$90,AI50)</f>
        <v>0.841</v>
      </c>
      <c r="AL50" s="155" t="n">
        <v>74.240674955595</v>
      </c>
      <c r="AM50" s="155" t="n">
        <v>73.8555564432372</v>
      </c>
      <c r="AN50" s="156" t="n">
        <f aca="false">_xlfn.PERCENTRANK.EXC(AL$4:AL$90,AL50)</f>
        <v>0.693</v>
      </c>
      <c r="AO50" s="156" t="n">
        <f aca="false">_xlfn.PERCENTRANK.EXC(AM$4:AM$90,AM50)</f>
        <v>0.67</v>
      </c>
      <c r="AP50" s="164" t="n">
        <v>1047</v>
      </c>
      <c r="AQ50" s="164" t="n">
        <v>1396</v>
      </c>
      <c r="AR50" s="156" t="n">
        <f aca="false">_xlfn.PERCENTRANK.EXC(AP$4:AP$90,AP50)</f>
        <v>0.58</v>
      </c>
      <c r="AS50" s="156" t="n">
        <f aca="false">_xlfn.PERCENTRANK.EXC(AQ$4:AQ$90,AQ50)</f>
        <v>0.693</v>
      </c>
      <c r="AT50" s="165" t="n">
        <v>0.437125748502994</v>
      </c>
      <c r="AU50" s="165" t="n">
        <v>0.383640552995392</v>
      </c>
      <c r="AV50" s="166" t="n">
        <f aca="false">_xlfn.PERCENTRANK.EXC(AT$4:AT$90,AT50)</f>
        <v>0.42</v>
      </c>
      <c r="AW50" s="166" t="n">
        <f aca="false">_xlfn.PERCENTRANK.EXC(AU$4:AU$90,AU50)</f>
        <v>0.3409</v>
      </c>
      <c r="AX50" s="155" t="n">
        <v>12.4</v>
      </c>
      <c r="AY50" s="155" t="n">
        <v>14.9</v>
      </c>
      <c r="AZ50" s="156" t="n">
        <f aca="false">_xlfn.PERCENTRANK.EXC(AX$4:AX$90,AX50)</f>
        <v>0.807</v>
      </c>
      <c r="BA50" s="156" t="n">
        <f aca="false">_xlfn.PERCENTRANK.EXC(AY$4:AY$90,AY50)</f>
        <v>0.727</v>
      </c>
      <c r="BL50" s="155" t="n">
        <v>0</v>
      </c>
      <c r="BM50" s="155" t="n">
        <v>0</v>
      </c>
      <c r="BN50" s="156" t="n">
        <f aca="false">_xlfn.PERCENTRANK.EXC(BL$4:BL$90,BL50)</f>
        <v>0.0113636</v>
      </c>
      <c r="BO50" s="156" t="n">
        <f aca="false">_xlfn.PERCENTRANK.EXC(BM$4:BM$90,BM50)</f>
        <v>0.0113636</v>
      </c>
      <c r="BP50" s="155" t="n">
        <v>3.213926</v>
      </c>
      <c r="BQ50" s="155" t="n">
        <v>3.838396</v>
      </c>
      <c r="BR50" s="156" t="n">
        <f aca="false">_xlfn.PERCENTRANK.EXC(BP$4:BP$90,BP50)</f>
        <v>0.67</v>
      </c>
      <c r="BS50" s="156" t="n">
        <f aca="false">_xlfn.PERCENTRANK.EXC(BQ$4:BQ$90,BQ50)</f>
        <v>0.92</v>
      </c>
      <c r="BW50" s="89"/>
      <c r="BX50" s="173" t="n">
        <v>75.5</v>
      </c>
      <c r="BY50" s="173" t="n">
        <v>76.4</v>
      </c>
      <c r="BZ50" s="156" t="n">
        <f aca="false">_xlfn.PERCENTRANK.EXC(BX$4:BX$90,BX50)</f>
        <v>0.602</v>
      </c>
      <c r="CA50" s="156" t="n">
        <f aca="false">_xlfn.PERCENTRANK.EXC(BY$4:BY$90,BY50)</f>
        <v>0.477</v>
      </c>
      <c r="CD50" s="174" t="n">
        <v>175119</v>
      </c>
      <c r="CE50" s="174" t="n">
        <v>208680</v>
      </c>
      <c r="CF50" s="175" t="n">
        <v>0.013</v>
      </c>
      <c r="CG50" s="175" t="n">
        <v>0.011</v>
      </c>
      <c r="CH50" s="175" t="n">
        <v>0.02</v>
      </c>
      <c r="CI50" s="175" t="n">
        <v>0.024</v>
      </c>
      <c r="CJ50" s="175" t="n">
        <v>0.026</v>
      </c>
      <c r="CK50" s="175" t="n">
        <v>0.017</v>
      </c>
      <c r="CL50" s="175" t="n">
        <v>0.016</v>
      </c>
      <c r="CM50" s="175" t="n">
        <v>0.017</v>
      </c>
      <c r="CN50" s="175" t="n">
        <v>0.019</v>
      </c>
      <c r="CO50" s="175" t="n">
        <v>0.015</v>
      </c>
      <c r="CP50" s="185"/>
      <c r="CQ50" s="185"/>
      <c r="DB50" s="176" t="n">
        <v>17.9950162928886</v>
      </c>
      <c r="DC50" s="176" t="n">
        <v>13.0338317040445</v>
      </c>
      <c r="DD50" s="176" t="n">
        <v>54.3530764807361</v>
      </c>
      <c r="DE50" s="176" t="n">
        <v>12.2627947096032</v>
      </c>
      <c r="DF50" s="176" t="n">
        <v>2.35528081272762</v>
      </c>
      <c r="DG50" s="186"/>
      <c r="DH50" s="186"/>
      <c r="DI50" s="186"/>
      <c r="DJ50" s="186"/>
      <c r="DK50" s="186"/>
      <c r="DL50" s="178" t="n">
        <v>9.01133634129641</v>
      </c>
      <c r="DM50" s="178" t="n">
        <v>12.8054051096887</v>
      </c>
      <c r="DN50" s="156" t="n">
        <f aca="false">_xlfn.PERCENTRANK.EXC(DL$4:DL$90,DL50)</f>
        <v>0.5</v>
      </c>
      <c r="DO50" s="156" t="n">
        <f aca="false">_xlfn.PERCENTRANK.EXC(DM$4:DM$90,DM50)</f>
        <v>0.557</v>
      </c>
      <c r="DR50" s="179" t="n">
        <v>188.819709645304</v>
      </c>
      <c r="DS50" s="179" t="n">
        <v>188.355831323426</v>
      </c>
      <c r="DT50" s="156" t="n">
        <f aca="false">_xlfn.PERCENTRANK.EXC(DR$4:DR$90,DR50)</f>
        <v>0.3523</v>
      </c>
      <c r="DU50" s="180" t="n">
        <f aca="false">_xlfn.PERCENTRANK.EXC(DS$4:DS$90,DS50)</f>
        <v>0.3295</v>
      </c>
    </row>
    <row r="51" customFormat="false" ht="15" hidden="false" customHeight="false" outlineLevel="0" collapsed="false">
      <c r="A51" s="154" t="n">
        <v>303</v>
      </c>
      <c r="B51" s="154" t="s">
        <v>198</v>
      </c>
      <c r="C51" s="155" t="n">
        <v>81.9</v>
      </c>
      <c r="D51" s="155" t="n">
        <v>83.1</v>
      </c>
      <c r="E51" s="156" t="n">
        <f aca="false">_xlfn.PERCENTRANK.EXC($C$4:$C$90,C51)</f>
        <v>0.659</v>
      </c>
      <c r="F51" s="156" t="n">
        <f aca="false">_xlfn.PERCENTRANK.EXC(D$4:D$90,D51)</f>
        <v>0.705</v>
      </c>
      <c r="G51" s="155" t="n">
        <v>53.034358303</v>
      </c>
      <c r="H51" s="155" t="n">
        <v>58.7</v>
      </c>
      <c r="I51" s="156" t="n">
        <f aca="false">(1-(_xlfn.PERCENTRANK.EXC(G$4:G$90,G51)))</f>
        <v>0.8434</v>
      </c>
      <c r="J51" s="156" t="n">
        <f aca="false">(1-(_xlfn.PERCENTRANK.EXC(H$4:H$90,H51)))</f>
        <v>0.759</v>
      </c>
      <c r="K51" s="155" t="n">
        <v>30</v>
      </c>
      <c r="L51" s="155" t="n">
        <v>38.6</v>
      </c>
      <c r="M51" s="156" t="n">
        <f aca="false">(1-(_xlfn.PERCENTRANK.EXC(K$4:K$90,K51)))</f>
        <v>0.466</v>
      </c>
      <c r="N51" s="156" t="n">
        <f aca="false">(1-(_xlfn.PERCENTRANK.EXC(L$4:L$90,L51)))</f>
        <v>0.375</v>
      </c>
      <c r="O51" s="155" t="n">
        <v>65.6</v>
      </c>
      <c r="P51" s="155" t="n">
        <v>63.7</v>
      </c>
      <c r="Q51" s="156" t="n">
        <f aca="false">_xlfn.PERCENTRANK.EXC(O$4:O$90,O51)</f>
        <v>0.2386</v>
      </c>
      <c r="R51" s="156" t="n">
        <f aca="false">_xlfn.PERCENTRANK.EXC(P$4:P$90,P51)</f>
        <v>0.2386</v>
      </c>
      <c r="S51" s="155" t="n">
        <v>54.6</v>
      </c>
      <c r="T51" s="155" t="n">
        <v>69.4</v>
      </c>
      <c r="U51" s="156" t="n">
        <f aca="false">_xlfn.PERCENTRANK.EXC(S$4:S$90,S51)</f>
        <v>0.795</v>
      </c>
      <c r="V51" s="156" t="n">
        <f aca="false">_xlfn.PERCENTRANK.EXC(T$4:T$90,T51)</f>
        <v>0.807</v>
      </c>
      <c r="W51" s="88" t="s">
        <v>196</v>
      </c>
      <c r="X51" s="181"/>
      <c r="Y51" s="181"/>
      <c r="Z51" s="189"/>
      <c r="AA51" s="183"/>
      <c r="AB51" s="184"/>
      <c r="AC51" s="184"/>
      <c r="AH51" s="161" t="n">
        <v>63.6</v>
      </c>
      <c r="AI51" s="161" t="n">
        <v>65.6</v>
      </c>
      <c r="AJ51" s="156" t="n">
        <f aca="false">_xlfn.PERCENTRANK.EXC(AH$4:AH$90,AH51)</f>
        <v>0.784</v>
      </c>
      <c r="AK51" s="156" t="n">
        <f aca="false">_xlfn.PERCENTRANK.EXC(AI$4:AI$90,AI51)</f>
        <v>0.83</v>
      </c>
      <c r="AL51" s="155" t="n">
        <v>77.8959443634539</v>
      </c>
      <c r="AM51" s="155" t="n">
        <v>78.2924300034566</v>
      </c>
      <c r="AN51" s="156" t="n">
        <f aca="false">_xlfn.PERCENTRANK.EXC(AL$4:AL$90,AL51)</f>
        <v>0.807</v>
      </c>
      <c r="AO51" s="156" t="n">
        <f aca="false">_xlfn.PERCENTRANK.EXC(AM$4:AM$90,AM51)</f>
        <v>0.818</v>
      </c>
      <c r="AP51" s="164" t="n">
        <v>1136.1</v>
      </c>
      <c r="AQ51" s="164" t="n">
        <v>1463</v>
      </c>
      <c r="AR51" s="156" t="n">
        <f aca="false">_xlfn.PERCENTRANK.EXC(AP$4:AP$90,AP51)</f>
        <v>0.682</v>
      </c>
      <c r="AS51" s="156" t="n">
        <f aca="false">_xlfn.PERCENTRANK.EXC(AQ$4:AQ$90,AQ51)</f>
        <v>0.75</v>
      </c>
      <c r="AT51" s="165" t="n">
        <v>0.40607210626186</v>
      </c>
      <c r="AU51" s="165" t="n">
        <v>0.360730593607306</v>
      </c>
      <c r="AV51" s="166" t="n">
        <f aca="false">_xlfn.PERCENTRANK.EXC(AT$4:AT$90,AT51)</f>
        <v>0.2727</v>
      </c>
      <c r="AW51" s="166" t="n">
        <f aca="false">_xlfn.PERCENTRANK.EXC(AU$4:AU$90,AU51)</f>
        <v>0.2614</v>
      </c>
      <c r="AX51" s="155" t="n">
        <v>12.9</v>
      </c>
      <c r="AY51" s="155" t="n">
        <v>16.9</v>
      </c>
      <c r="AZ51" s="156" t="n">
        <f aca="false">_xlfn.PERCENTRANK.EXC(AX$4:AX$90,AX51)</f>
        <v>0.898</v>
      </c>
      <c r="BA51" s="156" t="n">
        <f aca="false">_xlfn.PERCENTRANK.EXC(AY$4:AY$90,AY51)</f>
        <v>0.943</v>
      </c>
      <c r="BL51" s="155" t="n">
        <v>0.1</v>
      </c>
      <c r="BM51" s="155" t="n">
        <v>1</v>
      </c>
      <c r="BN51" s="156" t="n">
        <f aca="false">_xlfn.PERCENTRANK.EXC(BL$4:BL$90,BL51)</f>
        <v>0.07955</v>
      </c>
      <c r="BO51" s="156" t="n">
        <f aca="false">_xlfn.PERCENTRANK.EXC(BM$4:BM$90,BM51)</f>
        <v>0.125</v>
      </c>
      <c r="BP51" s="155" t="n">
        <v>4.131363</v>
      </c>
      <c r="BQ51" s="155" t="n">
        <v>4.38279</v>
      </c>
      <c r="BR51" s="156" t="n">
        <f aca="false">_xlfn.PERCENTRANK.EXC(BP$4:BP$90,BP51)</f>
        <v>0.92</v>
      </c>
      <c r="BS51" s="156" t="n">
        <f aca="false">_xlfn.PERCENTRANK.EXC(BQ$4:BQ$90,BQ51)</f>
        <v>0.966</v>
      </c>
      <c r="BW51" s="89"/>
      <c r="BX51" s="173" t="n">
        <v>79.7</v>
      </c>
      <c r="BY51" s="173" t="n">
        <v>79.4</v>
      </c>
      <c r="BZ51" s="156" t="n">
        <f aca="false">_xlfn.PERCENTRANK.EXC(BX$4:BX$90,BX51)</f>
        <v>0.795</v>
      </c>
      <c r="CA51" s="156" t="n">
        <f aca="false">_xlfn.PERCENTRANK.EXC(BY$4:BY$90,BY51)</f>
        <v>0.682</v>
      </c>
      <c r="CD51" s="174" t="n">
        <v>285032</v>
      </c>
      <c r="CE51" s="174" t="n">
        <v>344362</v>
      </c>
      <c r="CF51" s="175" t="n">
        <v>0.02</v>
      </c>
      <c r="CG51" s="175" t="n">
        <v>0.022</v>
      </c>
      <c r="CH51" s="175" t="n">
        <v>0.022</v>
      </c>
      <c r="CI51" s="175" t="n">
        <v>0.024</v>
      </c>
      <c r="CJ51" s="175" t="n">
        <v>0.025</v>
      </c>
      <c r="CK51" s="175" t="n">
        <v>0.014</v>
      </c>
      <c r="CL51" s="175" t="n">
        <v>0.017</v>
      </c>
      <c r="CM51" s="175" t="n">
        <v>0.018</v>
      </c>
      <c r="CN51" s="175" t="n">
        <v>0.015</v>
      </c>
      <c r="CO51" s="175" t="n">
        <v>0.013</v>
      </c>
      <c r="CP51" s="185"/>
      <c r="CQ51" s="185"/>
      <c r="DB51" s="176" t="n">
        <v>17.7975502523507</v>
      </c>
      <c r="DC51" s="176" t="n">
        <v>15.4683153193442</v>
      </c>
      <c r="DD51" s="176" t="n">
        <v>54.9607680289927</v>
      </c>
      <c r="DE51" s="176" t="n">
        <v>10.0437911267794</v>
      </c>
      <c r="DF51" s="176" t="n">
        <v>1.72957527253297</v>
      </c>
      <c r="DG51" s="186"/>
      <c r="DH51" s="186"/>
      <c r="DI51" s="186"/>
      <c r="DJ51" s="186"/>
      <c r="DK51" s="186"/>
      <c r="DL51" s="178" t="n">
        <v>22.4139547256599</v>
      </c>
      <c r="DM51" s="178" t="n">
        <v>28.2864072340383</v>
      </c>
      <c r="DN51" s="156" t="n">
        <f aca="false">_xlfn.PERCENTRANK.EXC(DL$4:DL$90,DL51)</f>
        <v>0.807</v>
      </c>
      <c r="DO51" s="156" t="n">
        <f aca="false">_xlfn.PERCENTRANK.EXC(DM$4:DM$90,DM51)</f>
        <v>0.83</v>
      </c>
      <c r="DR51" s="179" t="n">
        <v>162.106225137082</v>
      </c>
      <c r="DS51" s="179" t="n">
        <v>161.852465139808</v>
      </c>
      <c r="DT51" s="156" t="n">
        <f aca="false">_xlfn.PERCENTRANK.EXC(DR$4:DR$90,DR51)</f>
        <v>0.2727</v>
      </c>
      <c r="DU51" s="180" t="n">
        <f aca="false">_xlfn.PERCENTRANK.EXC(DS$4:DS$90,DS51)</f>
        <v>0.2614</v>
      </c>
    </row>
    <row r="52" customFormat="false" ht="15" hidden="false" customHeight="false" outlineLevel="0" collapsed="false">
      <c r="A52" s="190" t="n">
        <v>304</v>
      </c>
      <c r="B52" s="190" t="s">
        <v>199</v>
      </c>
      <c r="C52" s="155" t="n">
        <v>83.8</v>
      </c>
      <c r="D52" s="155" t="n">
        <v>83.9</v>
      </c>
      <c r="E52" s="156" t="n">
        <f aca="false">_xlfn.PERCENTRANK.EXC($C$4:$C$90,C52)</f>
        <v>0.955</v>
      </c>
      <c r="F52" s="156" t="n">
        <f aca="false">_xlfn.PERCENTRANK.EXC(D$4:D$90,D52)</f>
        <v>0.852</v>
      </c>
      <c r="G52" s="155" t="n">
        <v>35.272995839</v>
      </c>
      <c r="H52" s="155" t="n">
        <v>57</v>
      </c>
      <c r="I52" s="156" t="n">
        <f aca="false">(1-(_xlfn.PERCENTRANK.EXC(G$4:G$90,G52)))</f>
        <v>0.9879518</v>
      </c>
      <c r="J52" s="156" t="n">
        <f aca="false">(1-(_xlfn.PERCENTRANK.EXC(H$4:H$90,H52)))</f>
        <v>0.8434</v>
      </c>
      <c r="K52" s="155" t="n">
        <v>12.4</v>
      </c>
      <c r="L52" s="155" t="n">
        <v>12.9</v>
      </c>
      <c r="M52" s="156" t="n">
        <f aca="false">(1-(_xlfn.PERCENTRANK.EXC(K$4:K$90,K52)))</f>
        <v>0.965909</v>
      </c>
      <c r="N52" s="156" t="n">
        <f aca="false">(1-(_xlfn.PERCENTRANK.EXC(L$4:L$90,L52)))</f>
        <v>0.977273</v>
      </c>
      <c r="O52" s="155" t="n">
        <v>71.5</v>
      </c>
      <c r="P52" s="155" t="n">
        <v>70.1</v>
      </c>
      <c r="Q52" s="156" t="n">
        <f aca="false">_xlfn.PERCENTRANK.EXC(O$4:O$90,O52)</f>
        <v>0.659</v>
      </c>
      <c r="R52" s="156" t="n">
        <f aca="false">_xlfn.PERCENTRANK.EXC(P$4:P$90,P52)</f>
        <v>0.648</v>
      </c>
      <c r="S52" s="155" t="n">
        <v>65.5</v>
      </c>
      <c r="T52" s="155" t="n">
        <v>76.7</v>
      </c>
      <c r="U52" s="156" t="n">
        <f aca="false">_xlfn.PERCENTRANK.EXC(S$4:S$90,S52)</f>
        <v>0.909</v>
      </c>
      <c r="V52" s="156" t="n">
        <f aca="false">_xlfn.PERCENTRANK.EXC(T$4:T$90,T52)</f>
        <v>0.898</v>
      </c>
      <c r="W52" s="88" t="s">
        <v>196</v>
      </c>
      <c r="X52" s="181"/>
      <c r="Y52" s="181"/>
      <c r="Z52" s="189"/>
      <c r="AA52" s="183"/>
      <c r="AB52" s="184"/>
      <c r="AC52" s="184"/>
      <c r="AH52" s="161" t="n">
        <v>66.6</v>
      </c>
      <c r="AI52" s="161" t="n">
        <v>66.9</v>
      </c>
      <c r="AJ52" s="156" t="n">
        <f aca="false">_xlfn.PERCENTRANK.EXC(AH$4:AH$90,AH52)</f>
        <v>0.92</v>
      </c>
      <c r="AK52" s="156" t="n">
        <f aca="false">_xlfn.PERCENTRANK.EXC(AI$4:AI$90,AI52)</f>
        <v>0.909</v>
      </c>
      <c r="AL52" s="155" t="n">
        <v>84.8902390510289</v>
      </c>
      <c r="AM52" s="155" t="n">
        <v>83.4735128535576</v>
      </c>
      <c r="AN52" s="156" t="n">
        <f aca="false">_xlfn.PERCENTRANK.EXC(AL$4:AL$90,AL52)</f>
        <v>0.966</v>
      </c>
      <c r="AO52" s="156" t="n">
        <f aca="false">_xlfn.PERCENTRANK.EXC(AM$4:AM$90,AM52)</f>
        <v>0.943</v>
      </c>
      <c r="AP52" s="164" t="n">
        <v>1418.1</v>
      </c>
      <c r="AQ52" s="164" t="n">
        <v>1805</v>
      </c>
      <c r="AR52" s="156" t="n">
        <f aca="false">_xlfn.PERCENTRANK.EXC(AP$4:AP$90,AP52)</f>
        <v>0.898</v>
      </c>
      <c r="AS52" s="156" t="n">
        <f aca="false">_xlfn.PERCENTRANK.EXC(AQ$4:AQ$90,AQ52)</f>
        <v>0.909</v>
      </c>
      <c r="AT52" s="165" t="n">
        <v>0.37007874015748</v>
      </c>
      <c r="AU52" s="165" t="n">
        <v>0.334928229665072</v>
      </c>
      <c r="AV52" s="166" t="n">
        <f aca="false">_xlfn.PERCENTRANK.EXC(AT$4:AT$90,AT52)</f>
        <v>0.1818</v>
      </c>
      <c r="AW52" s="166" t="n">
        <f aca="false">_xlfn.PERCENTRANK.EXC(AU$4:AU$90,AU52)</f>
        <v>0.1591</v>
      </c>
      <c r="AX52" s="155" t="n">
        <v>11.9</v>
      </c>
      <c r="AY52" s="155" t="n">
        <v>14.3</v>
      </c>
      <c r="AZ52" s="156" t="n">
        <f aca="false">_xlfn.PERCENTRANK.EXC(AX$4:AX$90,AX52)</f>
        <v>0.705</v>
      </c>
      <c r="BA52" s="156" t="n">
        <f aca="false">_xlfn.PERCENTRANK.EXC(AY$4:AY$90,AY52)</f>
        <v>0.659</v>
      </c>
      <c r="BL52" s="155" t="n">
        <v>15.2</v>
      </c>
      <c r="BM52" s="155" t="n">
        <v>15</v>
      </c>
      <c r="BN52" s="156" t="n">
        <f aca="false">_xlfn.PERCENTRANK.EXC(BL$4:BL$90,BL52)</f>
        <v>0.693</v>
      </c>
      <c r="BO52" s="156" t="n">
        <f aca="false">_xlfn.PERCENTRANK.EXC(BM$4:BM$90,BM52)</f>
        <v>0.636</v>
      </c>
      <c r="BP52" s="155" t="n">
        <v>4.370894</v>
      </c>
      <c r="BQ52" s="155" t="n">
        <v>4.964663</v>
      </c>
      <c r="BR52" s="156" t="n">
        <f aca="false">_xlfn.PERCENTRANK.EXC(BP$4:BP$90,BP52)</f>
        <v>0.955</v>
      </c>
      <c r="BS52" s="156" t="n">
        <f aca="false">_xlfn.PERCENTRANK.EXC(BQ$4:BQ$90,BQ52)</f>
        <v>0.977</v>
      </c>
      <c r="BW52" s="89"/>
      <c r="BX52" s="173" t="n">
        <v>78.8</v>
      </c>
      <c r="BY52" s="173" t="n">
        <v>80.9</v>
      </c>
      <c r="BZ52" s="156" t="n">
        <f aca="false">_xlfn.PERCENTRANK.EXC(BX$4:BX$90,BX52)</f>
        <v>0.761</v>
      </c>
      <c r="CA52" s="156" t="n">
        <f aca="false">_xlfn.PERCENTRANK.EXC(BY$4:BY$90,BY52)</f>
        <v>0.773</v>
      </c>
      <c r="CD52" s="174" t="n">
        <v>161797</v>
      </c>
      <c r="CE52" s="174" t="n">
        <v>184829</v>
      </c>
      <c r="CF52" s="175" t="n">
        <v>0.013</v>
      </c>
      <c r="CG52" s="175" t="n">
        <v>0.017</v>
      </c>
      <c r="CH52" s="175" t="n">
        <v>0.017</v>
      </c>
      <c r="CI52" s="175" t="n">
        <v>0.016</v>
      </c>
      <c r="CJ52" s="175" t="n">
        <v>0.017</v>
      </c>
      <c r="CK52" s="175" t="n">
        <v>0.01</v>
      </c>
      <c r="CL52" s="175" t="n">
        <v>0.006</v>
      </c>
      <c r="CM52" s="175" t="n">
        <v>0.016</v>
      </c>
      <c r="CN52" s="175" t="n">
        <v>0.011</v>
      </c>
      <c r="CO52" s="175" t="n">
        <v>0.01</v>
      </c>
      <c r="CP52" s="185"/>
      <c r="CQ52" s="185"/>
      <c r="DB52" s="176" t="n">
        <v>18.5084591703683</v>
      </c>
      <c r="DC52" s="176" t="n">
        <v>17.2716402729009</v>
      </c>
      <c r="DD52" s="176" t="n">
        <v>51.2625183277516</v>
      </c>
      <c r="DE52" s="176" t="n">
        <v>11.1265007114684</v>
      </c>
      <c r="DF52" s="176" t="n">
        <v>1.83088151751078</v>
      </c>
      <c r="DG52" s="186"/>
      <c r="DH52" s="186"/>
      <c r="DI52" s="186"/>
      <c r="DJ52" s="186"/>
      <c r="DK52" s="186"/>
      <c r="DL52" s="178" t="n">
        <v>12.2248919303748</v>
      </c>
      <c r="DM52" s="178" t="n">
        <v>14.7826668368618</v>
      </c>
      <c r="DN52" s="156" t="n">
        <f aca="false">_xlfn.PERCENTRANK.EXC(DL$4:DL$90,DL52)</f>
        <v>0.591</v>
      </c>
      <c r="DO52" s="156" t="n">
        <f aca="false">_xlfn.PERCENTRANK.EXC(DM$4:DM$90,DM52)</f>
        <v>0.614</v>
      </c>
      <c r="DR52" s="179" t="n">
        <v>124.548117848654</v>
      </c>
      <c r="DS52" s="179" t="n">
        <v>127.508854781582</v>
      </c>
      <c r="DT52" s="156" t="n">
        <f aca="false">_xlfn.PERCENTRANK.EXC(DR$4:DR$90,DR52)</f>
        <v>0.11364</v>
      </c>
      <c r="DU52" s="180" t="n">
        <f aca="false">_xlfn.PERCENTRANK.EXC(DS$4:DS$90,DS52)</f>
        <v>0.11364</v>
      </c>
    </row>
    <row r="53" customFormat="false" ht="15" hidden="false" customHeight="false" outlineLevel="0" collapsed="false">
      <c r="A53" s="154" t="n">
        <v>305</v>
      </c>
      <c r="B53" s="154" t="s">
        <v>200</v>
      </c>
      <c r="C53" s="155" t="n">
        <v>81.9</v>
      </c>
      <c r="D53" s="155" t="n">
        <v>83.3</v>
      </c>
      <c r="E53" s="156" t="n">
        <f aca="false">_xlfn.PERCENTRANK.EXC($C$4:$C$90,C53)</f>
        <v>0.659</v>
      </c>
      <c r="F53" s="156" t="n">
        <f aca="false">_xlfn.PERCENTRANK.EXC(D$4:D$90,D53)</f>
        <v>0.761</v>
      </c>
      <c r="G53" s="155" t="n">
        <v>55.503391606</v>
      </c>
      <c r="H53" s="155" t="n">
        <v>57.7</v>
      </c>
      <c r="I53" s="156" t="n">
        <f aca="false">(1-(_xlfn.PERCENTRANK.EXC(G$4:G$90,G53)))</f>
        <v>0.7831</v>
      </c>
      <c r="J53" s="156" t="n">
        <f aca="false">(1-(_xlfn.PERCENTRANK.EXC(H$4:H$90,H53)))</f>
        <v>0.8072</v>
      </c>
      <c r="K53" s="155" t="n">
        <v>102.9</v>
      </c>
      <c r="L53" s="155" t="n">
        <v>86.9</v>
      </c>
      <c r="M53" s="156" t="n">
        <f aca="false">(1-(_xlfn.PERCENTRANK.EXC(K$4:K$90,K53)))</f>
        <v>0.08</v>
      </c>
      <c r="N53" s="156" t="n">
        <f aca="false">(1-(_xlfn.PERCENTRANK.EXC(L$4:L$90,L53)))</f>
        <v>0.102</v>
      </c>
      <c r="O53" s="155" t="n">
        <v>50.9</v>
      </c>
      <c r="P53" s="155" t="n">
        <v>49</v>
      </c>
      <c r="Q53" s="156" t="n">
        <f aca="false">_xlfn.PERCENTRANK.EXC(O$4:O$90,O53)</f>
        <v>0.06818</v>
      </c>
      <c r="R53" s="156" t="n">
        <f aca="false">_xlfn.PERCENTRANK.EXC(P$4:P$90,P53)</f>
        <v>0.06818</v>
      </c>
      <c r="S53" s="155" t="n">
        <v>65.4</v>
      </c>
      <c r="T53" s="155" t="n">
        <v>78.2</v>
      </c>
      <c r="U53" s="156" t="n">
        <f aca="false">_xlfn.PERCENTRANK.EXC(S$4:S$90,S53)</f>
        <v>0.898</v>
      </c>
      <c r="V53" s="156" t="n">
        <f aca="false">_xlfn.PERCENTRANK.EXC(T$4:T$90,T53)</f>
        <v>0.943</v>
      </c>
      <c r="W53" s="88" t="s">
        <v>196</v>
      </c>
      <c r="X53" s="181"/>
      <c r="Y53" s="181"/>
      <c r="Z53" s="189"/>
      <c r="AA53" s="183"/>
      <c r="AB53" s="184"/>
      <c r="AC53" s="184"/>
      <c r="AH53" s="161" t="n">
        <v>66.9</v>
      </c>
      <c r="AI53" s="161" t="n">
        <v>70.6</v>
      </c>
      <c r="AJ53" s="156" t="n">
        <f aca="false">_xlfn.PERCENTRANK.EXC(AH$4:AH$90,AH53)</f>
        <v>0.932</v>
      </c>
      <c r="AK53" s="156" t="n">
        <f aca="false">_xlfn.PERCENTRANK.EXC(AI$4:AI$90,AI53)</f>
        <v>0.977</v>
      </c>
      <c r="AL53" s="155" t="n">
        <v>77.3212500403135</v>
      </c>
      <c r="AM53" s="155" t="n">
        <v>78.345098884518</v>
      </c>
      <c r="AN53" s="156" t="n">
        <f aca="false">_xlfn.PERCENTRANK.EXC(AL$4:AL$90,AL53)</f>
        <v>0.784</v>
      </c>
      <c r="AO53" s="156" t="n">
        <f aca="false">_xlfn.PERCENTRANK.EXC(AM$4:AM$90,AM53)</f>
        <v>0.83</v>
      </c>
      <c r="AP53" s="164" t="n">
        <v>1194.6</v>
      </c>
      <c r="AQ53" s="164" t="n">
        <v>1763</v>
      </c>
      <c r="AR53" s="156" t="n">
        <f aca="false">_xlfn.PERCENTRANK.EXC(AP$4:AP$90,AP53)</f>
        <v>0.739</v>
      </c>
      <c r="AS53" s="156" t="n">
        <f aca="false">_xlfn.PERCENTRANK.EXC(AQ$4:AQ$90,AQ53)</f>
        <v>0.898</v>
      </c>
      <c r="AT53" s="165" t="n">
        <v>0.3456</v>
      </c>
      <c r="AU53" s="165" t="n">
        <v>0.2990492653414</v>
      </c>
      <c r="AV53" s="166" t="n">
        <f aca="false">_xlfn.PERCENTRANK.EXC(AT$4:AT$90,AT53)</f>
        <v>0.09091</v>
      </c>
      <c r="AW53" s="166" t="n">
        <f aca="false">_xlfn.PERCENTRANK.EXC(AU$4:AU$90,AU53)</f>
        <v>0.06818</v>
      </c>
      <c r="AX53" s="155" t="n">
        <v>12.8</v>
      </c>
      <c r="AY53" s="155" t="n">
        <v>15</v>
      </c>
      <c r="AZ53" s="156" t="n">
        <f aca="false">_xlfn.PERCENTRANK.EXC(AX$4:AX$90,AX53)</f>
        <v>0.864</v>
      </c>
      <c r="BA53" s="156" t="n">
        <f aca="false">_xlfn.PERCENTRANK.EXC(AY$4:AY$90,AY53)</f>
        <v>0.761</v>
      </c>
      <c r="BL53" s="155" t="n">
        <v>0</v>
      </c>
      <c r="BM53" s="155" t="n">
        <v>0</v>
      </c>
      <c r="BN53" s="156" t="n">
        <f aca="false">_xlfn.PERCENTRANK.EXC(BL$4:BL$90,BL53)</f>
        <v>0.0113636</v>
      </c>
      <c r="BO53" s="156" t="n">
        <f aca="false">_xlfn.PERCENTRANK.EXC(BM$4:BM$90,BM53)</f>
        <v>0.0113636</v>
      </c>
      <c r="BP53" s="155" t="n">
        <v>6.97522</v>
      </c>
      <c r="BQ53" s="155" t="n">
        <v>6.256574</v>
      </c>
      <c r="BR53" s="156" t="n">
        <f aca="false">_xlfn.PERCENTRANK.EXC(BP$4:BP$90,BP53)</f>
        <v>0.989</v>
      </c>
      <c r="BS53" s="156" t="n">
        <f aca="false">_xlfn.PERCENTRANK.EXC(BQ$4:BQ$90,BQ53)</f>
        <v>0.989</v>
      </c>
      <c r="BW53" s="89"/>
      <c r="BX53" s="173" t="n">
        <v>76.5</v>
      </c>
      <c r="BY53" s="173" t="n">
        <v>76.2</v>
      </c>
      <c r="BZ53" s="156" t="n">
        <f aca="false">_xlfn.PERCENTRANK.EXC(BX$4:BX$90,BX53)</f>
        <v>0.67</v>
      </c>
      <c r="CA53" s="156" t="n">
        <f aca="false">_xlfn.PERCENTRANK.EXC(BY$4:BY$90,BY53)</f>
        <v>0.466</v>
      </c>
      <c r="CD53" s="174" t="n">
        <v>201123</v>
      </c>
      <c r="CE53" s="174" t="n">
        <v>251287</v>
      </c>
      <c r="CF53" s="175" t="n">
        <v>0.029</v>
      </c>
      <c r="CG53" s="175" t="n">
        <v>0.032</v>
      </c>
      <c r="CH53" s="175" t="n">
        <v>0.028</v>
      </c>
      <c r="CI53" s="175" t="n">
        <v>0.023</v>
      </c>
      <c r="CJ53" s="175" t="n">
        <v>0.021</v>
      </c>
      <c r="CK53" s="175" t="n">
        <v>0.013</v>
      </c>
      <c r="CL53" s="175" t="n">
        <v>0.018</v>
      </c>
      <c r="CM53" s="175" t="n">
        <v>0.019</v>
      </c>
      <c r="CN53" s="175" t="n">
        <v>0.021</v>
      </c>
      <c r="CO53" s="175" t="n">
        <v>0.02</v>
      </c>
      <c r="CP53" s="185"/>
      <c r="CQ53" s="185"/>
      <c r="DB53" s="176" t="n">
        <v>13.8128912359175</v>
      </c>
      <c r="DC53" s="176" t="n">
        <v>16.1723447691285</v>
      </c>
      <c r="DD53" s="176" t="n">
        <v>60.8256694536526</v>
      </c>
      <c r="DE53" s="176" t="n">
        <v>7.81894805541075</v>
      </c>
      <c r="DF53" s="176" t="n">
        <v>1.37014648589064</v>
      </c>
      <c r="DG53" s="186"/>
      <c r="DH53" s="186"/>
      <c r="DI53" s="186"/>
      <c r="DJ53" s="186"/>
      <c r="DK53" s="186"/>
      <c r="DL53" s="178" t="n">
        <v>12.2831567400781</v>
      </c>
      <c r="DM53" s="178" t="n">
        <v>15.948820983206</v>
      </c>
      <c r="DN53" s="156" t="n">
        <f aca="false">_xlfn.PERCENTRANK.EXC(DL$4:DL$90,DL53)</f>
        <v>0.602</v>
      </c>
      <c r="DO53" s="156" t="n">
        <f aca="false">_xlfn.PERCENTRANK.EXC(DM$4:DM$90,DM53)</f>
        <v>0.648</v>
      </c>
      <c r="DR53" s="179" t="n">
        <v>122.911486822476</v>
      </c>
      <c r="DS53" s="179" t="n">
        <v>123.922431287238</v>
      </c>
      <c r="DT53" s="156" t="n">
        <f aca="false">_xlfn.PERCENTRANK.EXC(DR$4:DR$90,DR53)</f>
        <v>0.10227</v>
      </c>
      <c r="DU53" s="180" t="n">
        <f aca="false">_xlfn.PERCENTRANK.EXC(DS$4:DS$90,DS53)</f>
        <v>0.09091</v>
      </c>
    </row>
    <row r="54" customFormat="false" ht="15" hidden="false" customHeight="false" outlineLevel="0" collapsed="false">
      <c r="A54" s="154" t="n">
        <v>306</v>
      </c>
      <c r="B54" s="154" t="s">
        <v>201</v>
      </c>
      <c r="C54" s="155" t="n">
        <v>80</v>
      </c>
      <c r="D54" s="155" t="n">
        <v>80.6</v>
      </c>
      <c r="E54" s="156" t="n">
        <f aca="false">_xlfn.PERCENTRANK.EXC($C$4:$C$90,C54)</f>
        <v>0.1364</v>
      </c>
      <c r="F54" s="156" t="n">
        <f aca="false">_xlfn.PERCENTRANK.EXC(D$4:D$90,D54)</f>
        <v>0.125</v>
      </c>
      <c r="G54" s="155" t="n">
        <v>55.73477661</v>
      </c>
      <c r="H54" s="155" t="n">
        <v>62.8</v>
      </c>
      <c r="I54" s="156" t="n">
        <f aca="false">(1-(_xlfn.PERCENTRANK.EXC(G$4:G$90,G54)))</f>
        <v>0.759</v>
      </c>
      <c r="J54" s="156" t="n">
        <f aca="false">(1-(_xlfn.PERCENTRANK.EXC(H$4:H$90,H54)))</f>
        <v>0.614</v>
      </c>
      <c r="K54" s="155" t="n">
        <v>97.7</v>
      </c>
      <c r="L54" s="155" t="n">
        <v>102.4</v>
      </c>
      <c r="M54" s="156" t="n">
        <f aca="false">(1-(_xlfn.PERCENTRANK.EXC(K$4:K$90,K54)))</f>
        <v>0.091</v>
      </c>
      <c r="N54" s="156" t="n">
        <f aca="false">(1-(_xlfn.PERCENTRANK.EXC(L$4:L$90,L54)))</f>
        <v>0.08</v>
      </c>
      <c r="O54" s="155" t="n">
        <v>57.9</v>
      </c>
      <c r="P54" s="155" t="n">
        <v>59.4</v>
      </c>
      <c r="Q54" s="156" t="n">
        <f aca="false">_xlfn.PERCENTRANK.EXC(O$4:O$90,O54)</f>
        <v>0.10227</v>
      </c>
      <c r="R54" s="156" t="n">
        <f aca="false">_xlfn.PERCENTRANK.EXC(P$4:P$90,P54)</f>
        <v>0.11364</v>
      </c>
      <c r="S54" s="155" t="n">
        <v>49.1</v>
      </c>
      <c r="T54" s="155" t="n">
        <v>60.8</v>
      </c>
      <c r="U54" s="156" t="n">
        <f aca="false">_xlfn.PERCENTRANK.EXC(S$4:S$90,S54)</f>
        <v>0.545</v>
      </c>
      <c r="V54" s="156" t="n">
        <f aca="false">_xlfn.PERCENTRANK.EXC(T$4:T$90,T54)</f>
        <v>0.477</v>
      </c>
      <c r="W54" s="88" t="s">
        <v>196</v>
      </c>
      <c r="X54" s="181"/>
      <c r="Y54" s="181"/>
      <c r="Z54" s="189"/>
      <c r="AA54" s="183"/>
      <c r="AB54" s="184"/>
      <c r="AC54" s="184"/>
      <c r="AH54" s="161" t="n">
        <v>64.8</v>
      </c>
      <c r="AI54" s="161" t="n">
        <v>62.6</v>
      </c>
      <c r="AJ54" s="156" t="n">
        <f aca="false">_xlfn.PERCENTRANK.EXC(AH$4:AH$90,AH54)</f>
        <v>0.83</v>
      </c>
      <c r="AK54" s="156" t="n">
        <f aca="false">_xlfn.PERCENTRANK.EXC(AI$4:AI$90,AI54)</f>
        <v>0.625</v>
      </c>
      <c r="AL54" s="155" t="n">
        <v>63.3809362852797</v>
      </c>
      <c r="AM54" s="155" t="n">
        <v>61.7107113776001</v>
      </c>
      <c r="AN54" s="156" t="n">
        <f aca="false">_xlfn.PERCENTRANK.EXC(AL$4:AL$90,AL54)</f>
        <v>0.125</v>
      </c>
      <c r="AO54" s="156" t="n">
        <f aca="false">_xlfn.PERCENTRANK.EXC(AM$4:AM$90,AM54)</f>
        <v>0.06818</v>
      </c>
      <c r="AP54" s="164" t="n">
        <v>933.9</v>
      </c>
      <c r="AQ54" s="164" t="n">
        <v>1057</v>
      </c>
      <c r="AR54" s="156" t="n">
        <f aca="false">_xlfn.PERCENTRANK.EXC(AP$4:AP$90,AP54)</f>
        <v>0.432</v>
      </c>
      <c r="AS54" s="156" t="n">
        <f aca="false">_xlfn.PERCENTRANK.EXC(AQ$4:AQ$90,AQ54)</f>
        <v>0.375</v>
      </c>
      <c r="AT54" s="165" t="n">
        <v>0.451327433628319</v>
      </c>
      <c r="AU54" s="165" t="n">
        <v>0.418234442836469</v>
      </c>
      <c r="AV54" s="166" t="n">
        <f aca="false">_xlfn.PERCENTRANK.EXC(AT$4:AT$90,AT54)</f>
        <v>0.5</v>
      </c>
      <c r="AW54" s="166" t="n">
        <f aca="false">_xlfn.PERCENTRANK.EXC(AU$4:AU$90,AU54)</f>
        <v>0.523</v>
      </c>
      <c r="AX54" s="155" t="n">
        <v>10.1</v>
      </c>
      <c r="AY54" s="155" t="n">
        <v>11.8</v>
      </c>
      <c r="AZ54" s="156" t="n">
        <f aca="false">_xlfn.PERCENTRANK.EXC(AX$4:AX$90,AX54)</f>
        <v>0.3409</v>
      </c>
      <c r="BA54" s="156" t="n">
        <f aca="false">_xlfn.PERCENTRANK.EXC(AY$4:AY$90,AY54)</f>
        <v>0.3409</v>
      </c>
      <c r="BL54" s="155" t="n">
        <v>32.2</v>
      </c>
      <c r="BM54" s="155" t="n">
        <v>41.3</v>
      </c>
      <c r="BN54" s="156" t="n">
        <f aca="false">_xlfn.PERCENTRANK.EXC(BL$4:BL$90,BL54)</f>
        <v>0.886</v>
      </c>
      <c r="BO54" s="156" t="n">
        <f aca="false">_xlfn.PERCENTRANK.EXC(BM$4:BM$90,BM54)</f>
        <v>0.898</v>
      </c>
      <c r="BP54" s="155" t="n">
        <v>2.740777</v>
      </c>
      <c r="BQ54" s="155" t="n">
        <v>2.998689</v>
      </c>
      <c r="BR54" s="156" t="n">
        <f aca="false">_xlfn.PERCENTRANK.EXC(BP$4:BP$90,BP54)</f>
        <v>0.466</v>
      </c>
      <c r="BS54" s="156" t="n">
        <f aca="false">_xlfn.PERCENTRANK.EXC(BQ$4:BQ$90,BQ54)</f>
        <v>0.614</v>
      </c>
      <c r="BW54" s="89"/>
      <c r="BX54" s="173" t="n">
        <v>73.8</v>
      </c>
      <c r="BY54" s="173" t="n">
        <v>73.6</v>
      </c>
      <c r="BZ54" s="156" t="n">
        <f aca="false">_xlfn.PERCENTRANK.EXC(BX$4:BX$90,BX54)</f>
        <v>0.511</v>
      </c>
      <c r="CA54" s="156" t="n">
        <f aca="false">_xlfn.PERCENTRANK.EXC(BY$4:BY$90,BY54)</f>
        <v>0.2273</v>
      </c>
      <c r="CD54" s="174" t="n">
        <v>201005</v>
      </c>
      <c r="CE54" s="174" t="n">
        <v>242498</v>
      </c>
      <c r="CF54" s="175" t="n">
        <v>0.02</v>
      </c>
      <c r="CG54" s="175" t="n">
        <v>0.023</v>
      </c>
      <c r="CH54" s="175" t="n">
        <v>0.026</v>
      </c>
      <c r="CI54" s="175" t="n">
        <v>0.029</v>
      </c>
      <c r="CJ54" s="175" t="n">
        <v>0.024</v>
      </c>
      <c r="CK54" s="175" t="n">
        <v>0.015</v>
      </c>
      <c r="CL54" s="175" t="n">
        <v>0.01</v>
      </c>
      <c r="CM54" s="175" t="n">
        <v>0.016</v>
      </c>
      <c r="CN54" s="175" t="n">
        <v>0.014</v>
      </c>
      <c r="CO54" s="175" t="n">
        <v>0.011</v>
      </c>
      <c r="CP54" s="185"/>
      <c r="CQ54" s="185"/>
      <c r="DB54" s="176" t="n">
        <v>20.9812039686925</v>
      </c>
      <c r="DC54" s="176" t="n">
        <v>12.281750777326</v>
      </c>
      <c r="DD54" s="176" t="n">
        <v>53.2812641753746</v>
      </c>
      <c r="DE54" s="176" t="n">
        <v>12.0231919438511</v>
      </c>
      <c r="DF54" s="176" t="n">
        <v>1.43258913475575</v>
      </c>
      <c r="DG54" s="186"/>
      <c r="DH54" s="186"/>
      <c r="DI54" s="186"/>
      <c r="DJ54" s="186"/>
      <c r="DK54" s="186"/>
      <c r="DL54" s="178" t="n">
        <v>9.04810598387828</v>
      </c>
      <c r="DM54" s="178" t="n">
        <v>10.807194602137</v>
      </c>
      <c r="DN54" s="156" t="n">
        <f aca="false">_xlfn.PERCENTRANK.EXC(DL$4:DL$90,DL54)</f>
        <v>0.511</v>
      </c>
      <c r="DO54" s="156" t="n">
        <f aca="false">_xlfn.PERCENTRANK.EXC(DM$4:DM$90,DM54)</f>
        <v>0.511</v>
      </c>
      <c r="DR54" s="179" t="n">
        <v>221.219706066397</v>
      </c>
      <c r="DS54" s="179" t="n">
        <v>229.219112081756</v>
      </c>
      <c r="DT54" s="156" t="n">
        <f aca="false">_xlfn.PERCENTRANK.EXC(DR$4:DR$90,DR54)</f>
        <v>0.545</v>
      </c>
      <c r="DU54" s="180" t="n">
        <f aca="false">_xlfn.PERCENTRANK.EXC(DS$4:DS$90,DS54)</f>
        <v>0.557</v>
      </c>
    </row>
    <row r="55" customFormat="false" ht="15" hidden="false" customHeight="false" outlineLevel="0" collapsed="false">
      <c r="A55" s="154" t="n">
        <v>307</v>
      </c>
      <c r="B55" s="154" t="s">
        <v>202</v>
      </c>
      <c r="C55" s="155" t="n">
        <v>80.7</v>
      </c>
      <c r="D55" s="155" t="n">
        <v>80.9</v>
      </c>
      <c r="E55" s="156" t="n">
        <f aca="false">_xlfn.PERCENTRANK.EXC($C$4:$C$90,C55)</f>
        <v>0.386</v>
      </c>
      <c r="F55" s="156" t="n">
        <f aca="false">_xlfn.PERCENTRANK.EXC(D$4:D$90,D55)</f>
        <v>0.2159</v>
      </c>
      <c r="G55" s="155" t="n">
        <v>78.856692541</v>
      </c>
      <c r="H55" s="155" t="n">
        <v>77.3</v>
      </c>
      <c r="I55" s="156" t="n">
        <f aca="false">(1-(_xlfn.PERCENTRANK.EXC(G$4:G$90,G55)))</f>
        <v>0.036</v>
      </c>
      <c r="J55" s="156" t="n">
        <f aca="false">(1-(_xlfn.PERCENTRANK.EXC(H$4:H$90,H55)))</f>
        <v>0.024</v>
      </c>
      <c r="K55" s="155" t="n">
        <v>32.1</v>
      </c>
      <c r="L55" s="155" t="n">
        <v>25</v>
      </c>
      <c r="M55" s="156" t="n">
        <f aca="false">(1-(_xlfn.PERCENTRANK.EXC(K$4:K$90,K55)))</f>
        <v>0.409</v>
      </c>
      <c r="N55" s="156" t="n">
        <f aca="false">(1-(_xlfn.PERCENTRANK.EXC(L$4:L$90,L55)))</f>
        <v>0.7386</v>
      </c>
      <c r="O55" s="155" t="n">
        <v>67.8</v>
      </c>
      <c r="P55" s="155" t="n">
        <v>66.3</v>
      </c>
      <c r="Q55" s="156" t="n">
        <f aca="false">_xlfn.PERCENTRANK.EXC(O$4:O$90,O55)</f>
        <v>0.375</v>
      </c>
      <c r="R55" s="156" t="n">
        <f aca="false">_xlfn.PERCENTRANK.EXC(P$4:P$90,P55)</f>
        <v>0.3409</v>
      </c>
      <c r="S55" s="155" t="n">
        <v>36.3</v>
      </c>
      <c r="T55" s="155" t="n">
        <v>50.8</v>
      </c>
      <c r="U55" s="156" t="n">
        <f aca="false">_xlfn.PERCENTRANK.EXC(S$4:S$90,S55)</f>
        <v>0.0113636</v>
      </c>
      <c r="V55" s="156" t="n">
        <f aca="false">_xlfn.PERCENTRANK.EXC(T$4:T$90,T55)</f>
        <v>0.0113636</v>
      </c>
      <c r="W55" s="88" t="s">
        <v>196</v>
      </c>
      <c r="X55" s="181"/>
      <c r="Y55" s="181"/>
      <c r="Z55" s="189"/>
      <c r="AA55" s="183"/>
      <c r="AB55" s="184"/>
      <c r="AC55" s="184"/>
      <c r="AH55" s="161" t="n">
        <v>62.3</v>
      </c>
      <c r="AI55" s="161" t="n">
        <v>60.7</v>
      </c>
      <c r="AJ55" s="156" t="n">
        <f aca="false">_xlfn.PERCENTRANK.EXC(AH$4:AH$90,AH55)</f>
        <v>0.659</v>
      </c>
      <c r="AK55" s="156" t="n">
        <f aca="false">_xlfn.PERCENTRANK.EXC(AI$4:AI$90,AI55)</f>
        <v>0.466</v>
      </c>
      <c r="AL55" s="155" t="n">
        <v>67.7000318775901</v>
      </c>
      <c r="AM55" s="155" t="n">
        <v>66.0440196930206</v>
      </c>
      <c r="AN55" s="156" t="n">
        <f aca="false">_xlfn.PERCENTRANK.EXC(AL$4:AL$90,AL55)</f>
        <v>0.2841</v>
      </c>
      <c r="AO55" s="156" t="n">
        <f aca="false">_xlfn.PERCENTRANK.EXC(AM$4:AM$90,AM55)</f>
        <v>0.1932</v>
      </c>
      <c r="AP55" s="164" t="n">
        <v>843.4</v>
      </c>
      <c r="AQ55" s="164" t="n">
        <v>955</v>
      </c>
      <c r="AR55" s="156" t="n">
        <f aca="false">_xlfn.PERCENTRANK.EXC(AP$4:AP$90,AP55)</f>
        <v>0.2614</v>
      </c>
      <c r="AS55" s="156" t="n">
        <f aca="false">_xlfn.PERCENTRANK.EXC(AQ$4:AQ$90,AQ55)</f>
        <v>0.2273</v>
      </c>
      <c r="AT55" s="165" t="n">
        <v>0.494791666666667</v>
      </c>
      <c r="AU55" s="165" t="n">
        <v>0.450726978998384</v>
      </c>
      <c r="AV55" s="166" t="n">
        <f aca="false">_xlfn.PERCENTRANK.EXC(AT$4:AT$90,AT55)</f>
        <v>0.773</v>
      </c>
      <c r="AW55" s="166" t="n">
        <f aca="false">_xlfn.PERCENTRANK.EXC(AU$4:AU$90,AU55)</f>
        <v>0.727</v>
      </c>
      <c r="AX55" s="155" t="n">
        <v>9.2</v>
      </c>
      <c r="AY55" s="155" t="n">
        <v>10.8</v>
      </c>
      <c r="AZ55" s="156" t="n">
        <f aca="false">_xlfn.PERCENTRANK.EXC(AX$4:AX$90,AX55)</f>
        <v>0.2727</v>
      </c>
      <c r="BA55" s="156" t="n">
        <f aca="false">_xlfn.PERCENTRANK.EXC(AY$4:AY$90,AY55)</f>
        <v>0.2273</v>
      </c>
      <c r="BL55" s="155" t="n">
        <v>1.3</v>
      </c>
      <c r="BM55" s="155" t="n">
        <v>1.7</v>
      </c>
      <c r="BN55" s="156" t="n">
        <f aca="false">_xlfn.PERCENTRANK.EXC(BL$4:BL$90,BL55)</f>
        <v>0.1364</v>
      </c>
      <c r="BO55" s="156" t="n">
        <f aca="false">_xlfn.PERCENTRANK.EXC(BM$4:BM$90,BM55)</f>
        <v>0.1477</v>
      </c>
      <c r="BP55" s="155" t="n">
        <v>2.33369</v>
      </c>
      <c r="BQ55" s="155" t="n">
        <v>1.759917</v>
      </c>
      <c r="BR55" s="156" t="n">
        <f aca="false">_xlfn.PERCENTRANK.EXC(BP$4:BP$90,BP55)</f>
        <v>0.2386</v>
      </c>
      <c r="BS55" s="156" t="n">
        <f aca="false">_xlfn.PERCENTRANK.EXC(BQ$4:BQ$90,BQ55)</f>
        <v>0.045455</v>
      </c>
      <c r="BW55" s="89"/>
      <c r="BX55" s="173" t="n">
        <v>72.7</v>
      </c>
      <c r="BY55" s="173" t="n">
        <v>72.9</v>
      </c>
      <c r="BZ55" s="156" t="n">
        <f aca="false">_xlfn.PERCENTRANK.EXC(BX$4:BX$90,BX55)</f>
        <v>0.455</v>
      </c>
      <c r="CA55" s="156" t="n">
        <f aca="false">_xlfn.PERCENTRANK.EXC(BY$4:BY$90,BY55)</f>
        <v>0.1477</v>
      </c>
      <c r="CD55" s="174" t="n">
        <v>115594</v>
      </c>
      <c r="CE55" s="174" t="n">
        <v>129053</v>
      </c>
      <c r="CF55" s="175" t="n">
        <v>0.005</v>
      </c>
      <c r="CG55" s="175" t="n">
        <v>0.008</v>
      </c>
      <c r="CH55" s="175" t="n">
        <v>0.012</v>
      </c>
      <c r="CI55" s="175" t="n">
        <v>0.015</v>
      </c>
      <c r="CJ55" s="175" t="n">
        <v>0.015</v>
      </c>
      <c r="CK55" s="175" t="n">
        <v>0.011</v>
      </c>
      <c r="CL55" s="175" t="n">
        <v>0.014</v>
      </c>
      <c r="CM55" s="175" t="n">
        <v>0.011</v>
      </c>
      <c r="CN55" s="175" t="n">
        <v>0.013</v>
      </c>
      <c r="CO55" s="175" t="n">
        <v>0.007</v>
      </c>
      <c r="CP55" s="185"/>
      <c r="CQ55" s="185"/>
      <c r="DB55" s="176" t="n">
        <v>21.4694737820895</v>
      </c>
      <c r="DC55" s="176" t="n">
        <v>11.6293305851084</v>
      </c>
      <c r="DD55" s="176" t="n">
        <v>49.5191897902412</v>
      </c>
      <c r="DE55" s="176" t="n">
        <v>15.4339689894849</v>
      </c>
      <c r="DF55" s="176" t="n">
        <v>1.94803685307587</v>
      </c>
      <c r="DG55" s="186"/>
      <c r="DH55" s="186"/>
      <c r="DI55" s="186"/>
      <c r="DJ55" s="186"/>
      <c r="DK55" s="186"/>
      <c r="DL55" s="178" t="n">
        <v>1.99557116356702</v>
      </c>
      <c r="DM55" s="178" t="n">
        <v>3.02483852789458</v>
      </c>
      <c r="DN55" s="156" t="n">
        <f aca="false">_xlfn.PERCENTRANK.EXC(DL$4:DL$90,DL55)</f>
        <v>0.09091</v>
      </c>
      <c r="DO55" s="156" t="n">
        <f aca="false">_xlfn.PERCENTRANK.EXC(DM$4:DM$90,DM55)</f>
        <v>0.10227</v>
      </c>
      <c r="DR55" s="179" t="n">
        <v>226.192545308031</v>
      </c>
      <c r="DS55" s="179" t="n">
        <v>227.145431426543</v>
      </c>
      <c r="DT55" s="156" t="n">
        <f aca="false">_xlfn.PERCENTRANK.EXC(DR$4:DR$90,DR55)</f>
        <v>0.557</v>
      </c>
      <c r="DU55" s="180" t="n">
        <f aca="false">_xlfn.PERCENTRANK.EXC(DS$4:DS$90,DS55)</f>
        <v>0.534</v>
      </c>
    </row>
    <row r="56" customFormat="false" ht="15" hidden="false" customHeight="false" outlineLevel="0" collapsed="false">
      <c r="A56" s="154" t="n">
        <v>308</v>
      </c>
      <c r="B56" s="154" t="s">
        <v>203</v>
      </c>
      <c r="C56" s="155" t="n">
        <v>80.6</v>
      </c>
      <c r="D56" s="155" t="n">
        <v>81.2</v>
      </c>
      <c r="E56" s="156" t="n">
        <f aca="false">_xlfn.PERCENTRANK.EXC($C$4:$C$90,C56)</f>
        <v>0.3523</v>
      </c>
      <c r="F56" s="156" t="n">
        <f aca="false">_xlfn.PERCENTRANK.EXC(D$4:D$90,D56)</f>
        <v>0.3182</v>
      </c>
      <c r="G56" s="155" t="n">
        <v>72.951339249</v>
      </c>
      <c r="H56" s="155" t="n">
        <v>69.1</v>
      </c>
      <c r="I56" s="156" t="n">
        <f aca="false">(1-(_xlfn.PERCENTRANK.EXC(G$4:G$90,G56)))</f>
        <v>0.145</v>
      </c>
      <c r="J56" s="156" t="n">
        <f aca="false">(1-(_xlfn.PERCENTRANK.EXC(H$4:H$90,H56)))</f>
        <v>0.229</v>
      </c>
      <c r="K56" s="155" t="n">
        <v>58.5</v>
      </c>
      <c r="L56" s="155" t="n">
        <v>63.7</v>
      </c>
      <c r="M56" s="156" t="n">
        <f aca="false">(1-(_xlfn.PERCENTRANK.EXC(K$4:K$90,K56)))</f>
        <v>0.17</v>
      </c>
      <c r="N56" s="156" t="n">
        <f aca="false">(1-(_xlfn.PERCENTRANK.EXC(L$4:L$90,L56)))</f>
        <v>0.136</v>
      </c>
      <c r="O56" s="155" t="n">
        <v>63.9</v>
      </c>
      <c r="P56" s="155" t="n">
        <v>63.6</v>
      </c>
      <c r="Q56" s="156" t="n">
        <f aca="false">_xlfn.PERCENTRANK.EXC(O$4:O$90,O56)</f>
        <v>0.1932</v>
      </c>
      <c r="R56" s="156" t="n">
        <f aca="false">_xlfn.PERCENTRANK.EXC(P$4:P$90,P56)</f>
        <v>0.2273</v>
      </c>
      <c r="S56" s="155" t="n">
        <v>42.7</v>
      </c>
      <c r="T56" s="155" t="n">
        <v>56.3</v>
      </c>
      <c r="U56" s="156" t="n">
        <f aca="false">_xlfn.PERCENTRANK.EXC(S$4:S$90,S56)</f>
        <v>0.1818</v>
      </c>
      <c r="V56" s="156" t="n">
        <f aca="false">_xlfn.PERCENTRANK.EXC(T$4:T$90,T56)</f>
        <v>0.2386</v>
      </c>
      <c r="W56" s="88" t="s">
        <v>196</v>
      </c>
      <c r="X56" s="181"/>
      <c r="Y56" s="181"/>
      <c r="Z56" s="189"/>
      <c r="AA56" s="183"/>
      <c r="AB56" s="184"/>
      <c r="AC56" s="184"/>
      <c r="AH56" s="161" t="n">
        <v>62.4</v>
      </c>
      <c r="AI56" s="161" t="n">
        <v>64.3</v>
      </c>
      <c r="AJ56" s="156" t="n">
        <f aca="false">_xlfn.PERCENTRANK.EXC(AH$4:AH$90,AH56)</f>
        <v>0.67</v>
      </c>
      <c r="AK56" s="156" t="n">
        <f aca="false">_xlfn.PERCENTRANK.EXC(AI$4:AI$90,AI56)</f>
        <v>0.693</v>
      </c>
      <c r="AL56" s="155" t="n">
        <v>68.4643769514618</v>
      </c>
      <c r="AM56" s="155" t="n">
        <v>67.3281738142573</v>
      </c>
      <c r="AN56" s="156" t="n">
        <f aca="false">_xlfn.PERCENTRANK.EXC(AL$4:AL$90,AL56)</f>
        <v>0.3295</v>
      </c>
      <c r="AO56" s="156" t="n">
        <f aca="false">_xlfn.PERCENTRANK.EXC(AM$4:AM$90,AM56)</f>
        <v>0.2386</v>
      </c>
      <c r="AP56" s="164" t="n">
        <v>991.1</v>
      </c>
      <c r="AQ56" s="164" t="n">
        <v>1406</v>
      </c>
      <c r="AR56" s="156" t="n">
        <f aca="false">_xlfn.PERCENTRANK.EXC(AP$4:AP$90,AP56)</f>
        <v>0.5</v>
      </c>
      <c r="AS56" s="156" t="n">
        <f aca="false">_xlfn.PERCENTRANK.EXC(AQ$4:AQ$90,AQ56)</f>
        <v>0.705</v>
      </c>
      <c r="AT56" s="165" t="n">
        <v>0.449339207048458</v>
      </c>
      <c r="AU56" s="165" t="n">
        <v>0.372781065088757</v>
      </c>
      <c r="AV56" s="166" t="n">
        <f aca="false">_xlfn.PERCENTRANK.EXC(AT$4:AT$90,AT56)</f>
        <v>0.477</v>
      </c>
      <c r="AW56" s="166" t="n">
        <f aca="false">_xlfn.PERCENTRANK.EXC(AU$4:AU$90,AU56)</f>
        <v>0.3068</v>
      </c>
      <c r="AX56" s="155" t="n">
        <v>11</v>
      </c>
      <c r="AY56" s="155" t="n">
        <v>12.4</v>
      </c>
      <c r="AZ56" s="156" t="n">
        <f aca="false">_xlfn.PERCENTRANK.EXC(AX$4:AX$90,AX56)</f>
        <v>0.489</v>
      </c>
      <c r="BA56" s="156" t="n">
        <f aca="false">_xlfn.PERCENTRANK.EXC(AY$4:AY$90,AY56)</f>
        <v>0.386</v>
      </c>
      <c r="BL56" s="155" t="n">
        <v>5.8</v>
      </c>
      <c r="BM56" s="155" t="n">
        <v>7.2</v>
      </c>
      <c r="BN56" s="156" t="n">
        <f aca="false">_xlfn.PERCENTRANK.EXC(BL$4:BL$90,BL56)</f>
        <v>0.386</v>
      </c>
      <c r="BO56" s="156" t="n">
        <f aca="false">_xlfn.PERCENTRANK.EXC(BM$4:BM$90,BM56)</f>
        <v>0.386</v>
      </c>
      <c r="BP56" s="155" t="n">
        <v>2.402749</v>
      </c>
      <c r="BQ56" s="155" t="n">
        <v>2.98095</v>
      </c>
      <c r="BR56" s="156" t="n">
        <f aca="false">_xlfn.PERCENTRANK.EXC(BP$4:BP$90,BP56)</f>
        <v>0.2955</v>
      </c>
      <c r="BS56" s="156" t="n">
        <f aca="false">_xlfn.PERCENTRANK.EXC(BQ$4:BQ$90,BQ56)</f>
        <v>0.557</v>
      </c>
      <c r="BW56" s="89"/>
      <c r="BX56" s="173" t="n">
        <v>68.7</v>
      </c>
      <c r="BY56" s="173" t="n">
        <v>68.1</v>
      </c>
      <c r="BZ56" s="156" t="n">
        <f aca="false">_xlfn.PERCENTRANK.EXC(BX$4:BX$90,BX56)</f>
        <v>0.07955</v>
      </c>
      <c r="CA56" s="156" t="n">
        <f aca="false">_xlfn.PERCENTRANK.EXC(BY$4:BY$90,BY56)</f>
        <v>0.045455</v>
      </c>
      <c r="CD56" s="174" t="n">
        <v>192139</v>
      </c>
      <c r="CE56" s="174" t="n">
        <v>233749</v>
      </c>
      <c r="CF56" s="175" t="n">
        <v>0.015</v>
      </c>
      <c r="CG56" s="175" t="n">
        <v>0.02</v>
      </c>
      <c r="CH56" s="175" t="n">
        <v>0.019</v>
      </c>
      <c r="CI56" s="175" t="n">
        <v>0.021</v>
      </c>
      <c r="CJ56" s="175" t="n">
        <v>0.022</v>
      </c>
      <c r="CK56" s="175" t="n">
        <v>0.01</v>
      </c>
      <c r="CL56" s="175" t="n">
        <v>0.016</v>
      </c>
      <c r="CM56" s="175" t="n">
        <v>0.029</v>
      </c>
      <c r="CN56" s="175" t="n">
        <v>0.026</v>
      </c>
      <c r="CO56" s="175" t="n">
        <v>0.02</v>
      </c>
      <c r="CP56" s="185"/>
      <c r="CQ56" s="185"/>
      <c r="DB56" s="176" t="n">
        <v>21.8191307770301</v>
      </c>
      <c r="DC56" s="176" t="n">
        <v>13.4772769081365</v>
      </c>
      <c r="DD56" s="176" t="n">
        <v>52.8853599373687</v>
      </c>
      <c r="DE56" s="176" t="n">
        <v>10.4856063555352</v>
      </c>
      <c r="DF56" s="176" t="n">
        <v>1.33262602192951</v>
      </c>
      <c r="DG56" s="186"/>
      <c r="DH56" s="186"/>
      <c r="DI56" s="186"/>
      <c r="DJ56" s="186"/>
      <c r="DK56" s="186"/>
      <c r="DL56" s="178" t="n">
        <v>2.52395974668371</v>
      </c>
      <c r="DM56" s="178" t="n">
        <v>4.31685381840354</v>
      </c>
      <c r="DN56" s="156" t="n">
        <f aca="false">_xlfn.PERCENTRANK.EXC(DL$4:DL$90,DL56)</f>
        <v>0.1364</v>
      </c>
      <c r="DO56" s="156" t="n">
        <f aca="false">_xlfn.PERCENTRANK.EXC(DM$4:DM$90,DM56)</f>
        <v>0.2273</v>
      </c>
      <c r="DR56" s="179" t="n">
        <v>167.610697926415</v>
      </c>
      <c r="DS56" s="179" t="n">
        <v>165.461255256408</v>
      </c>
      <c r="DT56" s="156" t="n">
        <f aca="false">_xlfn.PERCENTRANK.EXC(DR$4:DR$90,DR56)</f>
        <v>0.2955</v>
      </c>
      <c r="DU56" s="180" t="n">
        <f aca="false">_xlfn.PERCENTRANK.EXC(DS$4:DS$90,DS56)</f>
        <v>0.2841</v>
      </c>
    </row>
    <row r="57" customFormat="false" ht="15" hidden="false" customHeight="false" outlineLevel="0" collapsed="false">
      <c r="A57" s="154" t="n">
        <v>309</v>
      </c>
      <c r="B57" s="154" t="s">
        <v>204</v>
      </c>
      <c r="C57" s="155" t="n">
        <v>82</v>
      </c>
      <c r="D57" s="155" t="n">
        <v>82.6</v>
      </c>
      <c r="E57" s="156" t="n">
        <f aca="false">_xlfn.PERCENTRANK.EXC($C$4:$C$90,C57)</f>
        <v>0.727</v>
      </c>
      <c r="F57" s="156" t="n">
        <f aca="false">_xlfn.PERCENTRANK.EXC(D$4:D$90,D57)</f>
        <v>0.602</v>
      </c>
      <c r="G57" s="155" t="n">
        <v>62.914320939</v>
      </c>
      <c r="H57" s="155" t="n">
        <v>63.7</v>
      </c>
      <c r="I57" s="156" t="n">
        <f aca="false">(1-(_xlfn.PERCENTRANK.EXC(G$4:G$90,G57)))</f>
        <v>0.422</v>
      </c>
      <c r="J57" s="156" t="n">
        <f aca="false">(1-(_xlfn.PERCENTRANK.EXC(H$4:H$90,H57)))</f>
        <v>0.566</v>
      </c>
      <c r="K57" s="155" t="n">
        <v>27.4</v>
      </c>
      <c r="L57" s="155" t="n">
        <v>28.1</v>
      </c>
      <c r="M57" s="156" t="n">
        <f aca="false">(1-(_xlfn.PERCENTRANK.EXC(K$4:K$90,K57)))</f>
        <v>0.568</v>
      </c>
      <c r="N57" s="156" t="n">
        <f aca="false">(1-(_xlfn.PERCENTRANK.EXC(L$4:L$90,L57)))</f>
        <v>0.6477</v>
      </c>
      <c r="O57" s="155" t="n">
        <v>60.3</v>
      </c>
      <c r="P57" s="155" t="n">
        <v>61.3</v>
      </c>
      <c r="Q57" s="156" t="n">
        <f aca="false">_xlfn.PERCENTRANK.EXC(O$4:O$90,O57)</f>
        <v>0.1477</v>
      </c>
      <c r="R57" s="156" t="n">
        <f aca="false">_xlfn.PERCENTRANK.EXC(P$4:P$90,P57)</f>
        <v>0.1705</v>
      </c>
      <c r="S57" s="155" t="n">
        <v>50.2</v>
      </c>
      <c r="T57" s="155" t="n">
        <v>63.2</v>
      </c>
      <c r="U57" s="156" t="n">
        <f aca="false">_xlfn.PERCENTRANK.EXC(S$4:S$90,S57)</f>
        <v>0.602</v>
      </c>
      <c r="V57" s="156" t="n">
        <f aca="false">_xlfn.PERCENTRANK.EXC(T$4:T$90,T57)</f>
        <v>0.636</v>
      </c>
      <c r="W57" s="88" t="s">
        <v>196</v>
      </c>
      <c r="X57" s="181"/>
      <c r="Y57" s="181"/>
      <c r="Z57" s="189"/>
      <c r="AA57" s="183"/>
      <c r="AB57" s="184"/>
      <c r="AC57" s="184"/>
      <c r="AH57" s="161" t="n">
        <v>59.2</v>
      </c>
      <c r="AI57" s="161" t="n">
        <v>62.1</v>
      </c>
      <c r="AJ57" s="156" t="n">
        <f aca="false">_xlfn.PERCENTRANK.EXC(AH$4:AH$90,AH57)</f>
        <v>0.42</v>
      </c>
      <c r="AK57" s="156" t="n">
        <f aca="false">_xlfn.PERCENTRANK.EXC(AI$4:AI$90,AI57)</f>
        <v>0.545</v>
      </c>
      <c r="AL57" s="155" t="n">
        <v>65.6049675461688</v>
      </c>
      <c r="AM57" s="155" t="n">
        <v>67.7511777997667</v>
      </c>
      <c r="AN57" s="156" t="n">
        <f aca="false">_xlfn.PERCENTRANK.EXC(AL$4:AL$90,AL57)</f>
        <v>0.1818</v>
      </c>
      <c r="AO57" s="156" t="n">
        <f aca="false">_xlfn.PERCENTRANK.EXC(AM$4:AM$90,AM57)</f>
        <v>0.2727</v>
      </c>
      <c r="AP57" s="164" t="n">
        <v>917.9</v>
      </c>
      <c r="AQ57" s="164" t="n">
        <v>1173</v>
      </c>
      <c r="AR57" s="156" t="n">
        <f aca="false">_xlfn.PERCENTRANK.EXC(AP$4:AP$90,AP57)</f>
        <v>0.398</v>
      </c>
      <c r="AS57" s="156" t="n">
        <f aca="false">_xlfn.PERCENTRANK.EXC(AQ$4:AQ$90,AQ57)</f>
        <v>0.5</v>
      </c>
      <c r="AT57" s="165" t="n">
        <v>0.467561521252796</v>
      </c>
      <c r="AU57" s="165" t="n">
        <v>0.418826739427012</v>
      </c>
      <c r="AV57" s="166" t="n">
        <f aca="false">_xlfn.PERCENTRANK.EXC(AT$4:AT$90,AT57)</f>
        <v>0.58</v>
      </c>
      <c r="AW57" s="166" t="n">
        <f aca="false">_xlfn.PERCENTRANK.EXC(AU$4:AU$90,AU57)</f>
        <v>0.534</v>
      </c>
      <c r="AX57" s="155" t="n">
        <v>12.8</v>
      </c>
      <c r="AY57" s="155" t="n">
        <v>16</v>
      </c>
      <c r="AZ57" s="156" t="n">
        <f aca="false">_xlfn.PERCENTRANK.EXC(AX$4:AX$90,AX57)</f>
        <v>0.864</v>
      </c>
      <c r="BA57" s="156" t="n">
        <f aca="false">_xlfn.PERCENTRANK.EXC(AY$4:AY$90,AY57)</f>
        <v>0.875</v>
      </c>
      <c r="BL57" s="155" t="n">
        <v>18.3</v>
      </c>
      <c r="BM57" s="155" t="n">
        <v>19</v>
      </c>
      <c r="BN57" s="156" t="n">
        <f aca="false">_xlfn.PERCENTRANK.EXC(BL$4:BL$90,BL57)</f>
        <v>0.727</v>
      </c>
      <c r="BO57" s="156" t="n">
        <f aca="false">_xlfn.PERCENTRANK.EXC(BM$4:BM$90,BM57)</f>
        <v>0.705</v>
      </c>
      <c r="BP57" s="155" t="n">
        <v>2.481325</v>
      </c>
      <c r="BQ57" s="155" t="n">
        <v>2.984544</v>
      </c>
      <c r="BR57" s="156" t="n">
        <f aca="false">_xlfn.PERCENTRANK.EXC(BP$4:BP$90,BP57)</f>
        <v>0.3523</v>
      </c>
      <c r="BS57" s="156" t="n">
        <f aca="false">_xlfn.PERCENTRANK.EXC(BQ$4:BQ$90,BQ57)</f>
        <v>0.58</v>
      </c>
      <c r="BW57" s="89"/>
      <c r="BX57" s="173" t="n">
        <v>68</v>
      </c>
      <c r="BY57" s="173" t="n">
        <v>68.6</v>
      </c>
      <c r="BZ57" s="156" t="n">
        <f aca="false">_xlfn.PERCENTRANK.EXC(BX$4:BX$90,BX57)</f>
        <v>0.05682</v>
      </c>
      <c r="CA57" s="156" t="n">
        <f aca="false">_xlfn.PERCENTRANK.EXC(BY$4:BY$90,BY57)</f>
        <v>0.05682</v>
      </c>
      <c r="CD57" s="174" t="n">
        <v>435960</v>
      </c>
      <c r="CE57" s="174" t="n">
        <v>560266</v>
      </c>
      <c r="CF57" s="175" t="n">
        <v>0.03</v>
      </c>
      <c r="CG57" s="175" t="n">
        <v>0.03</v>
      </c>
      <c r="CH57" s="175" t="n">
        <v>0.037</v>
      </c>
      <c r="CI57" s="175" t="n">
        <v>0.031</v>
      </c>
      <c r="CJ57" s="175" t="n">
        <v>0.029</v>
      </c>
      <c r="CK57" s="175" t="n">
        <v>0.021</v>
      </c>
      <c r="CL57" s="175" t="n">
        <v>0.018</v>
      </c>
      <c r="CM57" s="175" t="n">
        <v>0.022</v>
      </c>
      <c r="CN57" s="175" t="n">
        <v>0.02</v>
      </c>
      <c r="CO57" s="175" t="n">
        <v>0.017</v>
      </c>
      <c r="CP57" s="185"/>
      <c r="CQ57" s="185"/>
      <c r="DB57" s="176" t="n">
        <v>18.2822088079591</v>
      </c>
      <c r="DC57" s="176" t="n">
        <v>13.4711012269172</v>
      </c>
      <c r="DD57" s="176" t="n">
        <v>52.8727425901268</v>
      </c>
      <c r="DE57" s="176" t="n">
        <v>13.4628908411362</v>
      </c>
      <c r="DF57" s="176" t="n">
        <v>1.9110565338607</v>
      </c>
      <c r="DG57" s="186"/>
      <c r="DH57" s="186"/>
      <c r="DI57" s="186"/>
      <c r="DJ57" s="186"/>
      <c r="DK57" s="186"/>
      <c r="DL57" s="178" t="n">
        <v>9.23792196383237</v>
      </c>
      <c r="DM57" s="178" t="n">
        <v>10.7677182722243</v>
      </c>
      <c r="DN57" s="156" t="n">
        <f aca="false">_xlfn.PERCENTRANK.EXC(DL$4:DL$90,DL57)</f>
        <v>0.534</v>
      </c>
      <c r="DO57" s="156" t="n">
        <f aca="false">_xlfn.PERCENTRANK.EXC(DM$4:DM$90,DM57)</f>
        <v>0.5</v>
      </c>
      <c r="DR57" s="179" t="n">
        <v>210.313268347372</v>
      </c>
      <c r="DS57" s="179" t="n">
        <v>213.103064107286</v>
      </c>
      <c r="DT57" s="156" t="n">
        <f aca="false">_xlfn.PERCENTRANK.EXC(DR$4:DR$90,DR57)</f>
        <v>0.5</v>
      </c>
      <c r="DU57" s="180" t="n">
        <f aca="false">_xlfn.PERCENTRANK.EXC(DS$4:DS$90,DS57)</f>
        <v>0.489</v>
      </c>
    </row>
    <row r="58" customFormat="false" ht="15" hidden="false" customHeight="false" outlineLevel="0" collapsed="false">
      <c r="A58" s="154" t="n">
        <v>310</v>
      </c>
      <c r="B58" s="154" t="s">
        <v>205</v>
      </c>
      <c r="C58" s="155" t="n">
        <v>80.2</v>
      </c>
      <c r="D58" s="155" t="n">
        <v>80.3</v>
      </c>
      <c r="E58" s="156" t="n">
        <f aca="false">_xlfn.PERCENTRANK.EXC($C$4:$C$90,C58)</f>
        <v>0.2045</v>
      </c>
      <c r="F58" s="156" t="n">
        <f aca="false">_xlfn.PERCENTRANK.EXC(D$4:D$90,D58)</f>
        <v>0.10227</v>
      </c>
      <c r="G58" s="155" t="n">
        <v>71.694160465</v>
      </c>
      <c r="H58" s="155" t="n">
        <v>73.3</v>
      </c>
      <c r="I58" s="156" t="n">
        <f aca="false">(1-(_xlfn.PERCENTRANK.EXC(G$4:G$90,G58)))</f>
        <v>0.157</v>
      </c>
      <c r="J58" s="156" t="n">
        <f aca="false">(1-(_xlfn.PERCENTRANK.EXC(H$4:H$90,H58)))</f>
        <v>0.145</v>
      </c>
      <c r="K58" s="155" t="n">
        <v>34</v>
      </c>
      <c r="L58" s="155" t="n">
        <v>41.1</v>
      </c>
      <c r="M58" s="156" t="n">
        <f aca="false">(1-(_xlfn.PERCENTRANK.EXC(K$4:K$90,K58)))</f>
        <v>0.341</v>
      </c>
      <c r="N58" s="156" t="n">
        <f aca="false">(1-(_xlfn.PERCENTRANK.EXC(L$4:L$90,L58)))</f>
        <v>0.295</v>
      </c>
      <c r="O58" s="155" t="n">
        <v>67.2</v>
      </c>
      <c r="P58" s="155" t="n">
        <v>62.7</v>
      </c>
      <c r="Q58" s="156" t="n">
        <f aca="false">_xlfn.PERCENTRANK.EXC(O$4:O$90,O58)</f>
        <v>0.3295</v>
      </c>
      <c r="R58" s="156" t="n">
        <f aca="false">_xlfn.PERCENTRANK.EXC(P$4:P$90,P58)</f>
        <v>0.2045</v>
      </c>
      <c r="S58" s="155" t="n">
        <v>42.1</v>
      </c>
      <c r="T58" s="155" t="n">
        <v>55.2</v>
      </c>
      <c r="U58" s="156" t="n">
        <f aca="false">_xlfn.PERCENTRANK.EXC(S$4:S$90,S58)</f>
        <v>0.1705</v>
      </c>
      <c r="V58" s="156" t="n">
        <f aca="false">_xlfn.PERCENTRANK.EXC(T$4:T$90,T58)</f>
        <v>0.1932</v>
      </c>
      <c r="W58" s="88" t="s">
        <v>196</v>
      </c>
      <c r="X58" s="181"/>
      <c r="Y58" s="181"/>
      <c r="Z58" s="189"/>
      <c r="AA58" s="183"/>
      <c r="AB58" s="184"/>
      <c r="AC58" s="184"/>
      <c r="AH58" s="161" t="n">
        <v>58.4</v>
      </c>
      <c r="AI58" s="161" t="n">
        <v>61</v>
      </c>
      <c r="AJ58" s="156" t="n">
        <f aca="false">_xlfn.PERCENTRANK.EXC(AH$4:AH$90,AH58)</f>
        <v>0.386</v>
      </c>
      <c r="AK58" s="156" t="n">
        <f aca="false">_xlfn.PERCENTRANK.EXC(AI$4:AI$90,AI58)</f>
        <v>0.511</v>
      </c>
      <c r="AL58" s="155" t="n">
        <v>65.2512765385649</v>
      </c>
      <c r="AM58" s="155" t="n">
        <v>65.1109103683629</v>
      </c>
      <c r="AN58" s="156" t="n">
        <f aca="false">_xlfn.PERCENTRANK.EXC(AL$4:AL$90,AL58)</f>
        <v>0.1705</v>
      </c>
      <c r="AO58" s="156" t="n">
        <f aca="false">_xlfn.PERCENTRANK.EXC(AM$4:AM$90,AM58)</f>
        <v>0.1477</v>
      </c>
      <c r="AP58" s="164" t="n">
        <v>959.2</v>
      </c>
      <c r="AQ58" s="164" t="n">
        <v>1190</v>
      </c>
      <c r="AR58" s="156" t="n">
        <f aca="false">_xlfn.PERCENTRANK.EXC(AP$4:AP$90,AP58)</f>
        <v>0.477</v>
      </c>
      <c r="AS58" s="156" t="n">
        <f aca="false">_xlfn.PERCENTRANK.EXC(AQ$4:AQ$90,AQ58)</f>
        <v>0.511</v>
      </c>
      <c r="AT58" s="165" t="n">
        <v>0.478971962616822</v>
      </c>
      <c r="AU58" s="165" t="n">
        <v>0.433004231311707</v>
      </c>
      <c r="AV58" s="166" t="n">
        <f aca="false">_xlfn.PERCENTRANK.EXC(AT$4:AT$90,AT58)</f>
        <v>0.659</v>
      </c>
      <c r="AW58" s="166" t="n">
        <f aca="false">_xlfn.PERCENTRANK.EXC(AU$4:AU$90,AU58)</f>
        <v>0.614</v>
      </c>
      <c r="AX58" s="155" t="n">
        <v>11.9</v>
      </c>
      <c r="AY58" s="155" t="n">
        <v>14.6</v>
      </c>
      <c r="AZ58" s="156" t="n">
        <f aca="false">_xlfn.PERCENTRANK.EXC(AX$4:AX$90,AX58)</f>
        <v>0.705</v>
      </c>
      <c r="BA58" s="156" t="n">
        <f aca="false">_xlfn.PERCENTRANK.EXC(AY$4:AY$90,AY58)</f>
        <v>0.693</v>
      </c>
      <c r="BL58" s="155" t="n">
        <v>7</v>
      </c>
      <c r="BM58" s="155" t="n">
        <v>8.8</v>
      </c>
      <c r="BN58" s="156" t="n">
        <f aca="false">_xlfn.PERCENTRANK.EXC(BL$4:BL$90,BL58)</f>
        <v>0.443</v>
      </c>
      <c r="BO58" s="156" t="n">
        <f aca="false">_xlfn.PERCENTRANK.EXC(BM$4:BM$90,BM58)</f>
        <v>0.466</v>
      </c>
      <c r="BP58" s="155" t="n">
        <v>3.646288</v>
      </c>
      <c r="BQ58" s="155" t="n">
        <v>3.068073</v>
      </c>
      <c r="BR58" s="156" t="n">
        <f aca="false">_xlfn.PERCENTRANK.EXC(BP$4:BP$90,BP58)</f>
        <v>0.875</v>
      </c>
      <c r="BS58" s="156" t="n">
        <f aca="false">_xlfn.PERCENTRANK.EXC(BQ$4:BQ$90,BQ58)</f>
        <v>0.659</v>
      </c>
      <c r="BW58" s="89"/>
      <c r="BX58" s="173" t="n">
        <v>74.3</v>
      </c>
      <c r="BY58" s="173" t="n">
        <v>74.2</v>
      </c>
      <c r="BZ58" s="156" t="n">
        <f aca="false">_xlfn.PERCENTRANK.EXC(BX$4:BX$90,BX58)</f>
        <v>0.545</v>
      </c>
      <c r="CA58" s="156" t="n">
        <f aca="false">_xlfn.PERCENTRANK.EXC(BY$4:BY$90,BY58)</f>
        <v>0.3295</v>
      </c>
      <c r="CD58" s="174" t="n">
        <v>233843</v>
      </c>
      <c r="CE58" s="174" t="n">
        <v>316254</v>
      </c>
      <c r="CF58" s="175" t="n">
        <v>0.033</v>
      </c>
      <c r="CG58" s="175" t="n">
        <v>0.028</v>
      </c>
      <c r="CH58" s="175" t="n">
        <v>0.034</v>
      </c>
      <c r="CI58" s="175" t="n">
        <v>0.034</v>
      </c>
      <c r="CJ58" s="175" t="n">
        <v>0.038</v>
      </c>
      <c r="CK58" s="175" t="n">
        <v>0.029</v>
      </c>
      <c r="CL58" s="175" t="n">
        <v>0.026</v>
      </c>
      <c r="CM58" s="175" t="n">
        <v>0.029</v>
      </c>
      <c r="CN58" s="175" t="n">
        <v>0.029</v>
      </c>
      <c r="CO58" s="175" t="n">
        <v>0.026</v>
      </c>
      <c r="CP58" s="185"/>
      <c r="CQ58" s="185"/>
      <c r="DB58" s="176" t="n">
        <v>22.782004338285</v>
      </c>
      <c r="DC58" s="176" t="n">
        <v>14.4744414299898</v>
      </c>
      <c r="DD58" s="176" t="n">
        <v>51.4036186103575</v>
      </c>
      <c r="DE58" s="176" t="n">
        <v>10.0627976246941</v>
      </c>
      <c r="DF58" s="176" t="n">
        <v>1.27713799667356</v>
      </c>
      <c r="DG58" s="186"/>
      <c r="DH58" s="186"/>
      <c r="DI58" s="186"/>
      <c r="DJ58" s="186"/>
      <c r="DK58" s="186"/>
      <c r="DL58" s="178" t="n">
        <v>11.0497302300409</v>
      </c>
      <c r="DM58" s="178" t="n">
        <v>13.800192788505</v>
      </c>
      <c r="DN58" s="156" t="n">
        <f aca="false">_xlfn.PERCENTRANK.EXC(DL$4:DL$90,DL58)</f>
        <v>0.58</v>
      </c>
      <c r="DO58" s="156" t="n">
        <f aca="false">_xlfn.PERCENTRANK.EXC(DM$4:DM$90,DM58)</f>
        <v>0.58</v>
      </c>
      <c r="DR58" s="179" t="n">
        <v>218.310588125298</v>
      </c>
      <c r="DS58" s="179" t="n">
        <v>222.088488914554</v>
      </c>
      <c r="DT58" s="156" t="n">
        <f aca="false">_xlfn.PERCENTRANK.EXC(DR$4:DR$90,DR58)</f>
        <v>0.523</v>
      </c>
      <c r="DU58" s="180" t="n">
        <f aca="false">_xlfn.PERCENTRANK.EXC(DS$4:DS$90,DS58)</f>
        <v>0.523</v>
      </c>
    </row>
    <row r="59" customFormat="false" ht="15" hidden="false" customHeight="false" outlineLevel="0" collapsed="false">
      <c r="A59" s="154" t="n">
        <v>311</v>
      </c>
      <c r="B59" s="154" t="s">
        <v>206</v>
      </c>
      <c r="C59" s="155" t="n">
        <v>80.5</v>
      </c>
      <c r="D59" s="155" t="n">
        <v>81.1</v>
      </c>
      <c r="E59" s="156" t="n">
        <f aca="false">_xlfn.PERCENTRANK.EXC($C$4:$C$90,C59)</f>
        <v>0.3068</v>
      </c>
      <c r="F59" s="156" t="n">
        <f aca="false">_xlfn.PERCENTRANK.EXC(D$4:D$90,D59)</f>
        <v>0.2955</v>
      </c>
      <c r="G59" s="155" t="n">
        <v>53.531820656</v>
      </c>
      <c r="H59" s="155" t="n">
        <v>65.8</v>
      </c>
      <c r="I59" s="156" t="n">
        <f aca="false">(1-(_xlfn.PERCENTRANK.EXC(G$4:G$90,G59)))</f>
        <v>0.8193</v>
      </c>
      <c r="J59" s="156" t="n">
        <f aca="false">(1-(_xlfn.PERCENTRANK.EXC(H$4:H$90,H59)))</f>
        <v>0.386</v>
      </c>
      <c r="K59" s="155" t="n">
        <v>29.2</v>
      </c>
      <c r="L59" s="155" t="n">
        <v>36.7</v>
      </c>
      <c r="M59" s="156" t="n">
        <f aca="false">(1-(_xlfn.PERCENTRANK.EXC(K$4:K$90,K59)))</f>
        <v>0.511</v>
      </c>
      <c r="N59" s="156" t="n">
        <f aca="false">(1-(_xlfn.PERCENTRANK.EXC(L$4:L$90,L59)))</f>
        <v>0.409</v>
      </c>
      <c r="O59" s="155" t="n">
        <v>65.3</v>
      </c>
      <c r="P59" s="155" t="n">
        <v>65.7</v>
      </c>
      <c r="Q59" s="156" t="n">
        <f aca="false">_xlfn.PERCENTRANK.EXC(O$4:O$90,O59)</f>
        <v>0.2159</v>
      </c>
      <c r="R59" s="156" t="n">
        <f aca="false">_xlfn.PERCENTRANK.EXC(P$4:P$90,P59)</f>
        <v>0.2955</v>
      </c>
      <c r="S59" s="155" t="n">
        <v>41</v>
      </c>
      <c r="T59" s="155" t="n">
        <v>53.8</v>
      </c>
      <c r="U59" s="156" t="n">
        <f aca="false">_xlfn.PERCENTRANK.EXC(S$4:S$90,S59)</f>
        <v>0.07955</v>
      </c>
      <c r="V59" s="156" t="n">
        <f aca="false">_xlfn.PERCENTRANK.EXC(T$4:T$90,T59)</f>
        <v>0.125</v>
      </c>
      <c r="W59" s="88" t="s">
        <v>196</v>
      </c>
      <c r="X59" s="181"/>
      <c r="Y59" s="181"/>
      <c r="Z59" s="189"/>
      <c r="AA59" s="183"/>
      <c r="AB59" s="184"/>
      <c r="AC59" s="184"/>
      <c r="AH59" s="161" t="n">
        <v>64.5</v>
      </c>
      <c r="AI59" s="161" t="n">
        <v>63.9</v>
      </c>
      <c r="AJ59" s="156" t="n">
        <f aca="false">_xlfn.PERCENTRANK.EXC(AH$4:AH$90,AH59)</f>
        <v>0.807</v>
      </c>
      <c r="AK59" s="156" t="n">
        <f aca="false">_xlfn.PERCENTRANK.EXC(AI$4:AI$90,AI59)</f>
        <v>0.682</v>
      </c>
      <c r="AL59" s="155" t="n">
        <v>66.4727115995905</v>
      </c>
      <c r="AM59" s="155" t="n">
        <v>64.6821770811368</v>
      </c>
      <c r="AN59" s="156" t="n">
        <f aca="false">_xlfn.PERCENTRANK.EXC(AL$4:AL$90,AL59)</f>
        <v>0.2159</v>
      </c>
      <c r="AO59" s="156" t="n">
        <f aca="false">_xlfn.PERCENTRANK.EXC(AM$4:AM$90,AM59)</f>
        <v>0.1364</v>
      </c>
      <c r="AP59" s="164" t="n">
        <v>1021.7</v>
      </c>
      <c r="AQ59" s="164" t="n">
        <v>1246</v>
      </c>
      <c r="AR59" s="156" t="n">
        <f aca="false">_xlfn.PERCENTRANK.EXC(AP$4:AP$90,AP59)</f>
        <v>0.534</v>
      </c>
      <c r="AS59" s="156" t="n">
        <f aca="false">_xlfn.PERCENTRANK.EXC(AQ$4:AQ$90,AQ59)</f>
        <v>0.58</v>
      </c>
      <c r="AT59" s="165" t="n">
        <v>0.463087248322148</v>
      </c>
      <c r="AU59" s="165" t="n">
        <v>0.43015214384509</v>
      </c>
      <c r="AV59" s="166" t="n">
        <f aca="false">_xlfn.PERCENTRANK.EXC(AT$4:AT$90,AT59)</f>
        <v>0.557</v>
      </c>
      <c r="AW59" s="166" t="n">
        <f aca="false">_xlfn.PERCENTRANK.EXC(AU$4:AU$90,AU59)</f>
        <v>0.591</v>
      </c>
      <c r="AX59" s="155" t="n">
        <v>11.6</v>
      </c>
      <c r="AY59" s="155" t="n">
        <v>15.3</v>
      </c>
      <c r="AZ59" s="156" t="n">
        <f aca="false">_xlfn.PERCENTRANK.EXC(AX$4:AX$90,AX59)</f>
        <v>0.636</v>
      </c>
      <c r="BA59" s="156" t="n">
        <f aca="false">_xlfn.PERCENTRANK.EXC(AY$4:AY$90,AY59)</f>
        <v>0.807</v>
      </c>
      <c r="BL59" s="155" t="n">
        <v>4.8</v>
      </c>
      <c r="BM59" s="155" t="n">
        <v>5</v>
      </c>
      <c r="BN59" s="156" t="n">
        <f aca="false">_xlfn.PERCENTRANK.EXC(BL$4:BL$90,BL59)</f>
        <v>0.3068</v>
      </c>
      <c r="BO59" s="156" t="n">
        <f aca="false">_xlfn.PERCENTRANK.EXC(BM$4:BM$90,BM59)</f>
        <v>0.2955</v>
      </c>
      <c r="BP59" s="155" t="n">
        <v>3.502859</v>
      </c>
      <c r="BQ59" s="155" t="n">
        <v>3.24636</v>
      </c>
      <c r="BR59" s="156" t="n">
        <f aca="false">_xlfn.PERCENTRANK.EXC(BP$4:BP$90,BP59)</f>
        <v>0.83</v>
      </c>
      <c r="BS59" s="156" t="n">
        <f aca="false">_xlfn.PERCENTRANK.EXC(BQ$4:BQ$90,BQ59)</f>
        <v>0.716</v>
      </c>
      <c r="BW59" s="89"/>
      <c r="BX59" s="173" t="n">
        <v>67.6</v>
      </c>
      <c r="BY59" s="173" t="n">
        <v>69.1</v>
      </c>
      <c r="BZ59" s="156" t="n">
        <f aca="false">_xlfn.PERCENTRANK.EXC(BX$4:BX$90,BX59)</f>
        <v>0.045455</v>
      </c>
      <c r="CA59" s="156" t="n">
        <f aca="false">_xlfn.PERCENTRANK.EXC(BY$4:BY$90,BY59)</f>
        <v>0.06818</v>
      </c>
      <c r="CD59" s="174" t="n">
        <v>259902</v>
      </c>
      <c r="CE59" s="174" t="n">
        <v>318693</v>
      </c>
      <c r="CF59" s="175" t="n">
        <v>0.019</v>
      </c>
      <c r="CG59" s="175" t="n">
        <v>0.021</v>
      </c>
      <c r="CH59" s="175" t="n">
        <v>0.021</v>
      </c>
      <c r="CI59" s="175" t="n">
        <v>0.023</v>
      </c>
      <c r="CJ59" s="175" t="n">
        <v>0.025</v>
      </c>
      <c r="CK59" s="175" t="n">
        <v>0.018</v>
      </c>
      <c r="CL59" s="175" t="n">
        <v>0.019</v>
      </c>
      <c r="CM59" s="175" t="n">
        <v>0.023</v>
      </c>
      <c r="CN59" s="175" t="n">
        <v>0.021</v>
      </c>
      <c r="CO59" s="175" t="n">
        <v>0.017</v>
      </c>
      <c r="CP59" s="185"/>
      <c r="CQ59" s="185"/>
      <c r="DB59" s="176" t="n">
        <v>22.3785900537508</v>
      </c>
      <c r="DC59" s="176" t="n">
        <v>14.828377152934</v>
      </c>
      <c r="DD59" s="176" t="n">
        <v>51.605777346851</v>
      </c>
      <c r="DE59" s="176" t="n">
        <v>10.1451867471203</v>
      </c>
      <c r="DF59" s="176" t="n">
        <v>1.04206869934388</v>
      </c>
      <c r="DG59" s="186"/>
      <c r="DH59" s="186"/>
      <c r="DI59" s="186"/>
      <c r="DJ59" s="186"/>
      <c r="DK59" s="186"/>
      <c r="DL59" s="178" t="n">
        <v>10.4672232517818</v>
      </c>
      <c r="DM59" s="178" t="n">
        <v>12.9939570577723</v>
      </c>
      <c r="DN59" s="156" t="n">
        <f aca="false">_xlfn.PERCENTRANK.EXC(DL$4:DL$90,DL59)</f>
        <v>0.557</v>
      </c>
      <c r="DO59" s="156" t="n">
        <f aca="false">_xlfn.PERCENTRANK.EXC(DM$4:DM$90,DM59)</f>
        <v>0.568</v>
      </c>
      <c r="DR59" s="179" t="n">
        <v>206.758161034866</v>
      </c>
      <c r="DS59" s="179" t="n">
        <v>211.9677203279</v>
      </c>
      <c r="DT59" s="156" t="n">
        <f aca="false">_xlfn.PERCENTRANK.EXC(DR$4:DR$90,DR59)</f>
        <v>0.489</v>
      </c>
      <c r="DU59" s="180" t="n">
        <f aca="false">_xlfn.PERCENTRANK.EXC(DS$4:DS$90,DS59)</f>
        <v>0.477</v>
      </c>
    </row>
    <row r="60" customFormat="false" ht="15" hidden="false" customHeight="false" outlineLevel="0" collapsed="false">
      <c r="A60" s="154" t="n">
        <v>312</v>
      </c>
      <c r="B60" s="154" t="s">
        <v>207</v>
      </c>
      <c r="C60" s="155" t="n">
        <v>80.9</v>
      </c>
      <c r="D60" s="155" t="n">
        <v>81.5</v>
      </c>
      <c r="E60" s="156" t="n">
        <f aca="false">_xlfn.PERCENTRANK.EXC($C$4:$C$90,C60)</f>
        <v>0.432</v>
      </c>
      <c r="F60" s="156" t="n">
        <f aca="false">_xlfn.PERCENTRANK.EXC(D$4:D$90,D60)</f>
        <v>0.398</v>
      </c>
      <c r="G60" s="155" t="n">
        <v>71.618804697</v>
      </c>
      <c r="H60" s="155" t="n">
        <v>76.8</v>
      </c>
      <c r="I60" s="156" t="n">
        <f aca="false">(1-(_xlfn.PERCENTRANK.EXC(G$4:G$90,G60)))</f>
        <v>0.169</v>
      </c>
      <c r="J60" s="156" t="n">
        <f aca="false">(1-(_xlfn.PERCENTRANK.EXC(H$4:H$90,H60)))</f>
        <v>0.036</v>
      </c>
      <c r="K60" s="155" t="n">
        <v>77.1</v>
      </c>
      <c r="L60" s="155" t="n">
        <v>53.5</v>
      </c>
      <c r="M60" s="156" t="n">
        <f aca="false">(1-(_xlfn.PERCENTRANK.EXC(K$4:K$90,K60)))</f>
        <v>0.114</v>
      </c>
      <c r="N60" s="156" t="n">
        <f aca="false">(1-(_xlfn.PERCENTRANK.EXC(L$4:L$90,L60)))</f>
        <v>0.182</v>
      </c>
      <c r="O60" s="155" t="n">
        <v>62.2</v>
      </c>
      <c r="P60" s="155" t="n">
        <v>61.9</v>
      </c>
      <c r="Q60" s="156" t="n">
        <f aca="false">_xlfn.PERCENTRANK.EXC(O$4:O$90,O60)</f>
        <v>0.1818</v>
      </c>
      <c r="R60" s="156" t="n">
        <f aca="false">_xlfn.PERCENTRANK.EXC(P$4:P$90,P60)</f>
        <v>0.1818</v>
      </c>
      <c r="S60" s="155" t="n">
        <v>43.8</v>
      </c>
      <c r="T60" s="155" t="n">
        <v>57.9</v>
      </c>
      <c r="U60" s="156" t="n">
        <f aca="false">_xlfn.PERCENTRANK.EXC(S$4:S$90,S60)</f>
        <v>0.2273</v>
      </c>
      <c r="V60" s="156" t="n">
        <f aca="false">_xlfn.PERCENTRANK.EXC(T$4:T$90,T60)</f>
        <v>0.2841</v>
      </c>
      <c r="W60" s="88" t="s">
        <v>196</v>
      </c>
      <c r="X60" s="181"/>
      <c r="Y60" s="181"/>
      <c r="Z60" s="189"/>
      <c r="AA60" s="183"/>
      <c r="AB60" s="184"/>
      <c r="AC60" s="184"/>
      <c r="AH60" s="161" t="n">
        <v>63.5</v>
      </c>
      <c r="AI60" s="161" t="n">
        <v>67.1</v>
      </c>
      <c r="AJ60" s="156" t="n">
        <f aca="false">_xlfn.PERCENTRANK.EXC(AH$4:AH$90,AH60)</f>
        <v>0.773</v>
      </c>
      <c r="AK60" s="156" t="n">
        <f aca="false">_xlfn.PERCENTRANK.EXC(AI$4:AI$90,AI60)</f>
        <v>0.92</v>
      </c>
      <c r="AL60" s="155" t="n">
        <v>67.6784249384742</v>
      </c>
      <c r="AM60" s="155" t="n">
        <v>68.5938945420907</v>
      </c>
      <c r="AN60" s="156" t="n">
        <f aca="false">_xlfn.PERCENTRANK.EXC(AL$4:AL$90,AL60)</f>
        <v>0.2727</v>
      </c>
      <c r="AO60" s="156" t="n">
        <f aca="false">_xlfn.PERCENTRANK.EXC(AM$4:AM$90,AM60)</f>
        <v>0.3182</v>
      </c>
      <c r="AP60" s="164" t="n">
        <v>999.1</v>
      </c>
      <c r="AQ60" s="164" t="n">
        <v>1572</v>
      </c>
      <c r="AR60" s="156" t="n">
        <f aca="false">_xlfn.PERCENTRANK.EXC(AP$4:AP$90,AP60)</f>
        <v>0.511</v>
      </c>
      <c r="AS60" s="156" t="n">
        <f aca="false">_xlfn.PERCENTRANK.EXC(AQ$4:AQ$90,AQ60)</f>
        <v>0.83</v>
      </c>
      <c r="AT60" s="165" t="n">
        <v>0.44880174291939</v>
      </c>
      <c r="AU60" s="165" t="n">
        <v>0.354838709677419</v>
      </c>
      <c r="AV60" s="166" t="n">
        <f aca="false">_xlfn.PERCENTRANK.EXC(AT$4:AT$90,AT60)</f>
        <v>0.466</v>
      </c>
      <c r="AW60" s="166" t="n">
        <f aca="false">_xlfn.PERCENTRANK.EXC(AU$4:AU$90,AU60)</f>
        <v>0.2045</v>
      </c>
      <c r="AX60" s="155" t="n">
        <v>11.2</v>
      </c>
      <c r="AY60" s="155" t="n">
        <v>13</v>
      </c>
      <c r="AZ60" s="156" t="n">
        <f aca="false">_xlfn.PERCENTRANK.EXC(AX$4:AX$90,AX60)</f>
        <v>0.557</v>
      </c>
      <c r="BA60" s="156" t="n">
        <f aca="false">_xlfn.PERCENTRANK.EXC(AY$4:AY$90,AY60)</f>
        <v>0.511</v>
      </c>
      <c r="BL60" s="155" t="n">
        <v>2.8</v>
      </c>
      <c r="BM60" s="155" t="n">
        <v>3.5</v>
      </c>
      <c r="BN60" s="156" t="n">
        <f aca="false">_xlfn.PERCENTRANK.EXC(BL$4:BL$90,BL60)</f>
        <v>0.2159</v>
      </c>
      <c r="BO60" s="156" t="n">
        <f aca="false">_xlfn.PERCENTRANK.EXC(BM$4:BM$90,BM60)</f>
        <v>0.2273</v>
      </c>
      <c r="BP60" s="155" t="n">
        <v>3.424044</v>
      </c>
      <c r="BQ60" s="155" t="n">
        <v>2.934597</v>
      </c>
      <c r="BR60" s="156" t="n">
        <f aca="false">_xlfn.PERCENTRANK.EXC(BP$4:BP$90,BP60)</f>
        <v>0.795</v>
      </c>
      <c r="BS60" s="156" t="n">
        <f aca="false">_xlfn.PERCENTRANK.EXC(BQ$4:BQ$90,BQ60)</f>
        <v>0.523</v>
      </c>
      <c r="BW60" s="89"/>
      <c r="BX60" s="173" t="n">
        <v>68.9</v>
      </c>
      <c r="BY60" s="173" t="n">
        <v>67.7</v>
      </c>
      <c r="BZ60" s="156" t="n">
        <f aca="false">_xlfn.PERCENTRANK.EXC(BX$4:BX$90,BX60)</f>
        <v>0.10227</v>
      </c>
      <c r="CA60" s="156" t="n">
        <f aca="false">_xlfn.PERCENTRANK.EXC(BY$4:BY$90,BY60)</f>
        <v>0.022727</v>
      </c>
      <c r="CD60" s="174" t="n">
        <v>144493</v>
      </c>
      <c r="CE60" s="174" t="n">
        <v>182049</v>
      </c>
      <c r="CF60" s="175" t="n">
        <v>0.033</v>
      </c>
      <c r="CG60" s="175" t="n">
        <v>0.033</v>
      </c>
      <c r="CH60" s="175" t="n">
        <v>0.023</v>
      </c>
      <c r="CI60" s="175" t="n">
        <v>0.024</v>
      </c>
      <c r="CJ60" s="175" t="n">
        <v>0.024</v>
      </c>
      <c r="CK60" s="175" t="n">
        <v>0.018</v>
      </c>
      <c r="CL60" s="175" t="n">
        <v>0.018</v>
      </c>
      <c r="CM60" s="175" t="n">
        <v>0.027</v>
      </c>
      <c r="CN60" s="175" t="n">
        <v>0.021</v>
      </c>
      <c r="CO60" s="175" t="n">
        <v>0.011</v>
      </c>
      <c r="CP60" s="185"/>
      <c r="CQ60" s="185"/>
      <c r="DB60" s="176" t="n">
        <v>20.9959955836066</v>
      </c>
      <c r="DC60" s="176" t="n">
        <v>12.8762036594543</v>
      </c>
      <c r="DD60" s="176" t="n">
        <v>55.3878351432856</v>
      </c>
      <c r="DE60" s="176" t="n">
        <v>9.59247235634362</v>
      </c>
      <c r="DF60" s="176" t="n">
        <v>1.14749325730985</v>
      </c>
      <c r="DG60" s="186"/>
      <c r="DH60" s="186"/>
      <c r="DI60" s="186"/>
      <c r="DJ60" s="186"/>
      <c r="DK60" s="186"/>
      <c r="DL60" s="178" t="n">
        <v>3.06305407052082</v>
      </c>
      <c r="DM60" s="178" t="n">
        <v>4.76857892085309</v>
      </c>
      <c r="DN60" s="156" t="n">
        <f aca="false">_xlfn.PERCENTRANK.EXC(DL$4:DL$90,DL60)</f>
        <v>0.2159</v>
      </c>
      <c r="DO60" s="156" t="n">
        <f aca="false">_xlfn.PERCENTRANK.EXC(DM$4:DM$90,DM60)</f>
        <v>0.2614</v>
      </c>
      <c r="DR60" s="179" t="n">
        <v>137.475957310396</v>
      </c>
      <c r="DS60" s="179" t="n">
        <v>139.634359740685</v>
      </c>
      <c r="DT60" s="156" t="n">
        <f aca="false">_xlfn.PERCENTRANK.EXC(DR$4:DR$90,DR60)</f>
        <v>0.125</v>
      </c>
      <c r="DU60" s="180" t="n">
        <f aca="false">_xlfn.PERCENTRANK.EXC(DS$4:DS$90,DS60)</f>
        <v>0.125</v>
      </c>
    </row>
    <row r="61" customFormat="false" ht="15" hidden="false" customHeight="false" outlineLevel="0" collapsed="false">
      <c r="A61" s="154" t="n">
        <v>313</v>
      </c>
      <c r="B61" s="154" t="s">
        <v>208</v>
      </c>
      <c r="C61" s="155" t="n">
        <v>80.5</v>
      </c>
      <c r="D61" s="155" t="n">
        <v>80.8</v>
      </c>
      <c r="E61" s="156" t="n">
        <f aca="false">_xlfn.PERCENTRANK.EXC($C$4:$C$90,C61)</f>
        <v>0.3068</v>
      </c>
      <c r="F61" s="156" t="n">
        <f aca="false">_xlfn.PERCENTRANK.EXC(D$4:D$90,D61)</f>
        <v>0.1591</v>
      </c>
      <c r="G61" s="155" t="n">
        <v>73.479492038</v>
      </c>
      <c r="H61" s="155" t="n">
        <v>65.3</v>
      </c>
      <c r="I61" s="156" t="n">
        <f aca="false">(1-(_xlfn.PERCENTRANK.EXC(G$4:G$90,G61)))</f>
        <v>0.133</v>
      </c>
      <c r="J61" s="156" t="n">
        <f aca="false">(1-(_xlfn.PERCENTRANK.EXC(H$4:H$90,H61)))</f>
        <v>0.458</v>
      </c>
      <c r="K61" s="155" t="n">
        <v>33.7</v>
      </c>
      <c r="L61" s="155" t="n">
        <v>24.2</v>
      </c>
      <c r="M61" s="156" t="n">
        <f aca="false">(1-(_xlfn.PERCENTRANK.EXC(K$4:K$90,K61)))</f>
        <v>0.352</v>
      </c>
      <c r="N61" s="156" t="n">
        <f aca="false">(1-(_xlfn.PERCENTRANK.EXC(L$4:L$90,L61)))</f>
        <v>0.7841</v>
      </c>
      <c r="O61" s="155" t="n">
        <v>67.4</v>
      </c>
      <c r="P61" s="155" t="n">
        <v>62.8</v>
      </c>
      <c r="Q61" s="156" t="n">
        <f aca="false">_xlfn.PERCENTRANK.EXC(O$4:O$90,O61)</f>
        <v>0.3523</v>
      </c>
      <c r="R61" s="156" t="n">
        <f aca="false">_xlfn.PERCENTRANK.EXC(P$4:P$90,P61)</f>
        <v>0.2159</v>
      </c>
      <c r="S61" s="155" t="n">
        <v>41.6</v>
      </c>
      <c r="T61" s="155" t="n">
        <v>55.2</v>
      </c>
      <c r="U61" s="156" t="n">
        <f aca="false">_xlfn.PERCENTRANK.EXC(S$4:S$90,S61)</f>
        <v>0.125</v>
      </c>
      <c r="V61" s="156" t="n">
        <f aca="false">_xlfn.PERCENTRANK.EXC(T$4:T$90,T61)</f>
        <v>0.1932</v>
      </c>
      <c r="W61" s="88" t="s">
        <v>196</v>
      </c>
      <c r="X61" s="181"/>
      <c r="Y61" s="181"/>
      <c r="Z61" s="189"/>
      <c r="AA61" s="183"/>
      <c r="AB61" s="184"/>
      <c r="AC61" s="184"/>
      <c r="AH61" s="161" t="n">
        <v>54.1</v>
      </c>
      <c r="AI61" s="161" t="n">
        <v>56.9</v>
      </c>
      <c r="AJ61" s="156" t="n">
        <f aca="false">_xlfn.PERCENTRANK.EXC(AH$4:AH$90,AH61)</f>
        <v>0.09091</v>
      </c>
      <c r="AK61" s="156" t="n">
        <f aca="false">_xlfn.PERCENTRANK.EXC(AI$4:AI$90,AI61)</f>
        <v>0.1705</v>
      </c>
      <c r="AL61" s="155" t="n">
        <v>63.2752992383025</v>
      </c>
      <c r="AM61" s="155" t="n">
        <v>62.1859204453886</v>
      </c>
      <c r="AN61" s="156" t="n">
        <f aca="false">_xlfn.PERCENTRANK.EXC(AL$4:AL$90,AL61)</f>
        <v>0.11364</v>
      </c>
      <c r="AO61" s="156" t="n">
        <f aca="false">_xlfn.PERCENTRANK.EXC(AM$4:AM$90,AM61)</f>
        <v>0.07955</v>
      </c>
      <c r="AP61" s="164" t="n">
        <v>828.8</v>
      </c>
      <c r="AQ61" s="164" t="n">
        <v>1022</v>
      </c>
      <c r="AR61" s="156" t="n">
        <f aca="false">_xlfn.PERCENTRANK.EXC(AP$4:AP$90,AP61)</f>
        <v>0.2045</v>
      </c>
      <c r="AS61" s="156" t="n">
        <f aca="false">_xlfn.PERCENTRANK.EXC(AQ$4:AQ$90,AQ61)</f>
        <v>0.3409</v>
      </c>
      <c r="AT61" s="165" t="n">
        <v>0.538258575197889</v>
      </c>
      <c r="AU61" s="165" t="n">
        <v>0.47360248447205</v>
      </c>
      <c r="AV61" s="166" t="n">
        <f aca="false">_xlfn.PERCENTRANK.EXC(AT$4:AT$90,AT61)</f>
        <v>0.932</v>
      </c>
      <c r="AW61" s="166" t="n">
        <f aca="false">_xlfn.PERCENTRANK.EXC(AU$4:AU$90,AU61)</f>
        <v>0.886</v>
      </c>
      <c r="AX61" s="155" t="n">
        <v>12.3</v>
      </c>
      <c r="AY61" s="155" t="n">
        <v>14.1</v>
      </c>
      <c r="AZ61" s="156" t="n">
        <f aca="false">_xlfn.PERCENTRANK.EXC(AX$4:AX$90,AX61)</f>
        <v>0.761</v>
      </c>
      <c r="BA61" s="156" t="n">
        <f aca="false">_xlfn.PERCENTRANK.EXC(AY$4:AY$90,AY61)</f>
        <v>0.636</v>
      </c>
      <c r="BL61" s="155" t="n">
        <v>9.6</v>
      </c>
      <c r="BM61" s="155" t="n">
        <v>10.8</v>
      </c>
      <c r="BN61" s="156" t="n">
        <f aca="false">_xlfn.PERCENTRANK.EXC(BL$4:BL$90,BL61)</f>
        <v>0.568</v>
      </c>
      <c r="BO61" s="156" t="n">
        <f aca="false">_xlfn.PERCENTRANK.EXC(BM$4:BM$90,BM61)</f>
        <v>0.568</v>
      </c>
      <c r="BP61" s="155" t="n">
        <v>3.032474</v>
      </c>
      <c r="BQ61" s="155" t="n">
        <v>2.964053</v>
      </c>
      <c r="BR61" s="156" t="n">
        <f aca="false">_xlfn.PERCENTRANK.EXC(BP$4:BP$90,BP61)</f>
        <v>0.591</v>
      </c>
      <c r="BS61" s="156" t="n">
        <f aca="false">_xlfn.PERCENTRANK.EXC(BQ$4:BQ$90,BQ61)</f>
        <v>0.534</v>
      </c>
      <c r="BW61" s="89"/>
      <c r="BX61" s="173" t="n">
        <v>70.1</v>
      </c>
      <c r="BY61" s="173" t="n">
        <v>70.8</v>
      </c>
      <c r="BZ61" s="156" t="n">
        <f aca="false">_xlfn.PERCENTRANK.EXC(BX$4:BX$90,BX61)</f>
        <v>0.2159</v>
      </c>
      <c r="CA61" s="156" t="n">
        <f aca="false">_xlfn.PERCENTRANK.EXC(BY$4:BY$90,BY61)</f>
        <v>0.09091</v>
      </c>
      <c r="CD61" s="174" t="n">
        <v>181217</v>
      </c>
      <c r="CE61" s="174" t="n">
        <v>234336</v>
      </c>
      <c r="CF61" s="175" t="n">
        <v>0.031</v>
      </c>
      <c r="CG61" s="175" t="n">
        <v>0.026</v>
      </c>
      <c r="CH61" s="175" t="n">
        <v>0.034</v>
      </c>
      <c r="CI61" s="175" t="n">
        <v>0.036</v>
      </c>
      <c r="CJ61" s="175" t="n">
        <v>0.034</v>
      </c>
      <c r="CK61" s="175" t="n">
        <v>0.028</v>
      </c>
      <c r="CL61" s="175" t="n">
        <v>0.02</v>
      </c>
      <c r="CM61" s="175" t="n">
        <v>0.021</v>
      </c>
      <c r="CN61" s="175" t="n">
        <v>0.017</v>
      </c>
      <c r="CO61" s="175" t="n">
        <v>0.015</v>
      </c>
      <c r="CP61" s="185"/>
      <c r="CQ61" s="185"/>
      <c r="DB61" s="176" t="n">
        <v>20.4270790659566</v>
      </c>
      <c r="DC61" s="176" t="n">
        <v>12.7517752287314</v>
      </c>
      <c r="DD61" s="176" t="n">
        <v>49.6590365970231</v>
      </c>
      <c r="DE61" s="176" t="n">
        <v>15.2789157449133</v>
      </c>
      <c r="DF61" s="176" t="n">
        <v>1.88319336337567</v>
      </c>
      <c r="DG61" s="186"/>
      <c r="DH61" s="186"/>
      <c r="DI61" s="186"/>
      <c r="DJ61" s="186"/>
      <c r="DK61" s="186"/>
      <c r="DL61" s="178" t="n">
        <v>4.12582681561499</v>
      </c>
      <c r="DM61" s="178" t="n">
        <v>5.14825724104075</v>
      </c>
      <c r="DN61" s="156" t="n">
        <f aca="false">_xlfn.PERCENTRANK.EXC(DL$4:DL$90,DL61)</f>
        <v>0.3409</v>
      </c>
      <c r="DO61" s="156" t="n">
        <f aca="false">_xlfn.PERCENTRANK.EXC(DM$4:DM$90,DM61)</f>
        <v>0.3182</v>
      </c>
      <c r="DR61" s="179" t="n">
        <v>268.2610879546</v>
      </c>
      <c r="DS61" s="179" t="n">
        <v>276.141652438443</v>
      </c>
      <c r="DT61" s="156" t="n">
        <f aca="false">_xlfn.PERCENTRANK.EXC(DR$4:DR$90,DR61)</f>
        <v>0.784</v>
      </c>
      <c r="DU61" s="180" t="n">
        <f aca="false">_xlfn.PERCENTRANK.EXC(DS$4:DS$90,DS61)</f>
        <v>0.818</v>
      </c>
    </row>
    <row r="62" customFormat="false" ht="15" hidden="false" customHeight="false" outlineLevel="0" collapsed="false">
      <c r="A62" s="154" t="n">
        <v>314</v>
      </c>
      <c r="B62" s="154" t="s">
        <v>209</v>
      </c>
      <c r="C62" s="155" t="n">
        <v>82.3</v>
      </c>
      <c r="D62" s="155" t="n">
        <v>83.4</v>
      </c>
      <c r="E62" s="156" t="n">
        <f aca="false">_xlfn.PERCENTRANK.EXC($C$4:$C$90,C62)</f>
        <v>0.818</v>
      </c>
      <c r="F62" s="156" t="n">
        <f aca="false">_xlfn.PERCENTRANK.EXC(D$4:D$90,D62)</f>
        <v>0.795</v>
      </c>
      <c r="G62" s="155" t="n">
        <v>60.108714976</v>
      </c>
      <c r="H62" s="155" t="n">
        <v>58.1</v>
      </c>
      <c r="I62" s="156" t="n">
        <f aca="false">(1-(_xlfn.PERCENTRANK.EXC(G$4:G$90,G62)))</f>
        <v>0.602</v>
      </c>
      <c r="J62" s="156" t="n">
        <f aca="false">(1-(_xlfn.PERCENTRANK.EXC(H$4:H$90,H62)))</f>
        <v>0.7711</v>
      </c>
      <c r="K62" s="155" t="n">
        <v>20</v>
      </c>
      <c r="L62" s="155" t="n">
        <v>13.9</v>
      </c>
      <c r="M62" s="156" t="n">
        <f aca="false">(1-(_xlfn.PERCENTRANK.EXC(K$4:K$90,K62)))</f>
        <v>0.875</v>
      </c>
      <c r="N62" s="156" t="n">
        <f aca="false">(1-(_xlfn.PERCENTRANK.EXC(L$4:L$90,L62)))</f>
        <v>0.965909</v>
      </c>
      <c r="O62" s="155" t="n">
        <v>77.8</v>
      </c>
      <c r="P62" s="155" t="n">
        <v>74.4</v>
      </c>
      <c r="Q62" s="156" t="n">
        <f aca="false">_xlfn.PERCENTRANK.EXC(O$4:O$90,O62)</f>
        <v>0.955</v>
      </c>
      <c r="R62" s="156" t="n">
        <f aca="false">_xlfn.PERCENTRANK.EXC(P$4:P$90,P62)</f>
        <v>0.92</v>
      </c>
      <c r="S62" s="155" t="n">
        <v>48.3</v>
      </c>
      <c r="T62" s="155" t="n">
        <v>62.8</v>
      </c>
      <c r="U62" s="156" t="n">
        <f aca="false">_xlfn.PERCENTRANK.EXC(S$4:S$90,S62)</f>
        <v>0.466</v>
      </c>
      <c r="V62" s="156" t="n">
        <f aca="false">_xlfn.PERCENTRANK.EXC(T$4:T$90,T62)</f>
        <v>0.614</v>
      </c>
      <c r="W62" s="88" t="s">
        <v>196</v>
      </c>
      <c r="X62" s="181"/>
      <c r="Y62" s="181"/>
      <c r="Z62" s="189"/>
      <c r="AA62" s="183"/>
      <c r="AB62" s="184"/>
      <c r="AC62" s="184"/>
      <c r="AH62" s="161" t="n">
        <v>70.7</v>
      </c>
      <c r="AI62" s="161" t="n">
        <v>70.9</v>
      </c>
      <c r="AJ62" s="156" t="n">
        <f aca="false">_xlfn.PERCENTRANK.EXC(AH$4:AH$90,AH62)</f>
        <v>0.989</v>
      </c>
      <c r="AK62" s="156" t="n">
        <f aca="false">_xlfn.PERCENTRANK.EXC(AI$4:AI$90,AI62)</f>
        <v>0.989</v>
      </c>
      <c r="AL62" s="155" t="n">
        <v>74.7869614444908</v>
      </c>
      <c r="AM62" s="155" t="n">
        <v>73.2481800723505</v>
      </c>
      <c r="AN62" s="156" t="n">
        <f aca="false">_xlfn.PERCENTRANK.EXC(AL$4:AL$90,AL62)</f>
        <v>0.761</v>
      </c>
      <c r="AO62" s="156" t="n">
        <f aca="false">_xlfn.PERCENTRANK.EXC(AM$4:AM$90,AM62)</f>
        <v>0.591</v>
      </c>
      <c r="AP62" s="164" t="n">
        <v>1305</v>
      </c>
      <c r="AQ62" s="164" t="n">
        <v>1601</v>
      </c>
      <c r="AR62" s="156" t="n">
        <f aca="false">_xlfn.PERCENTRANK.EXC(AP$4:AP$90,AP62)</f>
        <v>0.864</v>
      </c>
      <c r="AS62" s="156" t="n">
        <f aca="false">_xlfn.PERCENTRANK.EXC(AQ$4:AQ$90,AQ62)</f>
        <v>0.841</v>
      </c>
      <c r="AT62" s="165" t="n">
        <v>0.435661764705882</v>
      </c>
      <c r="AU62" s="165" t="n">
        <v>0.3984375</v>
      </c>
      <c r="AV62" s="166" t="n">
        <f aca="false">_xlfn.PERCENTRANK.EXC(AT$4:AT$90,AT62)</f>
        <v>0.398</v>
      </c>
      <c r="AW62" s="166" t="n">
        <f aca="false">_xlfn.PERCENTRANK.EXC(AU$4:AU$90,AU62)</f>
        <v>0.432</v>
      </c>
      <c r="AX62" s="155" t="n">
        <v>11.6</v>
      </c>
      <c r="AY62" s="155" t="n">
        <v>14.9</v>
      </c>
      <c r="AZ62" s="156" t="n">
        <f aca="false">_xlfn.PERCENTRANK.EXC(AX$4:AX$90,AX62)</f>
        <v>0.636</v>
      </c>
      <c r="BA62" s="156" t="n">
        <f aca="false">_xlfn.PERCENTRANK.EXC(AY$4:AY$90,AY62)</f>
        <v>0.727</v>
      </c>
      <c r="BL62" s="155" t="n">
        <v>13.8</v>
      </c>
      <c r="BM62" s="155" t="n">
        <v>17.7</v>
      </c>
      <c r="BN62" s="156" t="n">
        <f aca="false">_xlfn.PERCENTRANK.EXC(BL$4:BL$90,BL62)</f>
        <v>0.67</v>
      </c>
      <c r="BO62" s="156" t="n">
        <f aca="false">_xlfn.PERCENTRANK.EXC(BM$4:BM$90,BM62)</f>
        <v>0.682</v>
      </c>
      <c r="BP62" s="155" t="n">
        <v>5.475835</v>
      </c>
      <c r="BQ62" s="155" t="n">
        <v>3.817074</v>
      </c>
      <c r="BR62" s="156" t="n">
        <f aca="false">_xlfn.PERCENTRANK.EXC(BP$4:BP$90,BP62)</f>
        <v>0.977</v>
      </c>
      <c r="BS62" s="156" t="n">
        <f aca="false">_xlfn.PERCENTRANK.EXC(BQ$4:BQ$90,BQ62)</f>
        <v>0.909</v>
      </c>
      <c r="BW62" s="89"/>
      <c r="BX62" s="173" t="n">
        <v>72.3</v>
      </c>
      <c r="BY62" s="173" t="n">
        <v>73.1</v>
      </c>
      <c r="BZ62" s="156" t="n">
        <f aca="false">_xlfn.PERCENTRANK.EXC(BX$4:BX$90,BX62)</f>
        <v>0.409</v>
      </c>
      <c r="CA62" s="156" t="n">
        <f aca="false">_xlfn.PERCENTRANK.EXC(BY$4:BY$90,BY62)</f>
        <v>0.1932</v>
      </c>
      <c r="CD62" s="174" t="n">
        <v>135819</v>
      </c>
      <c r="CE62" s="174" t="n">
        <v>188164</v>
      </c>
      <c r="CF62" s="175" t="n">
        <v>0.035</v>
      </c>
      <c r="CG62" s="175" t="n">
        <v>0.028</v>
      </c>
      <c r="CH62" s="175" t="n">
        <v>0.044</v>
      </c>
      <c r="CI62" s="175" t="n">
        <v>0.04</v>
      </c>
      <c r="CJ62" s="175" t="n">
        <v>0.04</v>
      </c>
      <c r="CK62" s="175" t="n">
        <v>0.032</v>
      </c>
      <c r="CL62" s="175" t="n">
        <v>0.027</v>
      </c>
      <c r="CM62" s="175" t="n">
        <v>0.033</v>
      </c>
      <c r="CN62" s="175" t="n">
        <v>0.026</v>
      </c>
      <c r="CO62" s="175" t="n">
        <v>0.028</v>
      </c>
      <c r="CP62" s="185"/>
      <c r="CQ62" s="185"/>
      <c r="DB62" s="176" t="n">
        <v>22.6143151718713</v>
      </c>
      <c r="DC62" s="176" t="n">
        <v>13.5892094130652</v>
      </c>
      <c r="DD62" s="176" t="n">
        <v>53.3848132480177</v>
      </c>
      <c r="DE62" s="176" t="n">
        <v>9.37745796220318</v>
      </c>
      <c r="DF62" s="176" t="n">
        <v>1.03420420484258</v>
      </c>
      <c r="DG62" s="186"/>
      <c r="DH62" s="186"/>
      <c r="DI62" s="186"/>
      <c r="DJ62" s="186"/>
      <c r="DK62" s="186"/>
      <c r="DL62" s="178" t="n">
        <v>4.46633630622742</v>
      </c>
      <c r="DM62" s="178" t="n">
        <v>6.26706348230317</v>
      </c>
      <c r="DN62" s="156" t="n">
        <f aca="false">_xlfn.PERCENTRANK.EXC(DL$4:DL$90,DL62)</f>
        <v>0.3523</v>
      </c>
      <c r="DO62" s="156" t="n">
        <f aca="false">_xlfn.PERCENTRANK.EXC(DM$4:DM$90,DM62)</f>
        <v>0.375</v>
      </c>
      <c r="DR62" s="179" t="n">
        <v>138.776493796164</v>
      </c>
      <c r="DS62" s="179" t="n">
        <v>143.73487856429</v>
      </c>
      <c r="DT62" s="156" t="n">
        <f aca="false">_xlfn.PERCENTRANK.EXC(DR$4:DR$90,DR62)</f>
        <v>0.1477</v>
      </c>
      <c r="DU62" s="180" t="n">
        <f aca="false">_xlfn.PERCENTRANK.EXC(DS$4:DS$90,DS62)</f>
        <v>0.1477</v>
      </c>
    </row>
    <row r="63" customFormat="false" ht="15" hidden="false" customHeight="false" outlineLevel="0" collapsed="false">
      <c r="A63" s="154" t="n">
        <v>315</v>
      </c>
      <c r="B63" s="154" t="s">
        <v>210</v>
      </c>
      <c r="C63" s="155" t="n">
        <v>75.5</v>
      </c>
      <c r="D63" s="155" t="n">
        <v>77.3</v>
      </c>
      <c r="E63" s="156" t="n">
        <f aca="false">_xlfn.PERCENTRANK.EXC($C$4:$C$90,C63)</f>
        <v>0.022727</v>
      </c>
      <c r="F63" s="156" t="n">
        <f aca="false">_xlfn.PERCENTRANK.EXC(D$4:D$90,D63)</f>
        <v>0.022727</v>
      </c>
      <c r="G63" s="187" t="s">
        <v>154</v>
      </c>
      <c r="H63" s="187" t="s">
        <v>154</v>
      </c>
      <c r="I63" s="0" t="s">
        <v>154</v>
      </c>
      <c r="J63" s="0" t="s">
        <v>154</v>
      </c>
      <c r="K63" s="155" t="n">
        <v>307.3</v>
      </c>
      <c r="L63" s="155" t="n">
        <v>257.3</v>
      </c>
      <c r="M63" s="156" t="n">
        <f aca="false">(1-(_xlfn.PERCENTRANK.EXC(K$4:K$90,K63)))</f>
        <v>0.023</v>
      </c>
      <c r="N63" s="156" t="n">
        <f aca="false">(1-(_xlfn.PERCENTRANK.EXC(L$4:L$90,L63)))</f>
        <v>0.023</v>
      </c>
      <c r="O63" s="155" t="n">
        <v>48</v>
      </c>
      <c r="P63" s="155" t="n">
        <v>47.1</v>
      </c>
      <c r="Q63" s="156" t="n">
        <f aca="false">_xlfn.PERCENTRANK.EXC(O$4:O$90,O63)</f>
        <v>0.034091</v>
      </c>
      <c r="R63" s="156" t="n">
        <f aca="false">_xlfn.PERCENTRANK.EXC(P$4:P$90,P63)</f>
        <v>0.034091</v>
      </c>
      <c r="S63" s="155" t="n">
        <v>41.3</v>
      </c>
      <c r="T63" s="155" t="n">
        <v>53.9</v>
      </c>
      <c r="U63" s="156" t="n">
        <f aca="false">_xlfn.PERCENTRANK.EXC(S$4:S$90,S63)</f>
        <v>0.10227</v>
      </c>
      <c r="V63" s="156" t="n">
        <f aca="false">_xlfn.PERCENTRANK.EXC(T$4:T$90,T63)</f>
        <v>0.1477</v>
      </c>
      <c r="W63" s="88" t="s">
        <v>196</v>
      </c>
      <c r="X63" s="181"/>
      <c r="Y63" s="181"/>
      <c r="Z63" s="189"/>
      <c r="AA63" s="183"/>
      <c r="AB63" s="184"/>
      <c r="AC63" s="184"/>
      <c r="AH63" s="161" t="n">
        <v>66.1</v>
      </c>
      <c r="AI63" s="161" t="n">
        <v>62.9</v>
      </c>
      <c r="AJ63" s="156" t="n">
        <f aca="false">_xlfn.PERCENTRANK.EXC(AH$4:AH$90,AH63)</f>
        <v>0.886</v>
      </c>
      <c r="AK63" s="156" t="n">
        <f aca="false">_xlfn.PERCENTRANK.EXC(AI$4:AI$90,AI63)</f>
        <v>0.659</v>
      </c>
      <c r="AL63" s="155" t="n">
        <v>53.3852717492117</v>
      </c>
      <c r="AM63" s="155" t="n">
        <v>53.0800178810908</v>
      </c>
      <c r="AN63" s="156" t="n">
        <f aca="false">_xlfn.PERCENTRANK.EXC(AL$4:AL$90,AL63)</f>
        <v>0.022727</v>
      </c>
      <c r="AO63" s="156" t="n">
        <f aca="false">_xlfn.PERCENTRANK.EXC(AM$4:AM$90,AM63)</f>
        <v>0.022727</v>
      </c>
      <c r="AP63" s="164" t="n">
        <v>1051</v>
      </c>
      <c r="AQ63" s="164" t="n">
        <v>1216</v>
      </c>
      <c r="AR63" s="156" t="n">
        <f aca="false">_xlfn.PERCENTRANK.EXC(AP$4:AP$90,AP63)</f>
        <v>0.602</v>
      </c>
      <c r="AS63" s="156" t="n">
        <f aca="false">_xlfn.PERCENTRANK.EXC(AQ$4:AQ$90,AQ63)</f>
        <v>0.545</v>
      </c>
      <c r="AT63" s="165" t="n">
        <v>0.404710920770878</v>
      </c>
      <c r="AU63" s="165" t="n">
        <v>0.356182795698925</v>
      </c>
      <c r="AV63" s="166" t="n">
        <f aca="false">_xlfn.PERCENTRANK.EXC(AT$4:AT$90,AT63)</f>
        <v>0.25</v>
      </c>
      <c r="AW63" s="166" t="n">
        <f aca="false">_xlfn.PERCENTRANK.EXC(AU$4:AU$90,AU63)</f>
        <v>0.2273</v>
      </c>
      <c r="AX63" s="155" t="n">
        <v>10.4</v>
      </c>
      <c r="AY63" s="155" t="n">
        <v>14</v>
      </c>
      <c r="AZ63" s="156" t="n">
        <f aca="false">_xlfn.PERCENTRANK.EXC(AX$4:AX$90,AX63)</f>
        <v>0.386</v>
      </c>
      <c r="BA63" s="156" t="n">
        <f aca="false">_xlfn.PERCENTRANK.EXC(AY$4:AY$90,AY63)</f>
        <v>0.625</v>
      </c>
      <c r="BL63" s="155" t="n">
        <v>4.9</v>
      </c>
      <c r="BM63" s="155" t="n">
        <v>8.6</v>
      </c>
      <c r="BN63" s="156" t="n">
        <f aca="false">_xlfn.PERCENTRANK.EXC(BL$4:BL$90,BL63)</f>
        <v>0.3182</v>
      </c>
      <c r="BO63" s="156" t="n">
        <f aca="false">_xlfn.PERCENTRANK.EXC(BM$4:BM$90,BM63)</f>
        <v>0.455</v>
      </c>
      <c r="BP63" s="155" t="n">
        <v>4.136871</v>
      </c>
      <c r="BQ63" s="155" t="n">
        <v>1.662761</v>
      </c>
      <c r="BR63" s="156" t="n">
        <f aca="false">_xlfn.PERCENTRANK.EXC(BP$4:BP$90,BP63)</f>
        <v>0.932</v>
      </c>
      <c r="BS63" s="156" t="n">
        <f aca="false">_xlfn.PERCENTRANK.EXC(BQ$4:BQ$90,BQ63)</f>
        <v>0.0113636</v>
      </c>
      <c r="BW63" s="89"/>
      <c r="BX63" s="173" t="n">
        <v>70.7</v>
      </c>
      <c r="BY63" s="173" t="n">
        <v>69.7</v>
      </c>
      <c r="BZ63" s="156" t="n">
        <f aca="false">_xlfn.PERCENTRANK.EXC(BX$4:BX$90,BX63)</f>
        <v>0.2614</v>
      </c>
      <c r="CA63" s="156" t="n">
        <f aca="false">_xlfn.PERCENTRANK.EXC(BY$4:BY$90,BY63)</f>
        <v>0.07955</v>
      </c>
      <c r="CD63" s="174" t="n">
        <v>81545</v>
      </c>
      <c r="CE63" s="174" t="n">
        <v>88424</v>
      </c>
      <c r="CF63" s="175" t="n">
        <v>-0.002</v>
      </c>
      <c r="CG63" s="175" t="n">
        <v>-0.004</v>
      </c>
      <c r="CH63" s="175" t="n">
        <v>0.014</v>
      </c>
      <c r="CI63" s="175" t="n">
        <v>0.018</v>
      </c>
      <c r="CJ63" s="175" t="n">
        <v>0.011</v>
      </c>
      <c r="CK63" s="175" t="n">
        <v>0.011</v>
      </c>
      <c r="CL63" s="175" t="n">
        <v>0.012</v>
      </c>
      <c r="CM63" s="175" t="n">
        <v>0.009</v>
      </c>
      <c r="CN63" s="175" t="n">
        <v>0.009</v>
      </c>
      <c r="CO63" s="175" t="n">
        <v>0.002</v>
      </c>
      <c r="CP63" s="185"/>
      <c r="CQ63" s="185"/>
      <c r="DB63" s="176" t="n">
        <v>23.4042793811635</v>
      </c>
      <c r="DC63" s="176" t="n">
        <v>13.3447932687958</v>
      </c>
      <c r="DD63" s="176" t="n">
        <v>53.7783859585633</v>
      </c>
      <c r="DE63" s="176" t="n">
        <v>8.61304623179227</v>
      </c>
      <c r="DF63" s="176" t="n">
        <v>0.859495159685153</v>
      </c>
      <c r="DG63" s="186"/>
      <c r="DH63" s="186"/>
      <c r="DI63" s="186"/>
      <c r="DJ63" s="186"/>
      <c r="DK63" s="186"/>
      <c r="DL63" s="178" t="n">
        <v>16.4095968427198</v>
      </c>
      <c r="DM63" s="178" t="n">
        <v>18.8760383557253</v>
      </c>
      <c r="DN63" s="156" t="n">
        <f aca="false">_xlfn.PERCENTRANK.EXC(DL$4:DL$90,DL63)</f>
        <v>0.739</v>
      </c>
      <c r="DO63" s="156" t="n">
        <f aca="false">_xlfn.PERCENTRANK.EXC(DM$4:DM$90,DM63)</f>
        <v>0.705</v>
      </c>
      <c r="DR63" s="179" t="n">
        <v>168.66463819176</v>
      </c>
      <c r="DS63" s="179" t="n">
        <v>176.840052605324</v>
      </c>
      <c r="DT63" s="156" t="n">
        <f aca="false">_xlfn.PERCENTRANK.EXC(DR$4:DR$90,DR63)</f>
        <v>0.3068</v>
      </c>
      <c r="DU63" s="180" t="n">
        <f aca="false">_xlfn.PERCENTRANK.EXC(DS$4:DS$90,DS63)</f>
        <v>0.2955</v>
      </c>
    </row>
    <row r="64" customFormat="false" ht="15" hidden="false" customHeight="false" outlineLevel="0" collapsed="false">
      <c r="A64" s="154" t="n">
        <v>316</v>
      </c>
      <c r="B64" s="154" t="s">
        <v>211</v>
      </c>
      <c r="C64" s="155" t="n">
        <v>82.6</v>
      </c>
      <c r="D64" s="155" t="n">
        <v>83.2</v>
      </c>
      <c r="E64" s="156" t="n">
        <f aca="false">_xlfn.PERCENTRANK.EXC($C$4:$C$90,C64)</f>
        <v>0.852</v>
      </c>
      <c r="F64" s="156" t="n">
        <f aca="false">_xlfn.PERCENTRANK.EXC(D$4:D$90,D64)</f>
        <v>0.739</v>
      </c>
      <c r="G64" s="155" t="n">
        <v>65.619712912</v>
      </c>
      <c r="H64" s="155" t="n">
        <v>59.7</v>
      </c>
      <c r="I64" s="156" t="n">
        <f aca="false">(1-(_xlfn.PERCENTRANK.EXC(G$4:G$90,G64)))</f>
        <v>0.349</v>
      </c>
      <c r="J64" s="156" t="n">
        <f aca="false">(1-(_xlfn.PERCENTRANK.EXC(H$4:H$90,H64)))</f>
        <v>0.7108</v>
      </c>
      <c r="K64" s="155" t="n">
        <v>29.9</v>
      </c>
      <c r="L64" s="155" t="n">
        <v>24.7</v>
      </c>
      <c r="M64" s="156" t="n">
        <f aca="false">(1-(_xlfn.PERCENTRANK.EXC(K$4:K$90,K64)))</f>
        <v>0.477</v>
      </c>
      <c r="N64" s="156" t="n">
        <f aca="false">(1-(_xlfn.PERCENTRANK.EXC(L$4:L$90,L64)))</f>
        <v>0.7614</v>
      </c>
      <c r="O64" s="155" t="n">
        <v>66.7</v>
      </c>
      <c r="P64" s="155" t="n">
        <v>66.7</v>
      </c>
      <c r="Q64" s="156" t="n">
        <f aca="false">_xlfn.PERCENTRANK.EXC(O$4:O$90,O64)</f>
        <v>0.2955</v>
      </c>
      <c r="R64" s="156" t="n">
        <f aca="false">_xlfn.PERCENTRANK.EXC(P$4:P$90,P64)</f>
        <v>0.3523</v>
      </c>
      <c r="S64" s="155" t="n">
        <v>49.4</v>
      </c>
      <c r="T64" s="155" t="n">
        <v>63.4</v>
      </c>
      <c r="U64" s="156" t="n">
        <f aca="false">_xlfn.PERCENTRANK.EXC(S$4:S$90,S64)</f>
        <v>0.557</v>
      </c>
      <c r="V64" s="156" t="n">
        <f aca="false">_xlfn.PERCENTRANK.EXC(T$4:T$90,T64)</f>
        <v>0.648</v>
      </c>
      <c r="W64" s="88" t="s">
        <v>196</v>
      </c>
      <c r="X64" s="181"/>
      <c r="Y64" s="181"/>
      <c r="Z64" s="189"/>
      <c r="AA64" s="183"/>
      <c r="AB64" s="184"/>
      <c r="AC64" s="184"/>
      <c r="AH64" s="161" t="n">
        <v>55.4</v>
      </c>
      <c r="AI64" s="161" t="n">
        <v>58.4</v>
      </c>
      <c r="AJ64" s="156" t="n">
        <f aca="false">_xlfn.PERCENTRANK.EXC(AH$4:AH$90,AH64)</f>
        <v>0.1705</v>
      </c>
      <c r="AK64" s="156" t="n">
        <f aca="false">_xlfn.PERCENTRANK.EXC(AI$4:AI$90,AI64)</f>
        <v>0.2955</v>
      </c>
      <c r="AL64" s="155" t="n">
        <v>64.6189237093186</v>
      </c>
      <c r="AM64" s="155" t="n">
        <v>67.8857876162977</v>
      </c>
      <c r="AN64" s="156" t="n">
        <f aca="false">_xlfn.PERCENTRANK.EXC(AL$4:AL$90,AL64)</f>
        <v>0.1364</v>
      </c>
      <c r="AO64" s="156" t="n">
        <f aca="false">_xlfn.PERCENTRANK.EXC(AM$4:AM$90,AM64)</f>
        <v>0.2841</v>
      </c>
      <c r="AP64" s="164" t="n">
        <v>807.5</v>
      </c>
      <c r="AQ64" s="164" t="n">
        <v>1010</v>
      </c>
      <c r="AR64" s="156" t="n">
        <f aca="false">_xlfn.PERCENTRANK.EXC(AP$4:AP$90,AP64)</f>
        <v>0.125</v>
      </c>
      <c r="AS64" s="156" t="n">
        <f aca="false">_xlfn.PERCENTRANK.EXC(AQ$4:AQ$90,AQ64)</f>
        <v>0.3295</v>
      </c>
      <c r="AT64" s="165" t="n">
        <v>0.534031413612566</v>
      </c>
      <c r="AU64" s="165" t="n">
        <v>0.463636363636364</v>
      </c>
      <c r="AV64" s="166" t="n">
        <f aca="false">_xlfn.PERCENTRANK.EXC(AT$4:AT$90,AT64)</f>
        <v>0.898</v>
      </c>
      <c r="AW64" s="166" t="n">
        <f aca="false">_xlfn.PERCENTRANK.EXC(AU$4:AU$90,AU64)</f>
        <v>0.807</v>
      </c>
      <c r="AX64" s="155" t="n">
        <v>11.1</v>
      </c>
      <c r="AY64" s="155" t="n">
        <v>13.1</v>
      </c>
      <c r="AZ64" s="156" t="n">
        <f aca="false">_xlfn.PERCENTRANK.EXC(AX$4:AX$90,AX64)</f>
        <v>0.511</v>
      </c>
      <c r="BA64" s="156" t="n">
        <f aca="false">_xlfn.PERCENTRANK.EXC(AY$4:AY$90,AY64)</f>
        <v>0.534</v>
      </c>
      <c r="BL64" s="155" t="n">
        <v>18.7</v>
      </c>
      <c r="BM64" s="155" t="n">
        <v>19.9</v>
      </c>
      <c r="BN64" s="156" t="n">
        <f aca="false">_xlfn.PERCENTRANK.EXC(BL$4:BL$90,BL64)</f>
        <v>0.75</v>
      </c>
      <c r="BO64" s="156" t="n">
        <f aca="false">_xlfn.PERCENTRANK.EXC(BM$4:BM$90,BM64)</f>
        <v>0.739</v>
      </c>
      <c r="BP64" s="155" t="n">
        <v>3.329501</v>
      </c>
      <c r="BQ64" s="155" t="n">
        <v>2.841564</v>
      </c>
      <c r="BR64" s="156" t="n">
        <f aca="false">_xlfn.PERCENTRANK.EXC(BP$4:BP$90,BP64)</f>
        <v>0.761</v>
      </c>
      <c r="BS64" s="156" t="n">
        <f aca="false">_xlfn.PERCENTRANK.EXC(BQ$4:BQ$90,BQ64)</f>
        <v>0.489</v>
      </c>
      <c r="BW64" s="89"/>
      <c r="BX64" s="173" t="n">
        <v>70.9</v>
      </c>
      <c r="BY64" s="173" t="n">
        <v>73.2</v>
      </c>
      <c r="BZ64" s="156" t="n">
        <f aca="false">_xlfn.PERCENTRANK.EXC(BX$4:BX$90,BX64)</f>
        <v>0.2955</v>
      </c>
      <c r="CA64" s="156" t="n">
        <f aca="false">_xlfn.PERCENTRANK.EXC(BY$4:BY$90,BY64)</f>
        <v>0.2045</v>
      </c>
      <c r="CD64" s="174" t="n">
        <v>270326</v>
      </c>
      <c r="CE64" s="174" t="n">
        <v>335874</v>
      </c>
      <c r="CF64" s="175" t="n">
        <v>0.028</v>
      </c>
      <c r="CG64" s="175" t="n">
        <v>0.025</v>
      </c>
      <c r="CH64" s="175" t="n">
        <v>0.025</v>
      </c>
      <c r="CI64" s="175" t="n">
        <v>0.029</v>
      </c>
      <c r="CJ64" s="175" t="n">
        <v>0.027</v>
      </c>
      <c r="CK64" s="175" t="n">
        <v>0.018</v>
      </c>
      <c r="CL64" s="175" t="n">
        <v>0.014</v>
      </c>
      <c r="CM64" s="175" t="n">
        <v>0.019</v>
      </c>
      <c r="CN64" s="175" t="n">
        <v>0.018</v>
      </c>
      <c r="CO64" s="175" t="n">
        <v>0.017</v>
      </c>
      <c r="CP64" s="185"/>
      <c r="CQ64" s="185"/>
      <c r="DB64" s="176" t="n">
        <v>18.3199652250546</v>
      </c>
      <c r="DC64" s="176" t="n">
        <v>11.4727546639514</v>
      </c>
      <c r="DD64" s="176" t="n">
        <v>50.8053615343849</v>
      </c>
      <c r="DE64" s="176" t="n">
        <v>17.0036978152521</v>
      </c>
      <c r="DF64" s="176" t="n">
        <v>2.39822076135694</v>
      </c>
      <c r="DG64" s="186"/>
      <c r="DH64" s="186"/>
      <c r="DI64" s="186"/>
      <c r="DJ64" s="186"/>
      <c r="DK64" s="186"/>
      <c r="DL64" s="178" t="n">
        <v>3.47385797039972</v>
      </c>
      <c r="DM64" s="178" t="n">
        <v>4.2788608757783</v>
      </c>
      <c r="DN64" s="156" t="n">
        <f aca="false">_xlfn.PERCENTRANK.EXC(DL$4:DL$90,DL64)</f>
        <v>0.25</v>
      </c>
      <c r="DO64" s="156" t="n">
        <f aca="false">_xlfn.PERCENTRANK.EXC(DM$4:DM$90,DM64)</f>
        <v>0.2159</v>
      </c>
      <c r="DR64" s="179" t="n">
        <v>247.748108781297</v>
      </c>
      <c r="DS64" s="179" t="n">
        <v>251.353921829945</v>
      </c>
      <c r="DT64" s="156" t="n">
        <f aca="false">_xlfn.PERCENTRANK.EXC(DR$4:DR$90,DR64)</f>
        <v>0.648</v>
      </c>
      <c r="DU64" s="180" t="n">
        <f aca="false">_xlfn.PERCENTRANK.EXC(DS$4:DS$90,DS64)</f>
        <v>0.648</v>
      </c>
    </row>
    <row r="65" customFormat="false" ht="15" hidden="false" customHeight="false" outlineLevel="0" collapsed="false">
      <c r="A65" s="154" t="n">
        <v>317</v>
      </c>
      <c r="B65" s="154" t="s">
        <v>212</v>
      </c>
      <c r="C65" s="155" t="n">
        <v>81.4</v>
      </c>
      <c r="D65" s="155" t="n">
        <v>81.9</v>
      </c>
      <c r="E65" s="156" t="n">
        <f aca="false">_xlfn.PERCENTRANK.EXC($C$4:$C$90,C65)</f>
        <v>0.591</v>
      </c>
      <c r="F65" s="156" t="n">
        <f aca="false">_xlfn.PERCENTRANK.EXC(D$4:D$90,D65)</f>
        <v>0.523</v>
      </c>
      <c r="G65" s="155" t="n">
        <v>76.874056429</v>
      </c>
      <c r="H65" s="155" t="n">
        <v>69.9</v>
      </c>
      <c r="I65" s="156" t="n">
        <f aca="false">(1-(_xlfn.PERCENTRANK.EXC(G$4:G$90,G65)))</f>
        <v>0.084</v>
      </c>
      <c r="J65" s="156" t="n">
        <f aca="false">(1-(_xlfn.PERCENTRANK.EXC(H$4:H$90,H65)))</f>
        <v>0.217</v>
      </c>
      <c r="K65" s="155" t="n">
        <v>34.6</v>
      </c>
      <c r="L65" s="155" t="n">
        <v>36.5</v>
      </c>
      <c r="M65" s="156" t="n">
        <f aca="false">(1-(_xlfn.PERCENTRANK.EXC(K$4:K$90,K65)))</f>
        <v>0.33</v>
      </c>
      <c r="N65" s="156" t="n">
        <f aca="false">(1-(_xlfn.PERCENTRANK.EXC(L$4:L$90,L65)))</f>
        <v>0.42</v>
      </c>
      <c r="O65" s="155" t="n">
        <v>66.9</v>
      </c>
      <c r="P65" s="155" t="n">
        <v>65.6</v>
      </c>
      <c r="Q65" s="156" t="n">
        <f aca="false">_xlfn.PERCENTRANK.EXC(O$4:O$90,O65)</f>
        <v>0.3068</v>
      </c>
      <c r="R65" s="156" t="n">
        <f aca="false">_xlfn.PERCENTRANK.EXC(P$4:P$90,P65)</f>
        <v>0.2841</v>
      </c>
      <c r="S65" s="155" t="n">
        <v>45.5</v>
      </c>
      <c r="T65" s="155" t="n">
        <v>59.4</v>
      </c>
      <c r="U65" s="156" t="n">
        <f aca="false">_xlfn.PERCENTRANK.EXC(S$4:S$90,S65)</f>
        <v>0.2955</v>
      </c>
      <c r="V65" s="156" t="n">
        <f aca="false">_xlfn.PERCENTRANK.EXC(T$4:T$90,T65)</f>
        <v>0.3636</v>
      </c>
      <c r="W65" s="88" t="s">
        <v>196</v>
      </c>
      <c r="X65" s="181"/>
      <c r="Y65" s="181"/>
      <c r="Z65" s="189"/>
      <c r="AA65" s="183"/>
      <c r="AB65" s="184"/>
      <c r="AC65" s="184"/>
      <c r="AH65" s="161" t="n">
        <v>60.4</v>
      </c>
      <c r="AI65" s="161" t="n">
        <v>61.3</v>
      </c>
      <c r="AJ65" s="156" t="n">
        <f aca="false">_xlfn.PERCENTRANK.EXC(AH$4:AH$90,AH65)</f>
        <v>0.511</v>
      </c>
      <c r="AK65" s="156" t="n">
        <f aca="false">_xlfn.PERCENTRANK.EXC(AI$4:AI$90,AI65)</f>
        <v>0.534</v>
      </c>
      <c r="AL65" s="155" t="n">
        <v>75.0245363913425</v>
      </c>
      <c r="AM65" s="155" t="n">
        <v>71.921355659476</v>
      </c>
      <c r="AN65" s="156" t="n">
        <f aca="false">_xlfn.PERCENTRANK.EXC(AL$4:AL$90,AL65)</f>
        <v>0.773</v>
      </c>
      <c r="AO65" s="156" t="n">
        <f aca="false">_xlfn.PERCENTRANK.EXC(AM$4:AM$90,AM65)</f>
        <v>0.489</v>
      </c>
      <c r="AP65" s="164" t="n">
        <v>927.2</v>
      </c>
      <c r="AQ65" s="164" t="n">
        <v>1095</v>
      </c>
      <c r="AR65" s="156" t="n">
        <f aca="false">_xlfn.PERCENTRANK.EXC(AP$4:AP$90,AP65)</f>
        <v>0.42</v>
      </c>
      <c r="AS65" s="156" t="n">
        <f aca="false">_xlfn.PERCENTRANK.EXC(AQ$4:AQ$90,AQ65)</f>
        <v>0.409</v>
      </c>
      <c r="AT65" s="165" t="n">
        <v>0.48951048951049</v>
      </c>
      <c r="AU65" s="165" t="n">
        <v>0.451008645533141</v>
      </c>
      <c r="AV65" s="166" t="n">
        <f aca="false">_xlfn.PERCENTRANK.EXC(AT$4:AT$90,AT65)</f>
        <v>0.739</v>
      </c>
      <c r="AW65" s="166" t="n">
        <f aca="false">_xlfn.PERCENTRANK.EXC(AU$4:AU$90,AU65)</f>
        <v>0.75</v>
      </c>
      <c r="AX65" s="155" t="n">
        <v>11.5</v>
      </c>
      <c r="AY65" s="155" t="n">
        <v>13.1</v>
      </c>
      <c r="AZ65" s="156" t="n">
        <f aca="false">_xlfn.PERCENTRANK.EXC(AX$4:AX$90,AX65)</f>
        <v>0.625</v>
      </c>
      <c r="BA65" s="156" t="n">
        <f aca="false">_xlfn.PERCENTRANK.EXC(AY$4:AY$90,AY65)</f>
        <v>0.534</v>
      </c>
      <c r="BL65" s="155" t="n">
        <v>8</v>
      </c>
      <c r="BM65" s="155" t="n">
        <v>8.2</v>
      </c>
      <c r="BN65" s="156" t="n">
        <f aca="false">_xlfn.PERCENTRANK.EXC(BL$4:BL$90,BL65)</f>
        <v>0.489</v>
      </c>
      <c r="BO65" s="156" t="n">
        <f aca="false">_xlfn.PERCENTRANK.EXC(BM$4:BM$90,BM65)</f>
        <v>0.409</v>
      </c>
      <c r="BP65" s="155" t="n">
        <v>3.300704</v>
      </c>
      <c r="BQ65" s="155" t="n">
        <v>2.635801</v>
      </c>
      <c r="BR65" s="156" t="n">
        <f aca="false">_xlfn.PERCENTRANK.EXC(BP$4:BP$90,BP65)</f>
        <v>0.739</v>
      </c>
      <c r="BS65" s="156" t="n">
        <f aca="false">_xlfn.PERCENTRANK.EXC(BQ$4:BQ$90,BQ65)</f>
        <v>0.3636</v>
      </c>
      <c r="BW65" s="89"/>
      <c r="BX65" s="173" t="n">
        <v>73.5</v>
      </c>
      <c r="BY65" s="173" t="n">
        <v>76.4</v>
      </c>
      <c r="BZ65" s="156" t="n">
        <f aca="false">_xlfn.PERCENTRANK.EXC(BX$4:BX$90,BX65)</f>
        <v>0.489</v>
      </c>
      <c r="CA65" s="156" t="n">
        <f aca="false">_xlfn.PERCENTRANK.EXC(BY$4:BY$90,BY65)</f>
        <v>0.477</v>
      </c>
      <c r="CD65" s="174" t="n">
        <v>128888</v>
      </c>
      <c r="CE65" s="174" t="n">
        <v>150748</v>
      </c>
      <c r="CF65" s="175" t="n">
        <v>0.022</v>
      </c>
      <c r="CG65" s="175" t="n">
        <v>0.016</v>
      </c>
      <c r="CH65" s="175" t="n">
        <v>0.015</v>
      </c>
      <c r="CI65" s="175" t="n">
        <v>0.017</v>
      </c>
      <c r="CJ65" s="175" t="n">
        <v>0.02</v>
      </c>
      <c r="CK65" s="175" t="n">
        <v>0.013</v>
      </c>
      <c r="CL65" s="175" t="n">
        <v>0.009</v>
      </c>
      <c r="CM65" s="175" t="n">
        <v>0.017</v>
      </c>
      <c r="CN65" s="175" t="n">
        <v>0.016</v>
      </c>
      <c r="CO65" s="175" t="n">
        <v>0.012</v>
      </c>
      <c r="CP65" s="185"/>
      <c r="CQ65" s="185"/>
      <c r="DB65" s="176" t="n">
        <v>20.9853530395096</v>
      </c>
      <c r="DC65" s="176" t="n">
        <v>14.4731605062754</v>
      </c>
      <c r="DD65" s="176" t="n">
        <v>49.1966725926712</v>
      </c>
      <c r="DE65" s="176" t="n">
        <v>13.3620346538594</v>
      </c>
      <c r="DF65" s="176" t="n">
        <v>1.98277920768435</v>
      </c>
      <c r="DG65" s="186"/>
      <c r="DH65" s="186"/>
      <c r="DI65" s="186"/>
      <c r="DJ65" s="186"/>
      <c r="DK65" s="186"/>
      <c r="DL65" s="178" t="n">
        <v>3.95412313491132</v>
      </c>
      <c r="DM65" s="178" t="n">
        <v>5.73316903775064</v>
      </c>
      <c r="DN65" s="156" t="n">
        <f aca="false">_xlfn.PERCENTRANK.EXC(DL$4:DL$90,DL65)</f>
        <v>0.2727</v>
      </c>
      <c r="DO65" s="156" t="n">
        <f aca="false">_xlfn.PERCENTRANK.EXC(DM$4:DM$90,DM65)</f>
        <v>0.3523</v>
      </c>
      <c r="DR65" s="179" t="n">
        <v>219.403585578582</v>
      </c>
      <c r="DS65" s="179" t="n">
        <v>220.262513008157</v>
      </c>
      <c r="DT65" s="156" t="n">
        <f aca="false">_xlfn.PERCENTRANK.EXC(DR$4:DR$90,DR65)</f>
        <v>0.534</v>
      </c>
      <c r="DU65" s="180" t="n">
        <f aca="false">_xlfn.PERCENTRANK.EXC(DS$4:DS$90,DS65)</f>
        <v>0.511</v>
      </c>
    </row>
    <row r="66" customFormat="false" ht="15" hidden="false" customHeight="false" outlineLevel="0" collapsed="false">
      <c r="A66" s="154" t="n">
        <v>318</v>
      </c>
      <c r="B66" s="154" t="s">
        <v>213</v>
      </c>
      <c r="C66" s="155" t="n">
        <v>80.6</v>
      </c>
      <c r="D66" s="155" t="n">
        <v>81.1</v>
      </c>
      <c r="E66" s="156" t="n">
        <f aca="false">_xlfn.PERCENTRANK.EXC($C$4:$C$90,C66)</f>
        <v>0.3523</v>
      </c>
      <c r="F66" s="156" t="n">
        <f aca="false">_xlfn.PERCENTRANK.EXC(D$4:D$90,D66)</f>
        <v>0.2955</v>
      </c>
      <c r="G66" s="155" t="n">
        <v>49.377680107</v>
      </c>
      <c r="H66" s="155" t="n">
        <v>74.2</v>
      </c>
      <c r="I66" s="156" t="n">
        <f aca="false">(1-(_xlfn.PERCENTRANK.EXC(G$4:G$90,G66)))</f>
        <v>0.91566</v>
      </c>
      <c r="J66" s="156" t="n">
        <f aca="false">(1-(_xlfn.PERCENTRANK.EXC(H$4:H$90,H66)))</f>
        <v>0.108</v>
      </c>
      <c r="K66" s="155" t="n">
        <v>74.6</v>
      </c>
      <c r="L66" s="155" t="n">
        <v>72.9</v>
      </c>
      <c r="M66" s="156" t="n">
        <f aca="false">(1-(_xlfn.PERCENTRANK.EXC(K$4:K$90,K66)))</f>
        <v>0.125</v>
      </c>
      <c r="N66" s="156" t="n">
        <f aca="false">(1-(_xlfn.PERCENTRANK.EXC(L$4:L$90,L66)))</f>
        <v>0.114</v>
      </c>
      <c r="O66" s="155" t="n">
        <v>61.8</v>
      </c>
      <c r="P66" s="155" t="n">
        <v>60.8</v>
      </c>
      <c r="Q66" s="156" t="n">
        <f aca="false">_xlfn.PERCENTRANK.EXC(O$4:O$90,O66)</f>
        <v>0.1591</v>
      </c>
      <c r="R66" s="156" t="n">
        <f aca="false">_xlfn.PERCENTRANK.EXC(P$4:P$90,P66)</f>
        <v>0.1591</v>
      </c>
      <c r="S66" s="155" t="n">
        <v>45.9</v>
      </c>
      <c r="T66" s="155" t="n">
        <v>58.9</v>
      </c>
      <c r="U66" s="156" t="n">
        <f aca="false">_xlfn.PERCENTRANK.EXC(S$4:S$90,S66)</f>
        <v>0.3068</v>
      </c>
      <c r="V66" s="156" t="n">
        <f aca="false">_xlfn.PERCENTRANK.EXC(T$4:T$90,T66)</f>
        <v>0.3523</v>
      </c>
      <c r="W66" s="88" t="s">
        <v>196</v>
      </c>
      <c r="X66" s="181"/>
      <c r="Y66" s="181"/>
      <c r="Z66" s="189"/>
      <c r="AA66" s="183"/>
      <c r="AB66" s="184"/>
      <c r="AC66" s="184"/>
      <c r="AH66" s="161" t="n">
        <v>64.3</v>
      </c>
      <c r="AI66" s="161" t="n">
        <v>65</v>
      </c>
      <c r="AJ66" s="156" t="n">
        <f aca="false">_xlfn.PERCENTRANK.EXC(AH$4:AH$90,AH66)</f>
        <v>0.795</v>
      </c>
      <c r="AK66" s="156" t="n">
        <f aca="false">_xlfn.PERCENTRANK.EXC(AI$4:AI$90,AI66)</f>
        <v>0.784</v>
      </c>
      <c r="AL66" s="155" t="n">
        <v>71.5991967022513</v>
      </c>
      <c r="AM66" s="155" t="n">
        <v>70.8234159862613</v>
      </c>
      <c r="AN66" s="156" t="n">
        <f aca="false">_xlfn.PERCENTRANK.EXC(AL$4:AL$90,AL66)</f>
        <v>0.477</v>
      </c>
      <c r="AO66" s="156" t="n">
        <f aca="false">_xlfn.PERCENTRANK.EXC(AM$4:AM$90,AM66)</f>
        <v>0.409</v>
      </c>
      <c r="AP66" s="164" t="n">
        <v>1048.3</v>
      </c>
      <c r="AQ66" s="164" t="n">
        <v>1295</v>
      </c>
      <c r="AR66" s="156" t="n">
        <f aca="false">_xlfn.PERCENTRANK.EXC(AP$4:AP$90,AP66)</f>
        <v>0.591</v>
      </c>
      <c r="AS66" s="156" t="n">
        <f aca="false">_xlfn.PERCENTRANK.EXC(AQ$4:AQ$90,AQ66)</f>
        <v>0.614</v>
      </c>
      <c r="AT66" s="165" t="n">
        <v>0.436325678496868</v>
      </c>
      <c r="AU66" s="165" t="n">
        <v>0.395989974937343</v>
      </c>
      <c r="AV66" s="166" t="n">
        <f aca="false">_xlfn.PERCENTRANK.EXC(AT$4:AT$90,AT66)</f>
        <v>0.409</v>
      </c>
      <c r="AW66" s="166" t="n">
        <f aca="false">_xlfn.PERCENTRANK.EXC(AU$4:AU$90,AU66)</f>
        <v>0.386</v>
      </c>
      <c r="AX66" s="155" t="n">
        <v>11.6</v>
      </c>
      <c r="AY66" s="155" t="n">
        <v>12.3</v>
      </c>
      <c r="AZ66" s="156" t="n">
        <f aca="false">_xlfn.PERCENTRANK.EXC(AX$4:AX$90,AX66)</f>
        <v>0.636</v>
      </c>
      <c r="BA66" s="156" t="n">
        <f aca="false">_xlfn.PERCENTRANK.EXC(AY$4:AY$90,AY66)</f>
        <v>0.375</v>
      </c>
      <c r="BL66" s="155" t="n">
        <v>5.3</v>
      </c>
      <c r="BM66" s="155" t="n">
        <v>5.9</v>
      </c>
      <c r="BN66" s="156" t="n">
        <f aca="false">_xlfn.PERCENTRANK.EXC(BL$4:BL$90,BL66)</f>
        <v>0.3523</v>
      </c>
      <c r="BO66" s="156" t="n">
        <f aca="false">_xlfn.PERCENTRANK.EXC(BM$4:BM$90,BM66)</f>
        <v>0.3409</v>
      </c>
      <c r="BP66" s="155" t="n">
        <v>3.146527</v>
      </c>
      <c r="BQ66" s="155" t="n">
        <v>2.737077</v>
      </c>
      <c r="BR66" s="156" t="n">
        <f aca="false">_xlfn.PERCENTRANK.EXC(BP$4:BP$90,BP66)</f>
        <v>0.648</v>
      </c>
      <c r="BS66" s="156" t="n">
        <f aca="false">_xlfn.PERCENTRANK.EXC(BQ$4:BQ$90,BQ66)</f>
        <v>0.432</v>
      </c>
      <c r="BW66" s="89"/>
      <c r="BX66" s="173" t="n">
        <v>76.2</v>
      </c>
      <c r="BY66" s="173" t="n">
        <v>76.4</v>
      </c>
      <c r="BZ66" s="156" t="n">
        <f aca="false">_xlfn.PERCENTRANK.EXC(BX$4:BX$90,BX66)</f>
        <v>0.636</v>
      </c>
      <c r="CA66" s="156" t="n">
        <f aca="false">_xlfn.PERCENTRANK.EXC(BY$4:BY$90,BY66)</f>
        <v>0.477</v>
      </c>
      <c r="CD66" s="174" t="n">
        <v>194686</v>
      </c>
      <c r="CE66" s="174" t="n">
        <v>236629</v>
      </c>
      <c r="CF66" s="175" t="n">
        <v>0.02</v>
      </c>
      <c r="CG66" s="175" t="n">
        <v>0.02</v>
      </c>
      <c r="CH66" s="175" t="n">
        <v>0.022</v>
      </c>
      <c r="CI66" s="175" t="n">
        <v>0.026</v>
      </c>
      <c r="CJ66" s="175" t="n">
        <v>0.023</v>
      </c>
      <c r="CK66" s="175" t="n">
        <v>0.017</v>
      </c>
      <c r="CL66" s="175" t="n">
        <v>0.017</v>
      </c>
      <c r="CM66" s="175" t="n">
        <v>0.021</v>
      </c>
      <c r="CN66" s="175" t="n">
        <v>0.019</v>
      </c>
      <c r="CO66" s="175" t="n">
        <v>0.013</v>
      </c>
      <c r="CP66" s="185"/>
      <c r="CQ66" s="185"/>
      <c r="DB66" s="176" t="n">
        <v>20.66948683382</v>
      </c>
      <c r="DC66" s="176" t="n">
        <v>15.4076634732007</v>
      </c>
      <c r="DD66" s="176" t="n">
        <v>51.8165567195906</v>
      </c>
      <c r="DE66" s="176" t="n">
        <v>10.6707123809846</v>
      </c>
      <c r="DF66" s="176" t="n">
        <v>1.43558059240414</v>
      </c>
      <c r="DG66" s="186"/>
      <c r="DH66" s="186"/>
      <c r="DI66" s="186"/>
      <c r="DJ66" s="186"/>
      <c r="DK66" s="186"/>
      <c r="DL66" s="178" t="n">
        <v>5.229117619968</v>
      </c>
      <c r="DM66" s="178" t="n">
        <v>6.39895144054658</v>
      </c>
      <c r="DN66" s="156" t="n">
        <f aca="false">_xlfn.PERCENTRANK.EXC(DL$4:DL$90,DL66)</f>
        <v>0.398</v>
      </c>
      <c r="DO66" s="156" t="n">
        <f aca="false">_xlfn.PERCENTRANK.EXC(DM$4:DM$90,DM66)</f>
        <v>0.398</v>
      </c>
      <c r="DR66" s="179" t="n">
        <v>191.26305047492</v>
      </c>
      <c r="DS66" s="179" t="n">
        <v>195.176752546435</v>
      </c>
      <c r="DT66" s="156" t="n">
        <f aca="false">_xlfn.PERCENTRANK.EXC(DR$4:DR$90,DR66)</f>
        <v>0.398</v>
      </c>
      <c r="DU66" s="180" t="n">
        <f aca="false">_xlfn.PERCENTRANK.EXC(DS$4:DS$90,DS66)</f>
        <v>0.386</v>
      </c>
    </row>
    <row r="67" customFormat="false" ht="15" hidden="false" customHeight="false" outlineLevel="0" collapsed="false">
      <c r="A67" s="154" t="n">
        <v>319</v>
      </c>
      <c r="B67" s="154" t="s">
        <v>214</v>
      </c>
      <c r="C67" s="155" t="n">
        <v>80.9</v>
      </c>
      <c r="D67" s="155" t="n">
        <v>80.9</v>
      </c>
      <c r="E67" s="156" t="n">
        <f aca="false">_xlfn.PERCENTRANK.EXC($C$4:$C$90,C67)</f>
        <v>0.432</v>
      </c>
      <c r="F67" s="156" t="n">
        <f aca="false">_xlfn.PERCENTRANK.EXC(D$4:D$90,D67)</f>
        <v>0.2159</v>
      </c>
      <c r="G67" s="155" t="n">
        <v>60.416148666</v>
      </c>
      <c r="H67" s="155" t="n">
        <v>65.5</v>
      </c>
      <c r="I67" s="156" t="n">
        <f aca="false">(1-(_xlfn.PERCENTRANK.EXC(G$4:G$90,G67)))</f>
        <v>0.578</v>
      </c>
      <c r="J67" s="156" t="n">
        <f aca="false">(1-(_xlfn.PERCENTRANK.EXC(H$4:H$90,H67)))</f>
        <v>0.41</v>
      </c>
      <c r="K67" s="155" t="n">
        <v>51.5</v>
      </c>
      <c r="L67" s="155" t="n">
        <v>46.9</v>
      </c>
      <c r="M67" s="156" t="n">
        <f aca="false">(1-(_xlfn.PERCENTRANK.EXC(K$4:K$90,K67)))</f>
        <v>0.193</v>
      </c>
      <c r="N67" s="156" t="n">
        <f aca="false">(1-(_xlfn.PERCENTRANK.EXC(L$4:L$90,L67)))</f>
        <v>0.239</v>
      </c>
      <c r="O67" s="155" t="n">
        <v>69.2</v>
      </c>
      <c r="P67" s="155" t="n">
        <v>67.4</v>
      </c>
      <c r="Q67" s="156" t="n">
        <f aca="false">_xlfn.PERCENTRANK.EXC(O$4:O$90,O67)</f>
        <v>0.455</v>
      </c>
      <c r="R67" s="156" t="n">
        <f aca="false">_xlfn.PERCENTRANK.EXC(P$4:P$90,P67)</f>
        <v>0.409</v>
      </c>
      <c r="S67" s="155" t="n">
        <v>39.3</v>
      </c>
      <c r="T67" s="155" t="n">
        <v>52.9</v>
      </c>
      <c r="U67" s="156" t="n">
        <f aca="false">_xlfn.PERCENTRANK.EXC(S$4:S$90,S67)</f>
        <v>0.045455</v>
      </c>
      <c r="V67" s="156" t="n">
        <f aca="false">_xlfn.PERCENTRANK.EXC(T$4:T$90,T67)</f>
        <v>0.07955</v>
      </c>
      <c r="W67" s="88" t="s">
        <v>196</v>
      </c>
      <c r="X67" s="181"/>
      <c r="Y67" s="181"/>
      <c r="Z67" s="189"/>
      <c r="AA67" s="183"/>
      <c r="AB67" s="184"/>
      <c r="AC67" s="184"/>
      <c r="AH67" s="161" t="n">
        <v>51.4</v>
      </c>
      <c r="AI67" s="161" t="n">
        <v>50.1</v>
      </c>
      <c r="AJ67" s="156" t="n">
        <f aca="false">_xlfn.PERCENTRANK.EXC(AH$4:AH$90,AH67)</f>
        <v>0.045455</v>
      </c>
      <c r="AK67" s="156" t="n">
        <f aca="false">_xlfn.PERCENTRANK.EXC(AI$4:AI$90,AI67)</f>
        <v>0.022727</v>
      </c>
      <c r="AL67" s="155" t="n">
        <v>62.3706983296438</v>
      </c>
      <c r="AM67" s="155" t="n">
        <v>60.1224685276409</v>
      </c>
      <c r="AN67" s="156" t="n">
        <f aca="false">_xlfn.PERCENTRANK.EXC(AL$4:AL$90,AL67)</f>
        <v>0.09091</v>
      </c>
      <c r="AO67" s="156" t="n">
        <f aca="false">_xlfn.PERCENTRANK.EXC(AM$4:AM$90,AM67)</f>
        <v>0.045455</v>
      </c>
      <c r="AP67" s="164" t="n">
        <v>699.7</v>
      </c>
      <c r="AQ67" s="164" t="n">
        <v>801</v>
      </c>
      <c r="AR67" s="156" t="n">
        <f aca="false">_xlfn.PERCENTRANK.EXC(AP$4:AP$90,AP67)</f>
        <v>0.022727</v>
      </c>
      <c r="AS67" s="156" t="n">
        <f aca="false">_xlfn.PERCENTRANK.EXC(AQ$4:AQ$90,AQ67)</f>
        <v>0.022727</v>
      </c>
      <c r="AT67" s="165" t="n">
        <v>0.573573573573573</v>
      </c>
      <c r="AU67" s="165" t="n">
        <v>0.503759398496241</v>
      </c>
      <c r="AV67" s="166" t="n">
        <f aca="false">_xlfn.PERCENTRANK.EXC(AT$4:AT$90,AT67)</f>
        <v>0.977</v>
      </c>
      <c r="AW67" s="166" t="n">
        <f aca="false">_xlfn.PERCENTRANK.EXC(AU$4:AU$90,AU67)</f>
        <v>0.977</v>
      </c>
      <c r="AX67" s="155" t="n">
        <v>8.5</v>
      </c>
      <c r="AY67" s="155" t="n">
        <v>11.2</v>
      </c>
      <c r="AZ67" s="156" t="n">
        <f aca="false">_xlfn.PERCENTRANK.EXC(AX$4:AX$90,AX67)</f>
        <v>0.125</v>
      </c>
      <c r="BA67" s="156" t="n">
        <f aca="false">_xlfn.PERCENTRANK.EXC(AY$4:AY$90,AY67)</f>
        <v>0.2727</v>
      </c>
      <c r="BL67" s="155" t="n">
        <v>9</v>
      </c>
      <c r="BM67" s="155" t="n">
        <v>9.5</v>
      </c>
      <c r="BN67" s="156" t="n">
        <f aca="false">_xlfn.PERCENTRANK.EXC(BL$4:BL$90,BL67)</f>
        <v>0.534</v>
      </c>
      <c r="BO67" s="156" t="n">
        <f aca="false">_xlfn.PERCENTRANK.EXC(BM$4:BM$90,BM67)</f>
        <v>0.489</v>
      </c>
      <c r="BP67" s="155" t="n">
        <v>2.620044</v>
      </c>
      <c r="BQ67" s="155" t="n">
        <v>3.128473</v>
      </c>
      <c r="BR67" s="156" t="n">
        <f aca="false">_xlfn.PERCENTRANK.EXC(BP$4:BP$90,BP67)</f>
        <v>0.398</v>
      </c>
      <c r="BS67" s="156" t="n">
        <f aca="false">_xlfn.PERCENTRANK.EXC(BQ$4:BQ$90,BQ67)</f>
        <v>0.693</v>
      </c>
      <c r="BW67" s="89"/>
      <c r="BX67" s="173" t="n">
        <v>70.8</v>
      </c>
      <c r="BY67" s="173" t="n">
        <v>74.8</v>
      </c>
      <c r="BZ67" s="156" t="n">
        <f aca="false">_xlfn.PERCENTRANK.EXC(BX$4:BX$90,BX67)</f>
        <v>0.2727</v>
      </c>
      <c r="CA67" s="156" t="n">
        <f aca="false">_xlfn.PERCENTRANK.EXC(BY$4:BY$90,BY67)</f>
        <v>0.3636</v>
      </c>
      <c r="CD67" s="174" t="n">
        <v>241838</v>
      </c>
      <c r="CE67" s="174" t="n">
        <v>288597</v>
      </c>
      <c r="CF67" s="175" t="n">
        <v>0.026</v>
      </c>
      <c r="CG67" s="175" t="n">
        <v>0.027</v>
      </c>
      <c r="CH67" s="175" t="n">
        <v>0.024</v>
      </c>
      <c r="CI67" s="175" t="n">
        <v>0.025</v>
      </c>
      <c r="CJ67" s="175" t="n">
        <v>0.023</v>
      </c>
      <c r="CK67" s="175" t="n">
        <v>0.014</v>
      </c>
      <c r="CL67" s="175" t="n">
        <v>0.009</v>
      </c>
      <c r="CM67" s="175" t="n">
        <v>0.014</v>
      </c>
      <c r="CN67" s="175" t="n">
        <v>0.009</v>
      </c>
      <c r="CO67" s="175" t="n">
        <v>0.008</v>
      </c>
      <c r="CP67" s="185"/>
      <c r="CQ67" s="185"/>
      <c r="DB67" s="176" t="n">
        <v>19.0417779810601</v>
      </c>
      <c r="DC67" s="176" t="n">
        <v>10.8649778064221</v>
      </c>
      <c r="DD67" s="176" t="n">
        <v>48.2634954625308</v>
      </c>
      <c r="DE67" s="176" t="n">
        <v>19.6443483473494</v>
      </c>
      <c r="DF67" s="176" t="n">
        <v>2.18540040263759</v>
      </c>
      <c r="DG67" s="186"/>
      <c r="DH67" s="186"/>
      <c r="DI67" s="186"/>
      <c r="DJ67" s="186"/>
      <c r="DK67" s="186"/>
      <c r="DL67" s="178" t="n">
        <v>2.55677776848415</v>
      </c>
      <c r="DM67" s="178" t="n">
        <v>3.24142310134498</v>
      </c>
      <c r="DN67" s="156" t="n">
        <f aca="false">_xlfn.PERCENTRANK.EXC(DL$4:DL$90,DL67)</f>
        <v>0.1477</v>
      </c>
      <c r="DO67" s="156" t="n">
        <f aca="false">_xlfn.PERCENTRANK.EXC(DM$4:DM$90,DM67)</f>
        <v>0.125</v>
      </c>
      <c r="DR67" s="179" t="n">
        <v>343.210354847231</v>
      </c>
      <c r="DS67" s="179" t="n">
        <v>348.752112400665</v>
      </c>
      <c r="DT67" s="156" t="n">
        <f aca="false">_xlfn.PERCENTRANK.EXC(DR$4:DR$90,DR67)</f>
        <v>0.977</v>
      </c>
      <c r="DU67" s="180" t="n">
        <f aca="false">_xlfn.PERCENTRANK.EXC(DS$4:DS$90,DS67)</f>
        <v>0.977</v>
      </c>
    </row>
    <row r="68" customFormat="false" ht="15" hidden="false" customHeight="false" outlineLevel="0" collapsed="false">
      <c r="A68" s="154" t="n">
        <v>401</v>
      </c>
      <c r="B68" s="154" t="s">
        <v>215</v>
      </c>
      <c r="C68" s="155" t="n">
        <v>82.7</v>
      </c>
      <c r="D68" s="155" t="n">
        <v>84</v>
      </c>
      <c r="E68" s="156" t="n">
        <f aca="false">_xlfn.PERCENTRANK.EXC($C$4:$C$90,C68)</f>
        <v>0.875</v>
      </c>
      <c r="F68" s="156" t="n">
        <f aca="false">_xlfn.PERCENTRANK.EXC(D$4:D$90,D68)</f>
        <v>0.864</v>
      </c>
      <c r="G68" s="155" t="n">
        <v>55.618501424</v>
      </c>
      <c r="H68" s="155" t="n">
        <v>60.7</v>
      </c>
      <c r="I68" s="156" t="n">
        <f aca="false">(1-(_xlfn.PERCENTRANK.EXC(G$4:G$90,G68)))</f>
        <v>0.7711</v>
      </c>
      <c r="J68" s="156" t="n">
        <f aca="false">(1-(_xlfn.PERCENTRANK.EXC(H$4:H$90,H68)))</f>
        <v>0.6867</v>
      </c>
      <c r="K68" s="155" t="n">
        <v>45.5</v>
      </c>
      <c r="L68" s="155" t="n">
        <v>39.1</v>
      </c>
      <c r="M68" s="156" t="n">
        <f aca="false">(1-(_xlfn.PERCENTRANK.EXC(K$4:K$90,K68)))</f>
        <v>0.227</v>
      </c>
      <c r="N68" s="156" t="n">
        <f aca="false">(1-(_xlfn.PERCENTRANK.EXC(L$4:L$90,L68)))</f>
        <v>0.352</v>
      </c>
      <c r="O68" s="155" t="n">
        <v>69.5</v>
      </c>
      <c r="P68" s="155" t="n">
        <v>67.7</v>
      </c>
      <c r="Q68" s="156" t="n">
        <f aca="false">_xlfn.PERCENTRANK.EXC(O$4:O$90,O68)</f>
        <v>0.477</v>
      </c>
      <c r="R68" s="156" t="n">
        <f aca="false">_xlfn.PERCENTRANK.EXC(P$4:P$90,P68)</f>
        <v>0.443</v>
      </c>
      <c r="S68" s="155" t="n">
        <v>60.9</v>
      </c>
      <c r="T68" s="155" t="n">
        <v>72.3</v>
      </c>
      <c r="U68" s="156" t="n">
        <f aca="false">_xlfn.PERCENTRANK.EXC(S$4:S$90,S68)</f>
        <v>0.818</v>
      </c>
      <c r="V68" s="156" t="n">
        <f aca="false">_xlfn.PERCENTRANK.EXC(T$4:T$90,T68)</f>
        <v>0.83</v>
      </c>
      <c r="W68" s="88" t="s">
        <v>216</v>
      </c>
      <c r="X68" s="157" t="n">
        <v>81.3</v>
      </c>
      <c r="Y68" s="157" t="n">
        <v>82.1</v>
      </c>
      <c r="Z68" s="188" t="n">
        <v>61.6</v>
      </c>
      <c r="AA68" s="159" t="n">
        <v>66.6</v>
      </c>
      <c r="AB68" s="160" t="n">
        <v>37</v>
      </c>
      <c r="AC68" s="160" t="n">
        <v>37.5</v>
      </c>
      <c r="AD68" s="161" t="n">
        <v>70.3</v>
      </c>
      <c r="AE68" s="161" t="n">
        <v>68.1</v>
      </c>
      <c r="AF68" s="163" t="n">
        <v>47.1</v>
      </c>
      <c r="AG68" s="163" t="n">
        <v>59.7</v>
      </c>
      <c r="AH68" s="161" t="n">
        <v>61.1</v>
      </c>
      <c r="AI68" s="161" t="n">
        <v>62.1</v>
      </c>
      <c r="AJ68" s="156" t="n">
        <f aca="false">_xlfn.PERCENTRANK.EXC(AH$4:AH$90,AH68)</f>
        <v>0.545</v>
      </c>
      <c r="AK68" s="156" t="n">
        <f aca="false">_xlfn.PERCENTRANK.EXC(AI$4:AI$90,AI68)</f>
        <v>0.545</v>
      </c>
      <c r="AL68" s="155" t="n">
        <v>80.0637454775168</v>
      </c>
      <c r="AM68" s="155" t="n">
        <v>80.9776753276039</v>
      </c>
      <c r="AN68" s="156" t="n">
        <f aca="false">_xlfn.PERCENTRANK.EXC(AL$4:AL$90,AL68)</f>
        <v>0.886</v>
      </c>
      <c r="AO68" s="156" t="n">
        <f aca="false">_xlfn.PERCENTRANK.EXC(AM$4:AM$90,AM68)</f>
        <v>0.898</v>
      </c>
      <c r="AP68" s="164" t="n">
        <v>1086.9</v>
      </c>
      <c r="AQ68" s="164" t="n">
        <v>1290</v>
      </c>
      <c r="AR68" s="156" t="n">
        <f aca="false">_xlfn.PERCENTRANK.EXC(AP$4:AP$90,AP68)</f>
        <v>0.614</v>
      </c>
      <c r="AS68" s="156" t="n">
        <f aca="false">_xlfn.PERCENTRANK.EXC(AQ$4:AQ$90,AQ68)</f>
        <v>0.602</v>
      </c>
      <c r="AT68" s="165" t="n">
        <v>0.399253731343284</v>
      </c>
      <c r="AU68" s="165" t="n">
        <v>0.369175627240143</v>
      </c>
      <c r="AV68" s="166" t="n">
        <f aca="false">_xlfn.PERCENTRANK.EXC(AT$4:AT$90,AT68)</f>
        <v>0.2273</v>
      </c>
      <c r="AW68" s="166" t="n">
        <f aca="false">_xlfn.PERCENTRANK.EXC(AU$4:AU$90,AU68)</f>
        <v>0.2955</v>
      </c>
      <c r="AX68" s="155" t="n">
        <v>9.6</v>
      </c>
      <c r="AY68" s="155" t="n">
        <v>11.3</v>
      </c>
      <c r="AZ68" s="156" t="n">
        <f aca="false">_xlfn.PERCENTRANK.EXC(AX$4:AX$90,AX68)</f>
        <v>0.2955</v>
      </c>
      <c r="BA68" s="156" t="n">
        <f aca="false">_xlfn.PERCENTRANK.EXC(AY$4:AY$90,AY68)</f>
        <v>0.2841</v>
      </c>
      <c r="BB68" s="161" t="n">
        <v>58.4</v>
      </c>
      <c r="BC68" s="161" t="n">
        <v>59.9</v>
      </c>
      <c r="BD68" s="167" t="n">
        <v>71.3574575989358</v>
      </c>
      <c r="BE68" s="167" t="n">
        <v>72.2506871486444</v>
      </c>
      <c r="BF68" s="168" t="n">
        <v>899.29514237856</v>
      </c>
      <c r="BG68" s="168" t="n">
        <v>1044</v>
      </c>
      <c r="BH68" s="169" t="n">
        <v>0.464530892448513</v>
      </c>
      <c r="BI68" s="169" t="n">
        <v>0.436046511627907</v>
      </c>
      <c r="BJ68" s="191" t="n">
        <v>9.4</v>
      </c>
      <c r="BK68" s="191" t="n">
        <v>11.5</v>
      </c>
      <c r="BL68" s="155" t="n">
        <v>5</v>
      </c>
      <c r="BM68" s="155" t="n">
        <v>5.1</v>
      </c>
      <c r="BN68" s="156" t="n">
        <f aca="false">_xlfn.PERCENTRANK.EXC(BL$4:BL$90,BL68)</f>
        <v>0.3295</v>
      </c>
      <c r="BO68" s="156" t="n">
        <f aca="false">_xlfn.PERCENTRANK.EXC(BM$4:BM$90,BM68)</f>
        <v>0.3068</v>
      </c>
      <c r="BP68" s="155" t="n">
        <v>3.913668</v>
      </c>
      <c r="BQ68" s="155" t="n">
        <v>2.981371</v>
      </c>
      <c r="BR68" s="156" t="n">
        <f aca="false">_xlfn.PERCENTRANK.EXC(BP$4:BP$90,BP68)</f>
        <v>0.909</v>
      </c>
      <c r="BS68" s="156" t="n">
        <f aca="false">_xlfn.PERCENTRANK.EXC(BQ$4:BQ$90,BQ68)</f>
        <v>0.568</v>
      </c>
      <c r="BT68" s="155" t="n">
        <v>25.1</v>
      </c>
      <c r="BU68" s="155" t="n">
        <v>29.8</v>
      </c>
      <c r="BV68" s="165" t="n">
        <v>2.77875093864012</v>
      </c>
      <c r="BW68" s="172" t="n">
        <v>2.593549</v>
      </c>
      <c r="BX68" s="173" t="n">
        <v>77.1</v>
      </c>
      <c r="BY68" s="173" t="n">
        <v>79.1</v>
      </c>
      <c r="BZ68" s="156" t="n">
        <f aca="false">_xlfn.PERCENTRANK.EXC(BX$4:BX$90,BX68)</f>
        <v>0.693</v>
      </c>
      <c r="CA68" s="156" t="n">
        <f aca="false">_xlfn.PERCENTRANK.EXC(BY$4:BY$90,BY68)</f>
        <v>0.659</v>
      </c>
      <c r="CB68" s="173" t="n">
        <v>75.4</v>
      </c>
      <c r="CC68" s="173" t="n">
        <v>79.2</v>
      </c>
      <c r="CD68" s="174" t="n">
        <v>268039</v>
      </c>
      <c r="CE68" s="174" t="n">
        <v>295327</v>
      </c>
      <c r="CF68" s="175" t="n">
        <v>0.011</v>
      </c>
      <c r="CG68" s="175" t="n">
        <v>0.012</v>
      </c>
      <c r="CH68" s="175" t="n">
        <v>0.012</v>
      </c>
      <c r="CI68" s="175" t="n">
        <v>0.011</v>
      </c>
      <c r="CJ68" s="175" t="n">
        <v>0.012</v>
      </c>
      <c r="CK68" s="175" t="n">
        <v>0.009</v>
      </c>
      <c r="CL68" s="175" t="n">
        <v>0.004</v>
      </c>
      <c r="CM68" s="175" t="n">
        <v>0.011</v>
      </c>
      <c r="CN68" s="175" t="n">
        <v>0.008</v>
      </c>
      <c r="CO68" s="175" t="n">
        <v>0.009</v>
      </c>
      <c r="CP68" s="164" t="n">
        <v>1528189</v>
      </c>
      <c r="CQ68" s="164" t="n">
        <v>1685714</v>
      </c>
      <c r="CR68" s="175" t="n">
        <v>0.0069</v>
      </c>
      <c r="CS68" s="175" t="n">
        <v>0.0089</v>
      </c>
      <c r="CT68" s="175" t="n">
        <v>0.0117</v>
      </c>
      <c r="CU68" s="175" t="n">
        <v>0.0115</v>
      </c>
      <c r="CV68" s="175" t="n">
        <v>0.0127</v>
      </c>
      <c r="CW68" s="175" t="n">
        <v>0.0114</v>
      </c>
      <c r="CX68" s="175" t="n">
        <v>0.0076</v>
      </c>
      <c r="CY68" s="175" t="n">
        <v>0.01</v>
      </c>
      <c r="CZ68" s="175" t="n">
        <v>0.0087</v>
      </c>
      <c r="DA68" s="175" t="n">
        <v>0.0091</v>
      </c>
      <c r="DB68" s="176" t="n">
        <v>16.066258757242</v>
      </c>
      <c r="DC68" s="176" t="n">
        <v>14.2225397610107</v>
      </c>
      <c r="DD68" s="176" t="n">
        <v>52.5255056259672</v>
      </c>
      <c r="DE68" s="176" t="n">
        <v>14.4345081892275</v>
      </c>
      <c r="DF68" s="176" t="n">
        <v>2.75118766655267</v>
      </c>
      <c r="DG68" s="177" t="n">
        <v>17.63751</v>
      </c>
      <c r="DH68" s="177" t="n">
        <v>13.00778</v>
      </c>
      <c r="DI68" s="177" t="n">
        <v>52.28965</v>
      </c>
      <c r="DJ68" s="176" t="n">
        <v>14.56534</v>
      </c>
      <c r="DK68" s="176" t="n">
        <v>2.499712</v>
      </c>
      <c r="DL68" s="178" t="n">
        <v>17.8601007384265</v>
      </c>
      <c r="DM68" s="178" t="n">
        <v>20.5928248861615</v>
      </c>
      <c r="DN68" s="156" t="n">
        <f aca="false">_xlfn.PERCENTRANK.EXC(DL$4:DL$90,DL68)</f>
        <v>0.761</v>
      </c>
      <c r="DO68" s="156" t="n">
        <f aca="false">_xlfn.PERCENTRANK.EXC(DM$4:DM$90,DM68)</f>
        <v>0.75</v>
      </c>
      <c r="DP68" s="127" t="n">
        <v>12.7651753001716</v>
      </c>
      <c r="DQ68" s="127" t="n">
        <v>14.9841540401152</v>
      </c>
      <c r="DR68" s="179" t="n">
        <v>182.905971140577</v>
      </c>
      <c r="DS68" s="179" t="n">
        <v>183.06285261533</v>
      </c>
      <c r="DT68" s="156" t="n">
        <f aca="false">_xlfn.PERCENTRANK.EXC(DR$4:DR$90,DR68)</f>
        <v>0.3182</v>
      </c>
      <c r="DU68" s="180" t="n">
        <f aca="false">_xlfn.PERCENTRANK.EXC(DS$4:DS$90,DS68)</f>
        <v>0.3068</v>
      </c>
      <c r="DV68" s="155" t="n">
        <v>247.7067</v>
      </c>
      <c r="DW68" s="155" t="n">
        <v>249.6908</v>
      </c>
    </row>
    <row r="69" customFormat="false" ht="15" hidden="false" customHeight="false" outlineLevel="0" collapsed="false">
      <c r="A69" s="154" t="n">
        <v>402</v>
      </c>
      <c r="B69" s="154" t="s">
        <v>217</v>
      </c>
      <c r="C69" s="155" t="n">
        <v>80.1</v>
      </c>
      <c r="D69" s="155" t="n">
        <v>81</v>
      </c>
      <c r="E69" s="156" t="n">
        <f aca="false">_xlfn.PERCENTRANK.EXC($C$4:$C$90,C69)</f>
        <v>0.1591</v>
      </c>
      <c r="F69" s="156" t="n">
        <f aca="false">_xlfn.PERCENTRANK.EXC(D$4:D$90,D69)</f>
        <v>0.2614</v>
      </c>
      <c r="G69" s="155" t="n">
        <v>66.989926544</v>
      </c>
      <c r="H69" s="155" t="n">
        <v>69</v>
      </c>
      <c r="I69" s="156" t="n">
        <f aca="false">(1-(_xlfn.PERCENTRANK.EXC(G$4:G$90,G69)))</f>
        <v>0.313</v>
      </c>
      <c r="J69" s="156" t="n">
        <f aca="false">(1-(_xlfn.PERCENTRANK.EXC(H$4:H$90,H69)))</f>
        <v>0.241</v>
      </c>
      <c r="K69" s="155" t="n">
        <v>28.3</v>
      </c>
      <c r="L69" s="155" t="n">
        <v>37</v>
      </c>
      <c r="M69" s="156" t="n">
        <f aca="false">(1-(_xlfn.PERCENTRANK.EXC(K$4:K$90,K69)))</f>
        <v>0.545</v>
      </c>
      <c r="N69" s="156" t="n">
        <f aca="false">(1-(_xlfn.PERCENTRANK.EXC(L$4:L$90,L69)))</f>
        <v>0.398</v>
      </c>
      <c r="O69" s="155" t="n">
        <v>71.7</v>
      </c>
      <c r="P69" s="155" t="n">
        <v>68.3</v>
      </c>
      <c r="Q69" s="156" t="n">
        <f aca="false">_xlfn.PERCENTRANK.EXC(O$4:O$90,O69)</f>
        <v>0.67</v>
      </c>
      <c r="R69" s="156" t="n">
        <f aca="false">_xlfn.PERCENTRANK.EXC(P$4:P$90,P69)</f>
        <v>0.5</v>
      </c>
      <c r="S69" s="155" t="n">
        <v>41.3</v>
      </c>
      <c r="T69" s="155" t="n">
        <v>54.1</v>
      </c>
      <c r="U69" s="156" t="n">
        <f aca="false">_xlfn.PERCENTRANK.EXC(S$4:S$90,S69)</f>
        <v>0.10227</v>
      </c>
      <c r="V69" s="156" t="n">
        <f aca="false">_xlfn.PERCENTRANK.EXC(T$4:T$90,T69)</f>
        <v>0.1591</v>
      </c>
      <c r="W69" s="88" t="s">
        <v>216</v>
      </c>
      <c r="X69" s="181"/>
      <c r="Y69" s="181"/>
      <c r="Z69" s="189"/>
      <c r="AA69" s="183"/>
      <c r="AB69" s="184"/>
      <c r="AC69" s="184"/>
      <c r="AH69" s="161" t="n">
        <v>58.9</v>
      </c>
      <c r="AI69" s="161" t="n">
        <v>59.8</v>
      </c>
      <c r="AJ69" s="156" t="n">
        <f aca="false">_xlfn.PERCENTRANK.EXC(AH$4:AH$90,AH69)</f>
        <v>0.409</v>
      </c>
      <c r="AK69" s="156" t="n">
        <f aca="false">_xlfn.PERCENTRANK.EXC(AI$4:AI$90,AI69)</f>
        <v>0.409</v>
      </c>
      <c r="AL69" s="155" t="n">
        <v>67.5509662673714</v>
      </c>
      <c r="AM69" s="155" t="n">
        <v>68.5097688673222</v>
      </c>
      <c r="AN69" s="156" t="n">
        <f aca="false">_xlfn.PERCENTRANK.EXC(AL$4:AL$90,AL69)</f>
        <v>0.2614</v>
      </c>
      <c r="AO69" s="156" t="n">
        <f aca="false">_xlfn.PERCENTRANK.EXC(AM$4:AM$90,AM69)</f>
        <v>0.2955</v>
      </c>
      <c r="AP69" s="164" t="n">
        <v>909.9</v>
      </c>
      <c r="AQ69" s="164" t="n">
        <v>1039</v>
      </c>
      <c r="AR69" s="156" t="n">
        <f aca="false">_xlfn.PERCENTRANK.EXC(AP$4:AP$90,AP69)</f>
        <v>0.375</v>
      </c>
      <c r="AS69" s="156" t="n">
        <f aca="false">_xlfn.PERCENTRANK.EXC(AQ$4:AQ$90,AQ69)</f>
        <v>0.3636</v>
      </c>
      <c r="AT69" s="165" t="n">
        <v>0.477541371158392</v>
      </c>
      <c r="AU69" s="165" t="n">
        <v>0.444277108433735</v>
      </c>
      <c r="AV69" s="166" t="n">
        <f aca="false">_xlfn.PERCENTRANK.EXC(AT$4:AT$90,AT69)</f>
        <v>0.648</v>
      </c>
      <c r="AW69" s="166" t="n">
        <f aca="false">_xlfn.PERCENTRANK.EXC(AU$4:AU$90,AU69)</f>
        <v>0.705</v>
      </c>
      <c r="AX69" s="155" t="n">
        <v>11</v>
      </c>
      <c r="AY69" s="155" t="n">
        <v>13.5</v>
      </c>
      <c r="AZ69" s="156" t="n">
        <f aca="false">_xlfn.PERCENTRANK.EXC(AX$4:AX$90,AX69)</f>
        <v>0.489</v>
      </c>
      <c r="BA69" s="156" t="n">
        <f aca="false">_xlfn.PERCENTRANK.EXC(AY$4:AY$90,AY69)</f>
        <v>0.58</v>
      </c>
      <c r="BL69" s="155" t="n">
        <v>2.6</v>
      </c>
      <c r="BM69" s="155" t="n">
        <v>2.7</v>
      </c>
      <c r="BN69" s="156" t="n">
        <f aca="false">_xlfn.PERCENTRANK.EXC(BL$4:BL$90,BL69)</f>
        <v>0.2045</v>
      </c>
      <c r="BO69" s="156" t="n">
        <f aca="false">_xlfn.PERCENTRANK.EXC(BM$4:BM$90,BM69)</f>
        <v>0.1818</v>
      </c>
      <c r="BP69" s="155" t="n">
        <v>2.488909</v>
      </c>
      <c r="BQ69" s="155" t="n">
        <v>2.071634</v>
      </c>
      <c r="BR69" s="156" t="n">
        <f aca="false">_xlfn.PERCENTRANK.EXC(BP$4:BP$90,BP69)</f>
        <v>0.3636</v>
      </c>
      <c r="BS69" s="156" t="n">
        <f aca="false">_xlfn.PERCENTRANK.EXC(BQ$4:BQ$90,BQ69)</f>
        <v>0.1364</v>
      </c>
      <c r="BW69" s="89"/>
      <c r="BX69" s="173" t="n">
        <v>73.8</v>
      </c>
      <c r="BY69" s="173" t="n">
        <v>79.1</v>
      </c>
      <c r="BZ69" s="156" t="n">
        <f aca="false">_xlfn.PERCENTRANK.EXC(BX$4:BX$90,BX69)</f>
        <v>0.511</v>
      </c>
      <c r="CA69" s="156" t="n">
        <f aca="false">_xlfn.PERCENTRANK.EXC(BY$4:BY$90,BY69)</f>
        <v>0.659</v>
      </c>
      <c r="CD69" s="174" t="n">
        <v>363521</v>
      </c>
      <c r="CE69" s="174" t="n">
        <v>418797</v>
      </c>
      <c r="CF69" s="175" t="n">
        <v>0.011</v>
      </c>
      <c r="CG69" s="175" t="n">
        <v>0.013</v>
      </c>
      <c r="CH69" s="175" t="n">
        <v>0.017</v>
      </c>
      <c r="CI69" s="175" t="n">
        <v>0.017</v>
      </c>
      <c r="CJ69" s="175" t="n">
        <v>0.017</v>
      </c>
      <c r="CK69" s="175" t="n">
        <v>0.016</v>
      </c>
      <c r="CL69" s="175" t="n">
        <v>0.012</v>
      </c>
      <c r="CM69" s="175" t="n">
        <v>0.013</v>
      </c>
      <c r="CN69" s="175" t="n">
        <v>0.014</v>
      </c>
      <c r="CO69" s="175" t="n">
        <v>0.013</v>
      </c>
      <c r="CP69" s="185"/>
      <c r="CQ69" s="185"/>
      <c r="DB69" s="176" t="n">
        <v>19.4328039599138</v>
      </c>
      <c r="DC69" s="176" t="n">
        <v>13.8713983146966</v>
      </c>
      <c r="DD69" s="176" t="n">
        <v>52.5655627905644</v>
      </c>
      <c r="DE69" s="176" t="n">
        <v>12.4167556119074</v>
      </c>
      <c r="DF69" s="176" t="n">
        <v>1.71347932291779</v>
      </c>
      <c r="DG69" s="186"/>
      <c r="DH69" s="186"/>
      <c r="DI69" s="186"/>
      <c r="DJ69" s="186"/>
      <c r="DK69" s="186"/>
      <c r="DL69" s="178" t="n">
        <v>13.7441606223812</v>
      </c>
      <c r="DM69" s="178" t="n">
        <v>17.2806093121288</v>
      </c>
      <c r="DN69" s="156" t="n">
        <f aca="false">_xlfn.PERCENTRANK.EXC(DL$4:DL$90,DL69)</f>
        <v>0.648</v>
      </c>
      <c r="DO69" s="156" t="n">
        <f aca="false">_xlfn.PERCENTRANK.EXC(DM$4:DM$90,DM69)</f>
        <v>0.659</v>
      </c>
      <c r="DR69" s="179" t="n">
        <v>265.290403606803</v>
      </c>
      <c r="DS69" s="179" t="n">
        <v>266.956576451001</v>
      </c>
      <c r="DT69" s="156" t="n">
        <f aca="false">_xlfn.PERCENTRANK.EXC(DR$4:DR$90,DR69)</f>
        <v>0.773</v>
      </c>
      <c r="DU69" s="180" t="n">
        <f aca="false">_xlfn.PERCENTRANK.EXC(DS$4:DS$90,DS69)</f>
        <v>0.75</v>
      </c>
    </row>
    <row r="70" customFormat="false" ht="15" hidden="false" customHeight="false" outlineLevel="0" collapsed="false">
      <c r="A70" s="154" t="n">
        <v>403</v>
      </c>
      <c r="B70" s="154" t="s">
        <v>218</v>
      </c>
      <c r="C70" s="155" t="n">
        <v>82.3</v>
      </c>
      <c r="D70" s="155" t="n">
        <v>83.1</v>
      </c>
      <c r="E70" s="156" t="n">
        <f aca="false">_xlfn.PERCENTRANK.EXC($C$4:$C$90,C70)</f>
        <v>0.818</v>
      </c>
      <c r="F70" s="156" t="n">
        <f aca="false">_xlfn.PERCENTRANK.EXC(D$4:D$90,D70)</f>
        <v>0.705</v>
      </c>
      <c r="G70" s="155" t="n">
        <v>62.837730085</v>
      </c>
      <c r="H70" s="155" t="n">
        <v>64.9</v>
      </c>
      <c r="I70" s="156" t="n">
        <f aca="false">(1-(_xlfn.PERCENTRANK.EXC(G$4:G$90,G70)))</f>
        <v>0.458</v>
      </c>
      <c r="J70" s="156" t="n">
        <f aca="false">(1-(_xlfn.PERCENTRANK.EXC(H$4:H$90,H70)))</f>
        <v>0.494</v>
      </c>
      <c r="K70" s="155" t="n">
        <v>22.4</v>
      </c>
      <c r="L70" s="155" t="n">
        <v>23.9</v>
      </c>
      <c r="M70" s="156" t="n">
        <f aca="false">(1-(_xlfn.PERCENTRANK.EXC(K$4:K$90,K70)))</f>
        <v>0.7159</v>
      </c>
      <c r="N70" s="156" t="n">
        <f aca="false">(1-(_xlfn.PERCENTRANK.EXC(L$4:L$90,L70)))</f>
        <v>0.8068</v>
      </c>
      <c r="O70" s="155" t="n">
        <v>74.2</v>
      </c>
      <c r="P70" s="155" t="n">
        <v>71.4</v>
      </c>
      <c r="Q70" s="156" t="n">
        <f aca="false">_xlfn.PERCENTRANK.EXC(O$4:O$90,O70)</f>
        <v>0.773</v>
      </c>
      <c r="R70" s="156" t="n">
        <f aca="false">_xlfn.PERCENTRANK.EXC(P$4:P$90,P70)</f>
        <v>0.739</v>
      </c>
      <c r="S70" s="155" t="n">
        <v>51.3</v>
      </c>
      <c r="T70" s="155" t="n">
        <v>63.8</v>
      </c>
      <c r="U70" s="156" t="n">
        <f aca="false">_xlfn.PERCENTRANK.EXC(S$4:S$90,S70)</f>
        <v>0.659</v>
      </c>
      <c r="V70" s="156" t="n">
        <f aca="false">_xlfn.PERCENTRANK.EXC(T$4:T$90,T70)</f>
        <v>0.693</v>
      </c>
      <c r="W70" s="88" t="s">
        <v>216</v>
      </c>
      <c r="X70" s="181"/>
      <c r="Y70" s="181"/>
      <c r="Z70" s="189"/>
      <c r="AA70" s="183"/>
      <c r="AB70" s="184"/>
      <c r="AC70" s="184"/>
      <c r="AH70" s="161" t="n">
        <v>59.8</v>
      </c>
      <c r="AI70" s="161" t="n">
        <v>62.1</v>
      </c>
      <c r="AJ70" s="156" t="n">
        <f aca="false">_xlfn.PERCENTRANK.EXC(AH$4:AH$90,AH70)</f>
        <v>0.455</v>
      </c>
      <c r="AK70" s="156" t="n">
        <f aca="false">_xlfn.PERCENTRANK.EXC(AI$4:AI$90,AI70)</f>
        <v>0.545</v>
      </c>
      <c r="AL70" s="155" t="n">
        <v>73.9424350128929</v>
      </c>
      <c r="AM70" s="155" t="n">
        <v>74.0208030421653</v>
      </c>
      <c r="AN70" s="156" t="n">
        <f aca="false">_xlfn.PERCENTRANK.EXC(AL$4:AL$90,AL70)</f>
        <v>0.67</v>
      </c>
      <c r="AO70" s="156" t="n">
        <f aca="false">_xlfn.PERCENTRANK.EXC(AM$4:AM$90,AM70)</f>
        <v>0.693</v>
      </c>
      <c r="AP70" s="164" t="n">
        <v>956.5</v>
      </c>
      <c r="AQ70" s="164" t="n">
        <v>1130</v>
      </c>
      <c r="AR70" s="156" t="n">
        <f aca="false">_xlfn.PERCENTRANK.EXC(AP$4:AP$90,AP70)</f>
        <v>0.466</v>
      </c>
      <c r="AS70" s="156" t="n">
        <f aca="false">_xlfn.PERCENTRANK.EXC(AQ$4:AQ$90,AQ70)</f>
        <v>0.443</v>
      </c>
      <c r="AT70" s="165" t="n">
        <v>0.457883369330454</v>
      </c>
      <c r="AU70" s="165" t="n">
        <v>0.426229508196721</v>
      </c>
      <c r="AV70" s="166" t="n">
        <f aca="false">_xlfn.PERCENTRANK.EXC(AT$4:AT$90,AT70)</f>
        <v>0.511</v>
      </c>
      <c r="AW70" s="166" t="n">
        <f aca="false">_xlfn.PERCENTRANK.EXC(AU$4:AU$90,AU70)</f>
        <v>0.568</v>
      </c>
      <c r="AX70" s="155" t="n">
        <v>10.1</v>
      </c>
      <c r="AY70" s="155" t="n">
        <v>12.4</v>
      </c>
      <c r="AZ70" s="156" t="n">
        <f aca="false">_xlfn.PERCENTRANK.EXC(AX$4:AX$90,AX70)</f>
        <v>0.3409</v>
      </c>
      <c r="BA70" s="156" t="n">
        <f aca="false">_xlfn.PERCENTRANK.EXC(AY$4:AY$90,AY70)</f>
        <v>0.386</v>
      </c>
      <c r="BL70" s="155" t="n">
        <v>6.8</v>
      </c>
      <c r="BM70" s="155" t="n">
        <v>6.8</v>
      </c>
      <c r="BN70" s="156" t="n">
        <f aca="false">_xlfn.PERCENTRANK.EXC(BL$4:BL$90,BL70)</f>
        <v>0.42</v>
      </c>
      <c r="BO70" s="156" t="n">
        <f aca="false">_xlfn.PERCENTRANK.EXC(BM$4:BM$90,BM70)</f>
        <v>0.3636</v>
      </c>
      <c r="BP70" s="155" t="n">
        <v>2.677378</v>
      </c>
      <c r="BQ70" s="155" t="n">
        <v>2.9921</v>
      </c>
      <c r="BR70" s="156" t="n">
        <f aca="false">_xlfn.PERCENTRANK.EXC(BP$4:BP$90,BP70)</f>
        <v>0.432</v>
      </c>
      <c r="BS70" s="156" t="n">
        <f aca="false">_xlfn.PERCENTRANK.EXC(BQ$4:BQ$90,BQ70)</f>
        <v>0.591</v>
      </c>
      <c r="BW70" s="89"/>
      <c r="BX70" s="173" t="n">
        <v>73.5</v>
      </c>
      <c r="BY70" s="173" t="n">
        <v>78.8</v>
      </c>
      <c r="BZ70" s="156" t="n">
        <f aca="false">_xlfn.PERCENTRANK.EXC(BX$4:BX$90,BX70)</f>
        <v>0.489</v>
      </c>
      <c r="CA70" s="156" t="n">
        <f aca="false">_xlfn.PERCENTRANK.EXC(BY$4:BY$90,BY70)</f>
        <v>0.636</v>
      </c>
      <c r="CD70" s="174" t="n">
        <v>327260</v>
      </c>
      <c r="CE70" s="174" t="n">
        <v>358924</v>
      </c>
      <c r="CF70" s="175" t="n">
        <v>0.005</v>
      </c>
      <c r="CG70" s="175" t="n">
        <v>0.008</v>
      </c>
      <c r="CH70" s="175" t="n">
        <v>0.01</v>
      </c>
      <c r="CI70" s="175" t="n">
        <v>0.011</v>
      </c>
      <c r="CJ70" s="175" t="n">
        <v>0.014</v>
      </c>
      <c r="CK70" s="175" t="n">
        <v>0.012</v>
      </c>
      <c r="CL70" s="175" t="n">
        <v>0.008</v>
      </c>
      <c r="CM70" s="175" t="n">
        <v>0.01</v>
      </c>
      <c r="CN70" s="175" t="n">
        <v>0.007</v>
      </c>
      <c r="CO70" s="175" t="n">
        <v>0.008</v>
      </c>
      <c r="CP70" s="185"/>
      <c r="CQ70" s="185"/>
      <c r="DB70" s="176" t="n">
        <v>17.3437830849985</v>
      </c>
      <c r="DC70" s="176" t="n">
        <v>13.0428725858399</v>
      </c>
      <c r="DD70" s="176" t="n">
        <v>52.5286690218542</v>
      </c>
      <c r="DE70" s="176" t="n">
        <v>14.3445409055956</v>
      </c>
      <c r="DF70" s="176" t="n">
        <v>2.74013440171178</v>
      </c>
      <c r="DG70" s="186"/>
      <c r="DH70" s="186"/>
      <c r="DI70" s="186"/>
      <c r="DJ70" s="186"/>
      <c r="DK70" s="186"/>
      <c r="DL70" s="178" t="n">
        <v>8.78795896346107</v>
      </c>
      <c r="DM70" s="178" t="n">
        <v>10.2889448765229</v>
      </c>
      <c r="DN70" s="156" t="n">
        <f aca="false">_xlfn.PERCENTRANK.EXC(DL$4:DL$90,DL70)</f>
        <v>0.489</v>
      </c>
      <c r="DO70" s="156" t="n">
        <f aca="false">_xlfn.PERCENTRANK.EXC(DM$4:DM$90,DM70)</f>
        <v>0.489</v>
      </c>
      <c r="DR70" s="179" t="n">
        <v>238.247981105124</v>
      </c>
      <c r="DS70" s="179" t="n">
        <v>240.068507573737</v>
      </c>
      <c r="DT70" s="156" t="n">
        <f aca="false">_xlfn.PERCENTRANK.EXC(DR$4:DR$90,DR70)</f>
        <v>0.614</v>
      </c>
      <c r="DU70" s="180" t="n">
        <f aca="false">_xlfn.PERCENTRANK.EXC(DS$4:DS$90,DS70)</f>
        <v>0.602</v>
      </c>
    </row>
    <row r="71" customFormat="false" ht="15" hidden="false" customHeight="false" outlineLevel="0" collapsed="false">
      <c r="A71" s="154" t="n">
        <v>404</v>
      </c>
      <c r="B71" s="154" t="s">
        <v>219</v>
      </c>
      <c r="C71" s="155" t="n">
        <v>80.6</v>
      </c>
      <c r="D71" s="155" t="n">
        <v>81.6</v>
      </c>
      <c r="E71" s="156" t="n">
        <f aca="false">_xlfn.PERCENTRANK.EXC($C$4:$C$90,C71)</f>
        <v>0.3523</v>
      </c>
      <c r="F71" s="156" t="n">
        <f aca="false">_xlfn.PERCENTRANK.EXC(D$4:D$90,D71)</f>
        <v>0.466</v>
      </c>
      <c r="G71" s="155" t="n">
        <v>58.336708876</v>
      </c>
      <c r="H71" s="155" t="n">
        <v>64.9</v>
      </c>
      <c r="I71" s="156" t="n">
        <f aca="false">(1-(_xlfn.PERCENTRANK.EXC(G$4:G$90,G71)))</f>
        <v>0.6506</v>
      </c>
      <c r="J71" s="156" t="n">
        <f aca="false">(1-(_xlfn.PERCENTRANK.EXC(H$4:H$90,H71)))</f>
        <v>0.494</v>
      </c>
      <c r="K71" s="155" t="n">
        <v>39.6</v>
      </c>
      <c r="L71" s="155" t="n">
        <v>39.3</v>
      </c>
      <c r="M71" s="156" t="n">
        <f aca="false">(1-(_xlfn.PERCENTRANK.EXC(K$4:K$90,K71)))</f>
        <v>0.25</v>
      </c>
      <c r="N71" s="156" t="n">
        <f aca="false">(1-(_xlfn.PERCENTRANK.EXC(L$4:L$90,L71)))</f>
        <v>0.341</v>
      </c>
      <c r="O71" s="155" t="n">
        <v>64.3</v>
      </c>
      <c r="P71" s="155" t="n">
        <v>62.6</v>
      </c>
      <c r="Q71" s="156" t="n">
        <f aca="false">_xlfn.PERCENTRANK.EXC(O$4:O$90,O71)</f>
        <v>0.2045</v>
      </c>
      <c r="R71" s="156" t="n">
        <f aca="false">_xlfn.PERCENTRANK.EXC(P$4:P$90,P71)</f>
        <v>0.1932</v>
      </c>
      <c r="S71" s="155" t="n">
        <v>46.3</v>
      </c>
      <c r="T71" s="155" t="n">
        <v>60.3</v>
      </c>
      <c r="U71" s="156" t="n">
        <f aca="false">_xlfn.PERCENTRANK.EXC(S$4:S$90,S71)</f>
        <v>0.3295</v>
      </c>
      <c r="V71" s="156" t="n">
        <f aca="false">_xlfn.PERCENTRANK.EXC(T$4:T$90,T71)</f>
        <v>0.432</v>
      </c>
      <c r="W71" s="88" t="s">
        <v>216</v>
      </c>
      <c r="X71" s="181"/>
      <c r="Y71" s="181"/>
      <c r="Z71" s="189"/>
      <c r="AA71" s="183"/>
      <c r="AB71" s="184"/>
      <c r="AC71" s="184"/>
      <c r="AH71" s="161" t="n">
        <v>54.2</v>
      </c>
      <c r="AI71" s="161" t="n">
        <v>58.4</v>
      </c>
      <c r="AJ71" s="156" t="n">
        <f aca="false">_xlfn.PERCENTRANK.EXC(AH$4:AH$90,AH71)</f>
        <v>0.10227</v>
      </c>
      <c r="AK71" s="156" t="n">
        <f aca="false">_xlfn.PERCENTRANK.EXC(AI$4:AI$90,AI71)</f>
        <v>0.2955</v>
      </c>
      <c r="AL71" s="155" t="n">
        <v>71.7299744144853</v>
      </c>
      <c r="AM71" s="155" t="n">
        <v>74.1478985635751</v>
      </c>
      <c r="AN71" s="156" t="n">
        <f aca="false">_xlfn.PERCENTRANK.EXC(AL$4:AL$90,AL71)</f>
        <v>0.489</v>
      </c>
      <c r="AO71" s="156" t="n">
        <f aca="false">_xlfn.PERCENTRANK.EXC(AM$4:AM$90,AM71)</f>
        <v>0.727</v>
      </c>
      <c r="AP71" s="164" t="n">
        <v>808.8</v>
      </c>
      <c r="AQ71" s="164" t="n">
        <v>996</v>
      </c>
      <c r="AR71" s="156" t="n">
        <f aca="false">_xlfn.PERCENTRANK.EXC(AP$4:AP$90,AP71)</f>
        <v>0.1364</v>
      </c>
      <c r="AS71" s="156" t="n">
        <f aca="false">_xlfn.PERCENTRANK.EXC(AQ$4:AQ$90,AQ71)</f>
        <v>0.3068</v>
      </c>
      <c r="AT71" s="165" t="n">
        <v>0.475490196078431</v>
      </c>
      <c r="AU71" s="165" t="n">
        <v>0.425185185185185</v>
      </c>
      <c r="AV71" s="166" t="n">
        <f aca="false">_xlfn.PERCENTRANK.EXC(AT$4:AT$90,AT71)</f>
        <v>0.625</v>
      </c>
      <c r="AW71" s="166" t="n">
        <f aca="false">_xlfn.PERCENTRANK.EXC(AU$4:AU$90,AU71)</f>
        <v>0.557</v>
      </c>
      <c r="AX71" s="155" t="n">
        <v>10.5</v>
      </c>
      <c r="AY71" s="155" t="n">
        <v>12.6</v>
      </c>
      <c r="AZ71" s="156" t="n">
        <f aca="false">_xlfn.PERCENTRANK.EXC(AX$4:AX$90,AX71)</f>
        <v>0.409</v>
      </c>
      <c r="BA71" s="156" t="n">
        <f aca="false">_xlfn.PERCENTRANK.EXC(AY$4:AY$90,AY71)</f>
        <v>0.42</v>
      </c>
      <c r="BL71" s="155" t="n">
        <v>3.6</v>
      </c>
      <c r="BM71" s="155" t="n">
        <v>3.7</v>
      </c>
      <c r="BN71" s="156" t="n">
        <f aca="false">_xlfn.PERCENTRANK.EXC(BL$4:BL$90,BL71)</f>
        <v>0.2841</v>
      </c>
      <c r="BO71" s="156" t="n">
        <f aca="false">_xlfn.PERCENTRANK.EXC(BM$4:BM$90,BM71)</f>
        <v>0.2386</v>
      </c>
      <c r="BP71" s="155" t="n">
        <v>2.148149</v>
      </c>
      <c r="BQ71" s="155" t="n">
        <v>1.683399</v>
      </c>
      <c r="BR71" s="156" t="n">
        <f aca="false">_xlfn.PERCENTRANK.EXC(BP$4:BP$90,BP71)</f>
        <v>0.10227</v>
      </c>
      <c r="BS71" s="156" t="n">
        <f aca="false">_xlfn.PERCENTRANK.EXC(BQ$4:BQ$90,BQ71)</f>
        <v>0.034091</v>
      </c>
      <c r="BW71" s="89"/>
      <c r="BX71" s="173" t="n">
        <v>82.1</v>
      </c>
      <c r="BY71" s="173" t="n">
        <v>83.3</v>
      </c>
      <c r="BZ71" s="156" t="n">
        <f aca="false">_xlfn.PERCENTRANK.EXC(BX$4:BX$90,BX71)</f>
        <v>0.92</v>
      </c>
      <c r="CA71" s="156" t="n">
        <f aca="false">_xlfn.PERCENTRANK.EXC(BY$4:BY$90,BY71)</f>
        <v>0.886</v>
      </c>
      <c r="CD71" s="174" t="n">
        <v>209721</v>
      </c>
      <c r="CE71" s="174" t="n">
        <v>231583</v>
      </c>
      <c r="CF71" s="175" t="n">
        <v>0.001</v>
      </c>
      <c r="CG71" s="175" t="n">
        <v>0.006</v>
      </c>
      <c r="CH71" s="175" t="n">
        <v>0.009</v>
      </c>
      <c r="CI71" s="175" t="n">
        <v>0.011</v>
      </c>
      <c r="CJ71" s="175" t="n">
        <v>0.016</v>
      </c>
      <c r="CK71" s="175" t="n">
        <v>0.013</v>
      </c>
      <c r="CL71" s="175" t="n">
        <v>0.011</v>
      </c>
      <c r="CM71" s="175" t="n">
        <v>0.011</v>
      </c>
      <c r="CN71" s="175" t="n">
        <v>0.01</v>
      </c>
      <c r="CO71" s="175" t="n">
        <v>0.011</v>
      </c>
      <c r="CP71" s="185"/>
      <c r="CQ71" s="185"/>
      <c r="DB71" s="176" t="n">
        <v>15.8655859886088</v>
      </c>
      <c r="DC71" s="176" t="n">
        <v>12.9197739039567</v>
      </c>
      <c r="DD71" s="176" t="n">
        <v>53.8770116977498</v>
      </c>
      <c r="DE71" s="176" t="n">
        <v>14.2350690681095</v>
      </c>
      <c r="DF71" s="176" t="n">
        <v>3.10255934157516</v>
      </c>
      <c r="DG71" s="186"/>
      <c r="DH71" s="186"/>
      <c r="DI71" s="186"/>
      <c r="DJ71" s="186"/>
      <c r="DK71" s="186"/>
      <c r="DL71" s="178" t="n">
        <v>25.8406796844777</v>
      </c>
      <c r="DM71" s="178" t="n">
        <v>28.2118210231788</v>
      </c>
      <c r="DN71" s="156" t="n">
        <f aca="false">_xlfn.PERCENTRANK.EXC(DL$4:DL$90,DL71)</f>
        <v>0.83</v>
      </c>
      <c r="DO71" s="156" t="n">
        <f aca="false">_xlfn.PERCENTRANK.EXC(DM$4:DM$90,DM71)</f>
        <v>0.818</v>
      </c>
      <c r="DR71" s="179" t="n">
        <v>276.469291477448</v>
      </c>
      <c r="DS71" s="179" t="n">
        <v>274.828946449766</v>
      </c>
      <c r="DT71" s="156" t="n">
        <f aca="false">_xlfn.PERCENTRANK.EXC(DR$4:DR$90,DR71)</f>
        <v>0.818</v>
      </c>
      <c r="DU71" s="180" t="n">
        <f aca="false">_xlfn.PERCENTRANK.EXC(DS$4:DS$90,DS71)</f>
        <v>0.795</v>
      </c>
    </row>
    <row r="72" customFormat="false" ht="15" hidden="false" customHeight="false" outlineLevel="0" collapsed="false">
      <c r="A72" s="154" t="n">
        <v>405</v>
      </c>
      <c r="B72" s="154" t="s">
        <v>220</v>
      </c>
      <c r="C72" s="155" t="n">
        <v>80.5</v>
      </c>
      <c r="D72" s="155" t="n">
        <v>81.2</v>
      </c>
      <c r="E72" s="156" t="n">
        <f aca="false">_xlfn.PERCENTRANK.EXC($C$4:$C$90,C72)</f>
        <v>0.3068</v>
      </c>
      <c r="F72" s="156" t="n">
        <f aca="false">_xlfn.PERCENTRANK.EXC(D$4:D$90,D72)</f>
        <v>0.3182</v>
      </c>
      <c r="G72" s="155" t="n">
        <v>53.242479916</v>
      </c>
      <c r="H72" s="155" t="n">
        <v>63.6</v>
      </c>
      <c r="I72" s="156" t="n">
        <f aca="false">(1-(_xlfn.PERCENTRANK.EXC(G$4:G$90,G72)))</f>
        <v>0.8313</v>
      </c>
      <c r="J72" s="156" t="n">
        <f aca="false">(1-(_xlfn.PERCENTRANK.EXC(H$4:H$90,H72)))</f>
        <v>0.578</v>
      </c>
      <c r="K72" s="155" t="n">
        <v>19</v>
      </c>
      <c r="L72" s="155" t="n">
        <v>20.3</v>
      </c>
      <c r="M72" s="156" t="n">
        <f aca="false">(1-(_xlfn.PERCENTRANK.EXC(K$4:K$90,K72)))</f>
        <v>0.88636</v>
      </c>
      <c r="N72" s="156" t="n">
        <f aca="false">(1-(_xlfn.PERCENTRANK.EXC(L$4:L$90,L72)))</f>
        <v>0.88636</v>
      </c>
      <c r="O72" s="155" t="n">
        <v>76.4</v>
      </c>
      <c r="P72" s="155" t="n">
        <v>74.2</v>
      </c>
      <c r="Q72" s="156" t="n">
        <f aca="false">_xlfn.PERCENTRANK.EXC(O$4:O$90,O72)</f>
        <v>0.92</v>
      </c>
      <c r="R72" s="156" t="n">
        <f aca="false">_xlfn.PERCENTRANK.EXC(P$4:P$90,P72)</f>
        <v>0.909</v>
      </c>
      <c r="S72" s="155" t="n">
        <v>38.1</v>
      </c>
      <c r="T72" s="155" t="n">
        <v>50.9</v>
      </c>
      <c r="U72" s="156" t="n">
        <f aca="false">_xlfn.PERCENTRANK.EXC(S$4:S$90,S72)</f>
        <v>0.022727</v>
      </c>
      <c r="V72" s="156" t="n">
        <f aca="false">_xlfn.PERCENTRANK.EXC(T$4:T$90,T72)</f>
        <v>0.022727</v>
      </c>
      <c r="W72" s="88" t="s">
        <v>216</v>
      </c>
      <c r="X72" s="181"/>
      <c r="Y72" s="181"/>
      <c r="Z72" s="189"/>
      <c r="AA72" s="183"/>
      <c r="AB72" s="184"/>
      <c r="AC72" s="184"/>
      <c r="AH72" s="161" t="n">
        <v>54.8</v>
      </c>
      <c r="AI72" s="161" t="n">
        <v>55.8</v>
      </c>
      <c r="AJ72" s="156" t="n">
        <f aca="false">_xlfn.PERCENTRANK.EXC(AH$4:AH$90,AH72)</f>
        <v>0.125</v>
      </c>
      <c r="AK72" s="156" t="n">
        <f aca="false">_xlfn.PERCENTRANK.EXC(AI$4:AI$90,AI72)</f>
        <v>0.10227</v>
      </c>
      <c r="AL72" s="155" t="n">
        <v>70.8680381334671</v>
      </c>
      <c r="AM72" s="155" t="n">
        <v>69.5660036166365</v>
      </c>
      <c r="AN72" s="156" t="n">
        <f aca="false">_xlfn.PERCENTRANK.EXC(AL$4:AL$90,AL72)</f>
        <v>0.409</v>
      </c>
      <c r="AO72" s="156" t="n">
        <f aca="false">_xlfn.PERCENTRANK.EXC(AM$4:AM$90,AM72)</f>
        <v>0.3523</v>
      </c>
      <c r="AP72" s="164" t="n">
        <v>762.3</v>
      </c>
      <c r="AQ72" s="164" t="n">
        <v>862</v>
      </c>
      <c r="AR72" s="156" t="n">
        <f aca="false">_xlfn.PERCENTRANK.EXC(AP$4:AP$90,AP72)</f>
        <v>0.06818</v>
      </c>
      <c r="AS72" s="156" t="n">
        <f aca="false">_xlfn.PERCENTRANK.EXC(AQ$4:AQ$90,AQ72)</f>
        <v>0.07955</v>
      </c>
      <c r="AT72" s="165" t="n">
        <v>0.532967032967033</v>
      </c>
      <c r="AU72" s="165" t="n">
        <v>0.486206896551724</v>
      </c>
      <c r="AV72" s="166" t="n">
        <f aca="false">_xlfn.PERCENTRANK.EXC(AT$4:AT$90,AT72)</f>
        <v>0.886</v>
      </c>
      <c r="AW72" s="166" t="n">
        <f aca="false">_xlfn.PERCENTRANK.EXC(AU$4:AU$90,AU72)</f>
        <v>0.92</v>
      </c>
      <c r="AX72" s="155" t="n">
        <v>7.2</v>
      </c>
      <c r="AY72" s="155" t="n">
        <v>9.8</v>
      </c>
      <c r="AZ72" s="156" t="n">
        <f aca="false">_xlfn.PERCENTRANK.EXC(AX$4:AX$90,AX72)</f>
        <v>0.034091</v>
      </c>
      <c r="BA72" s="156" t="n">
        <f aca="false">_xlfn.PERCENTRANK.EXC(AY$4:AY$90,AY72)</f>
        <v>0.09091</v>
      </c>
      <c r="BL72" s="155" t="n">
        <v>1.7</v>
      </c>
      <c r="BM72" s="155" t="n">
        <v>1.9</v>
      </c>
      <c r="BN72" s="156" t="n">
        <f aca="false">_xlfn.PERCENTRANK.EXC(BL$4:BL$90,BL72)</f>
        <v>0.1591</v>
      </c>
      <c r="BO72" s="156" t="n">
        <f aca="false">_xlfn.PERCENTRANK.EXC(BM$4:BM$90,BM72)</f>
        <v>0.1705</v>
      </c>
      <c r="BP72" s="155" t="n">
        <v>2.045537</v>
      </c>
      <c r="BQ72" s="155" t="n">
        <v>2.460492</v>
      </c>
      <c r="BR72" s="156" t="n">
        <f aca="false">_xlfn.PERCENTRANK.EXC(BP$4:BP$90,BP72)</f>
        <v>0.05682</v>
      </c>
      <c r="BS72" s="156" t="n">
        <f aca="false">_xlfn.PERCENTRANK.EXC(BQ$4:BQ$90,BQ72)</f>
        <v>0.2614</v>
      </c>
      <c r="BW72" s="89"/>
      <c r="BX72" s="173" t="n">
        <v>69.3</v>
      </c>
      <c r="BY72" s="173" t="n">
        <v>73.8</v>
      </c>
      <c r="BZ72" s="156" t="n">
        <f aca="false">_xlfn.PERCENTRANK.EXC(BX$4:BX$90,BX72)</f>
        <v>0.1477</v>
      </c>
      <c r="CA72" s="156" t="n">
        <f aca="false">_xlfn.PERCENTRANK.EXC(BY$4:BY$90,BY72)</f>
        <v>0.2614</v>
      </c>
      <c r="CD72" s="174" t="n">
        <v>103624</v>
      </c>
      <c r="CE72" s="174" t="n">
        <v>109814</v>
      </c>
      <c r="CF72" s="175" t="n">
        <v>0.006</v>
      </c>
      <c r="CG72" s="175" t="n">
        <v>0.005</v>
      </c>
      <c r="CH72" s="175" t="n">
        <v>0.008</v>
      </c>
      <c r="CI72" s="175" t="n">
        <v>0.006</v>
      </c>
      <c r="CJ72" s="175" t="n">
        <v>0.007</v>
      </c>
      <c r="CK72" s="175" t="n">
        <v>0.008</v>
      </c>
      <c r="CL72" s="175" t="n">
        <v>0.004</v>
      </c>
      <c r="CM72" s="175" t="n">
        <v>0.005</v>
      </c>
      <c r="CN72" s="175" t="n">
        <v>0.004</v>
      </c>
      <c r="CO72" s="175" t="n">
        <v>0.006</v>
      </c>
      <c r="CP72" s="185"/>
      <c r="CQ72" s="185"/>
      <c r="DB72" s="176" t="n">
        <v>18.3419236162966</v>
      </c>
      <c r="DC72" s="176" t="n">
        <v>10.3465860454951</v>
      </c>
      <c r="DD72" s="176" t="n">
        <v>49.8697798094961</v>
      </c>
      <c r="DE72" s="176" t="n">
        <v>18.5832407525452</v>
      </c>
      <c r="DF72" s="176" t="n">
        <v>2.85846977616697</v>
      </c>
      <c r="DG72" s="186"/>
      <c r="DH72" s="186"/>
      <c r="DI72" s="186"/>
      <c r="DJ72" s="186"/>
      <c r="DK72" s="186"/>
      <c r="DL72" s="178" t="n">
        <v>1.87372929401099</v>
      </c>
      <c r="DM72" s="178" t="n">
        <v>2.41331537798274</v>
      </c>
      <c r="DN72" s="156" t="n">
        <f aca="false">_xlfn.PERCENTRANK.EXC(DL$4:DL$90,DL72)</f>
        <v>0.06818</v>
      </c>
      <c r="DO72" s="156" t="n">
        <f aca="false">_xlfn.PERCENTRANK.EXC(DM$4:DM$90,DM72)</f>
        <v>0.045455</v>
      </c>
      <c r="DR72" s="179" t="n">
        <v>296.718762935911</v>
      </c>
      <c r="DS72" s="179" t="n">
        <v>300.819784749256</v>
      </c>
      <c r="DT72" s="156" t="n">
        <f aca="false">_xlfn.PERCENTRANK.EXC(DR$4:DR$90,DR72)</f>
        <v>0.92</v>
      </c>
      <c r="DU72" s="180" t="n">
        <f aca="false">_xlfn.PERCENTRANK.EXC(DS$4:DS$90,DS72)</f>
        <v>0.909</v>
      </c>
    </row>
    <row r="73" customFormat="false" ht="15" hidden="false" customHeight="false" outlineLevel="0" collapsed="false">
      <c r="A73" s="154" t="n">
        <v>406</v>
      </c>
      <c r="B73" s="154" t="s">
        <v>221</v>
      </c>
      <c r="C73" s="155" t="n">
        <v>78.8</v>
      </c>
      <c r="D73" s="155" t="n">
        <v>79.8</v>
      </c>
      <c r="E73" s="156" t="n">
        <f aca="false">_xlfn.PERCENTRANK.EXC($C$4:$C$90,C73)</f>
        <v>0.05682</v>
      </c>
      <c r="F73" s="156" t="n">
        <f aca="false">_xlfn.PERCENTRANK.EXC(D$4:D$90,D73)</f>
        <v>0.05682</v>
      </c>
      <c r="G73" s="187" t="s">
        <v>154</v>
      </c>
      <c r="H73" s="187" t="s">
        <v>154</v>
      </c>
      <c r="I73" s="0" t="s">
        <v>154</v>
      </c>
      <c r="J73" s="0" t="s">
        <v>154</v>
      </c>
      <c r="K73" s="155" t="n">
        <v>130.2</v>
      </c>
      <c r="L73" s="155" t="n">
        <v>123.3</v>
      </c>
      <c r="M73" s="156" t="n">
        <f aca="false">(1-(_xlfn.PERCENTRANK.EXC(K$4:K$90,K73)))</f>
        <v>0.057</v>
      </c>
      <c r="N73" s="156" t="n">
        <f aca="false">(1-(_xlfn.PERCENTRANK.EXC(L$4:L$90,L73)))</f>
        <v>0.057</v>
      </c>
      <c r="O73" s="155" t="n">
        <v>59.6</v>
      </c>
      <c r="P73" s="155" t="n">
        <v>59.4</v>
      </c>
      <c r="Q73" s="156" t="n">
        <f aca="false">_xlfn.PERCENTRANK.EXC(O$4:O$90,O73)</f>
        <v>0.11364</v>
      </c>
      <c r="R73" s="156" t="n">
        <f aca="false">_xlfn.PERCENTRANK.EXC(P$4:P$90,P73)</f>
        <v>0.11364</v>
      </c>
      <c r="S73" s="155" t="n">
        <v>42</v>
      </c>
      <c r="T73" s="155" t="n">
        <v>53.8</v>
      </c>
      <c r="U73" s="156" t="n">
        <f aca="false">_xlfn.PERCENTRANK.EXC(S$4:S$90,S73)</f>
        <v>0.1591</v>
      </c>
      <c r="V73" s="156" t="n">
        <f aca="false">_xlfn.PERCENTRANK.EXC(T$4:T$90,T73)</f>
        <v>0.125</v>
      </c>
      <c r="W73" s="88" t="s">
        <v>216</v>
      </c>
      <c r="X73" s="181"/>
      <c r="Y73" s="181"/>
      <c r="Z73" s="189"/>
      <c r="AA73" s="183"/>
      <c r="AB73" s="184"/>
      <c r="AC73" s="184"/>
      <c r="AH73" s="161" t="n">
        <v>58.3</v>
      </c>
      <c r="AI73" s="161" t="n">
        <v>59.8</v>
      </c>
      <c r="AJ73" s="156" t="n">
        <f aca="false">_xlfn.PERCENTRANK.EXC(AH$4:AH$90,AH73)</f>
        <v>0.3409</v>
      </c>
      <c r="AK73" s="156" t="n">
        <f aca="false">_xlfn.PERCENTRANK.EXC(AI$4:AI$90,AI73)</f>
        <v>0.409</v>
      </c>
      <c r="AL73" s="155" t="n">
        <v>58.0253113700281</v>
      </c>
      <c r="AM73" s="155" t="n">
        <v>61.1326463080269</v>
      </c>
      <c r="AN73" s="156" t="n">
        <f aca="false">_xlfn.PERCENTRANK.EXC(AL$4:AL$90,AL73)</f>
        <v>0.045455</v>
      </c>
      <c r="AO73" s="156" t="n">
        <f aca="false">_xlfn.PERCENTRANK.EXC(AM$4:AM$90,AM73)</f>
        <v>0.05682</v>
      </c>
      <c r="AP73" s="164" t="n">
        <v>828.8</v>
      </c>
      <c r="AQ73" s="164" t="n">
        <v>989</v>
      </c>
      <c r="AR73" s="156" t="n">
        <f aca="false">_xlfn.PERCENTRANK.EXC(AP$4:AP$90,AP73)</f>
        <v>0.2045</v>
      </c>
      <c r="AS73" s="156" t="n">
        <f aca="false">_xlfn.PERCENTRANK.EXC(AQ$4:AQ$90,AQ73)</f>
        <v>0.2727</v>
      </c>
      <c r="AT73" s="165" t="n">
        <v>0.469230769230769</v>
      </c>
      <c r="AU73" s="165" t="n">
        <v>0.408132530120482</v>
      </c>
      <c r="AV73" s="166" t="n">
        <f aca="false">_xlfn.PERCENTRANK.EXC(AT$4:AT$90,AT73)</f>
        <v>0.591</v>
      </c>
      <c r="AW73" s="166" t="n">
        <f aca="false">_xlfn.PERCENTRANK.EXC(AU$4:AU$90,AU73)</f>
        <v>0.466</v>
      </c>
      <c r="AX73" s="155" t="n">
        <v>8.2</v>
      </c>
      <c r="AY73" s="155" t="n">
        <v>9.5</v>
      </c>
      <c r="AZ73" s="156" t="n">
        <f aca="false">_xlfn.PERCENTRANK.EXC(AX$4:AX$90,AX73)</f>
        <v>0.09091</v>
      </c>
      <c r="BA73" s="156" t="n">
        <f aca="false">_xlfn.PERCENTRANK.EXC(AY$4:AY$90,AY73)</f>
        <v>0.07955</v>
      </c>
      <c r="BL73" s="155" t="n">
        <v>27.1</v>
      </c>
      <c r="BM73" s="155" t="n">
        <v>32.3</v>
      </c>
      <c r="BN73" s="156" t="n">
        <f aca="false">_xlfn.PERCENTRANK.EXC(BL$4:BL$90,BL73)</f>
        <v>0.864</v>
      </c>
      <c r="BO73" s="156" t="n">
        <f aca="false">_xlfn.PERCENTRANK.EXC(BM$4:BM$90,BM73)</f>
        <v>0.864</v>
      </c>
      <c r="BP73" s="155" t="n">
        <v>3.111821</v>
      </c>
      <c r="BQ73" s="155" t="n">
        <v>2.501691</v>
      </c>
      <c r="BR73" s="156" t="n">
        <f aca="false">_xlfn.PERCENTRANK.EXC(BP$4:BP$90,BP73)</f>
        <v>0.636</v>
      </c>
      <c r="BS73" s="156" t="n">
        <f aca="false">_xlfn.PERCENTRANK.EXC(BQ$4:BQ$90,BQ73)</f>
        <v>0.2841</v>
      </c>
      <c r="BW73" s="89"/>
      <c r="BX73" s="173" t="n">
        <v>69.6</v>
      </c>
      <c r="BY73" s="173" t="n">
        <v>73.4</v>
      </c>
      <c r="BZ73" s="156" t="n">
        <f aca="false">_xlfn.PERCENTRANK.EXC(BX$4:BX$90,BX73)</f>
        <v>0.1591</v>
      </c>
      <c r="CA73" s="156" t="n">
        <f aca="false">_xlfn.PERCENTRANK.EXC(BY$4:BY$90,BY73)</f>
        <v>0.2159</v>
      </c>
      <c r="CD73" s="174" t="n">
        <v>84317</v>
      </c>
      <c r="CE73" s="174" t="n">
        <v>88034</v>
      </c>
      <c r="CF73" s="175" t="n">
        <v>-0.004</v>
      </c>
      <c r="CG73" s="175" t="n">
        <v>0.003</v>
      </c>
      <c r="CH73" s="175" t="n">
        <v>0.008</v>
      </c>
      <c r="CI73" s="175" t="n">
        <v>0.007</v>
      </c>
      <c r="CJ73" s="175" t="n">
        <v>0.006</v>
      </c>
      <c r="CK73" s="175" t="n">
        <v>0.006</v>
      </c>
      <c r="CL73" s="175" t="n">
        <v>0.003</v>
      </c>
      <c r="CM73" s="175" t="n">
        <v>0.005</v>
      </c>
      <c r="CN73" s="175" t="n">
        <v>0.005</v>
      </c>
      <c r="CO73" s="175" t="n">
        <v>0.003</v>
      </c>
      <c r="CP73" s="185"/>
      <c r="CQ73" s="185"/>
      <c r="DB73" s="176" t="n">
        <v>19.3822841175001</v>
      </c>
      <c r="DC73" s="176" t="n">
        <v>12.4542790285572</v>
      </c>
      <c r="DD73" s="176" t="n">
        <v>53.1260649294591</v>
      </c>
      <c r="DE73" s="176" t="n">
        <v>13.1755912488357</v>
      </c>
      <c r="DF73" s="176" t="n">
        <v>1.86178067564805</v>
      </c>
      <c r="DG73" s="186"/>
      <c r="DH73" s="186"/>
      <c r="DI73" s="186"/>
      <c r="DJ73" s="186"/>
      <c r="DK73" s="186"/>
      <c r="DL73" s="178" t="n">
        <v>6.59340845791401</v>
      </c>
      <c r="DM73" s="178" t="n">
        <v>7.62009450888232</v>
      </c>
      <c r="DN73" s="156" t="n">
        <f aca="false">_xlfn.PERCENTRANK.EXC(DL$4:DL$90,DL73)</f>
        <v>0.466</v>
      </c>
      <c r="DO73" s="156" t="n">
        <f aca="false">_xlfn.PERCENTRANK.EXC(DM$4:DM$90,DM73)</f>
        <v>0.443</v>
      </c>
      <c r="DR73" s="179" t="n">
        <v>252.973839372603</v>
      </c>
      <c r="DS73" s="179" t="n">
        <v>256.983622251855</v>
      </c>
      <c r="DT73" s="156" t="n">
        <f aca="false">_xlfn.PERCENTRANK.EXC(DR$4:DR$90,DR73)</f>
        <v>0.682</v>
      </c>
      <c r="DU73" s="180" t="n">
        <f aca="false">_xlfn.PERCENTRANK.EXC(DS$4:DS$90,DS73)</f>
        <v>0.705</v>
      </c>
    </row>
    <row r="74" customFormat="false" ht="15" hidden="false" customHeight="false" outlineLevel="0" collapsed="false">
      <c r="A74" s="154" t="n">
        <v>407</v>
      </c>
      <c r="B74" s="154" t="s">
        <v>222</v>
      </c>
      <c r="C74" s="155" t="n">
        <v>81</v>
      </c>
      <c r="D74" s="155" t="n">
        <v>82</v>
      </c>
      <c r="E74" s="156" t="n">
        <f aca="false">_xlfn.PERCENTRANK.EXC($C$4:$C$90,C74)</f>
        <v>0.5</v>
      </c>
      <c r="F74" s="156" t="n">
        <f aca="false">_xlfn.PERCENTRANK.EXC(D$4:D$90,D74)</f>
        <v>0.545</v>
      </c>
      <c r="G74" s="155" t="n">
        <v>62.879310281</v>
      </c>
      <c r="H74" s="155" t="n">
        <v>74.7</v>
      </c>
      <c r="I74" s="156" t="n">
        <f aca="false">(1-(_xlfn.PERCENTRANK.EXC(G$4:G$90,G74)))</f>
        <v>0.434</v>
      </c>
      <c r="J74" s="156" t="n">
        <f aca="false">(1-(_xlfn.PERCENTRANK.EXC(H$4:H$90,H74)))</f>
        <v>0.084</v>
      </c>
      <c r="K74" s="155" t="n">
        <v>33.4</v>
      </c>
      <c r="L74" s="155" t="n">
        <v>31.1</v>
      </c>
      <c r="M74" s="156" t="n">
        <f aca="false">(1-(_xlfn.PERCENTRANK.EXC(K$4:K$90,K74)))</f>
        <v>0.364</v>
      </c>
      <c r="N74" s="156" t="n">
        <f aca="false">(1-(_xlfn.PERCENTRANK.EXC(L$4:L$90,L74)))</f>
        <v>0.58</v>
      </c>
      <c r="O74" s="155" t="n">
        <v>70.6</v>
      </c>
      <c r="P74" s="155" t="n">
        <v>69.5</v>
      </c>
      <c r="Q74" s="156" t="n">
        <f aca="false">_xlfn.PERCENTRANK.EXC(O$4:O$90,O74)</f>
        <v>0.568</v>
      </c>
      <c r="R74" s="156" t="n">
        <f aca="false">_xlfn.PERCENTRANK.EXC(P$4:P$90,P74)</f>
        <v>0.568</v>
      </c>
      <c r="S74" s="155" t="n">
        <v>38.3</v>
      </c>
      <c r="T74" s="155" t="n">
        <v>51.4</v>
      </c>
      <c r="U74" s="156" t="n">
        <f aca="false">_xlfn.PERCENTRANK.EXC(S$4:S$90,S74)</f>
        <v>0.034091</v>
      </c>
      <c r="V74" s="156" t="n">
        <f aca="false">_xlfn.PERCENTRANK.EXC(T$4:T$90,T74)</f>
        <v>0.045455</v>
      </c>
      <c r="W74" s="88" t="s">
        <v>216</v>
      </c>
      <c r="X74" s="181"/>
      <c r="Y74" s="181"/>
      <c r="Z74" s="189"/>
      <c r="AA74" s="183"/>
      <c r="AB74" s="184"/>
      <c r="AC74" s="184"/>
      <c r="AH74" s="161" t="n">
        <v>59.4</v>
      </c>
      <c r="AI74" s="161" t="n">
        <v>57</v>
      </c>
      <c r="AJ74" s="156" t="n">
        <f aca="false">_xlfn.PERCENTRANK.EXC(AH$4:AH$90,AH74)</f>
        <v>0.432</v>
      </c>
      <c r="AK74" s="156" t="n">
        <f aca="false">_xlfn.PERCENTRANK.EXC(AI$4:AI$90,AI74)</f>
        <v>0.1818</v>
      </c>
      <c r="AL74" s="155" t="n">
        <v>68.8071323778355</v>
      </c>
      <c r="AM74" s="155" t="n">
        <v>66.2086620343765</v>
      </c>
      <c r="AN74" s="156" t="n">
        <f aca="false">_xlfn.PERCENTRANK.EXC(AL$4:AL$90,AL74)</f>
        <v>0.3409</v>
      </c>
      <c r="AO74" s="156" t="n">
        <f aca="false">_xlfn.PERCENTRANK.EXC(AM$4:AM$90,AM74)</f>
        <v>0.2045</v>
      </c>
      <c r="AP74" s="164" t="n">
        <v>819.5</v>
      </c>
      <c r="AQ74" s="164" t="n">
        <v>855</v>
      </c>
      <c r="AR74" s="156" t="n">
        <f aca="false">_xlfn.PERCENTRANK.EXC(AP$4:AP$90,AP74)</f>
        <v>0.1705</v>
      </c>
      <c r="AS74" s="156" t="n">
        <f aca="false">_xlfn.PERCENTRANK.EXC(AQ$4:AQ$90,AQ74)</f>
        <v>0.06818</v>
      </c>
      <c r="AT74" s="165" t="n">
        <v>0.515384615384615</v>
      </c>
      <c r="AU74" s="165" t="n">
        <v>0.480069324090121</v>
      </c>
      <c r="AV74" s="166" t="n">
        <f aca="false">_xlfn.PERCENTRANK.EXC(AT$4:AT$90,AT74)</f>
        <v>0.841</v>
      </c>
      <c r="AW74" s="166" t="n">
        <f aca="false">_xlfn.PERCENTRANK.EXC(AU$4:AU$90,AU74)</f>
        <v>0.909</v>
      </c>
      <c r="AX74" s="155" t="n">
        <v>7</v>
      </c>
      <c r="AY74" s="155" t="n">
        <v>9.3</v>
      </c>
      <c r="AZ74" s="156" t="n">
        <f aca="false">_xlfn.PERCENTRANK.EXC(AX$4:AX$90,AX74)</f>
        <v>0.022727</v>
      </c>
      <c r="BA74" s="156" t="n">
        <f aca="false">_xlfn.PERCENTRANK.EXC(AY$4:AY$90,AY74)</f>
        <v>0.045455</v>
      </c>
      <c r="BL74" s="155" t="n">
        <v>13.3</v>
      </c>
      <c r="BM74" s="155" t="n">
        <v>13.7</v>
      </c>
      <c r="BN74" s="156" t="n">
        <f aca="false">_xlfn.PERCENTRANK.EXC(BL$4:BL$90,BL74)</f>
        <v>0.659</v>
      </c>
      <c r="BO74" s="156" t="n">
        <f aca="false">_xlfn.PERCENTRANK.EXC(BM$4:BM$90,BM74)</f>
        <v>0.614</v>
      </c>
      <c r="BP74" s="155" t="n">
        <v>2.849251</v>
      </c>
      <c r="BQ74" s="155" t="n">
        <v>3.654846</v>
      </c>
      <c r="BR74" s="156" t="n">
        <f aca="false">_xlfn.PERCENTRANK.EXC(BP$4:BP$90,BP74)</f>
        <v>0.511</v>
      </c>
      <c r="BS74" s="156" t="n">
        <f aca="false">_xlfn.PERCENTRANK.EXC(BQ$4:BQ$90,BQ74)</f>
        <v>0.875</v>
      </c>
      <c r="BW74" s="89"/>
      <c r="BX74" s="173" t="n">
        <v>72.6</v>
      </c>
      <c r="BY74" s="173" t="n">
        <v>75.7</v>
      </c>
      <c r="BZ74" s="156" t="n">
        <f aca="false">_xlfn.PERCENTRANK.EXC(BX$4:BX$90,BX74)</f>
        <v>0.443</v>
      </c>
      <c r="CA74" s="156" t="n">
        <f aca="false">_xlfn.PERCENTRANK.EXC(BY$4:BY$90,BY74)</f>
        <v>0.42</v>
      </c>
      <c r="CD74" s="174" t="n">
        <v>171707</v>
      </c>
      <c r="CE74" s="174" t="n">
        <v>183235</v>
      </c>
      <c r="CF74" s="175" t="n">
        <v>0.009</v>
      </c>
      <c r="CG74" s="175" t="n">
        <v>0.006</v>
      </c>
      <c r="CH74" s="175" t="n">
        <v>0.009</v>
      </c>
      <c r="CI74" s="175" t="n">
        <v>0.009</v>
      </c>
      <c r="CJ74" s="175" t="n">
        <v>0.007</v>
      </c>
      <c r="CK74" s="175" t="n">
        <v>0.008</v>
      </c>
      <c r="CL74" s="175" t="n">
        <v>0.003</v>
      </c>
      <c r="CM74" s="175" t="n">
        <v>0.005</v>
      </c>
      <c r="CN74" s="175" t="n">
        <v>0.005</v>
      </c>
      <c r="CO74" s="175" t="n">
        <v>0.006</v>
      </c>
      <c r="CP74" s="185"/>
      <c r="CQ74" s="185"/>
      <c r="DB74" s="176" t="n">
        <v>17.621087674298</v>
      </c>
      <c r="DC74" s="176" t="n">
        <v>10.9793434660409</v>
      </c>
      <c r="DD74" s="176" t="n">
        <v>49.8529211122329</v>
      </c>
      <c r="DE74" s="176" t="n">
        <v>18.7966272819057</v>
      </c>
      <c r="DF74" s="176" t="n">
        <v>2.75002046552242</v>
      </c>
      <c r="DG74" s="186"/>
      <c r="DH74" s="186"/>
      <c r="DI74" s="186"/>
      <c r="DJ74" s="186"/>
      <c r="DK74" s="186"/>
      <c r="DL74" s="178" t="n">
        <v>4.09509346406851</v>
      </c>
      <c r="DM74" s="178" t="n">
        <v>5.09571408364374</v>
      </c>
      <c r="DN74" s="156" t="n">
        <f aca="false">_xlfn.PERCENTRANK.EXC(DL$4:DL$90,DL74)</f>
        <v>0.3295</v>
      </c>
      <c r="DO74" s="156" t="n">
        <f aca="false">_xlfn.PERCENTRANK.EXC(DM$4:DM$90,DM74)</f>
        <v>0.3068</v>
      </c>
      <c r="DR74" s="179" t="n">
        <v>262.557820278861</v>
      </c>
      <c r="DS74" s="179" t="n">
        <v>270.651189594138</v>
      </c>
      <c r="DT74" s="156" t="n">
        <f aca="false">_xlfn.PERCENTRANK.EXC(DR$4:DR$90,DR74)</f>
        <v>0.727</v>
      </c>
      <c r="DU74" s="180" t="n">
        <f aca="false">_xlfn.PERCENTRANK.EXC(DS$4:DS$90,DS74)</f>
        <v>0.773</v>
      </c>
    </row>
    <row r="75" customFormat="false" ht="15" hidden="false" customHeight="false" outlineLevel="0" collapsed="false">
      <c r="A75" s="154" t="n">
        <v>501</v>
      </c>
      <c r="B75" s="154" t="s">
        <v>223</v>
      </c>
      <c r="C75" s="155" t="n">
        <v>82</v>
      </c>
      <c r="D75" s="155" t="n">
        <v>82.7</v>
      </c>
      <c r="E75" s="156" t="n">
        <f aca="false">_xlfn.PERCENTRANK.EXC($C$4:$C$90,C75)</f>
        <v>0.727</v>
      </c>
      <c r="F75" s="156" t="n">
        <f aca="false">_xlfn.PERCENTRANK.EXC(D$4:D$90,D75)</f>
        <v>0.648</v>
      </c>
      <c r="G75" s="155" t="n">
        <v>74.541167815</v>
      </c>
      <c r="H75" s="155" t="n">
        <v>72.2</v>
      </c>
      <c r="I75" s="156" t="n">
        <f aca="false">(1-(_xlfn.PERCENTRANK.EXC(G$4:G$90,G75)))</f>
        <v>0.108</v>
      </c>
      <c r="J75" s="156" t="n">
        <f aca="false">(1-(_xlfn.PERCENTRANK.EXC(H$4:H$90,H75)))</f>
        <v>0.169</v>
      </c>
      <c r="K75" s="155" t="n">
        <v>24.5</v>
      </c>
      <c r="L75" s="155" t="n">
        <v>26.1</v>
      </c>
      <c r="M75" s="156" t="n">
        <f aca="false">(1-(_xlfn.PERCENTRANK.EXC(K$4:K$90,K75)))</f>
        <v>0.6591</v>
      </c>
      <c r="N75" s="156" t="n">
        <f aca="false">(1-(_xlfn.PERCENTRANK.EXC(L$4:L$90,L75)))</f>
        <v>0.6932</v>
      </c>
      <c r="O75" s="155" t="n">
        <v>69.4</v>
      </c>
      <c r="P75" s="155" t="n">
        <v>68.1</v>
      </c>
      <c r="Q75" s="156" t="n">
        <f aca="false">_xlfn.PERCENTRANK.EXC(O$4:O$90,O75)</f>
        <v>0.466</v>
      </c>
      <c r="R75" s="156" t="n">
        <f aca="false">_xlfn.PERCENTRANK.EXC(P$4:P$90,P75)</f>
        <v>0.466</v>
      </c>
      <c r="S75" s="155" t="n">
        <v>46.4</v>
      </c>
      <c r="T75" s="155" t="n">
        <v>58.6</v>
      </c>
      <c r="U75" s="156" t="n">
        <f aca="false">_xlfn.PERCENTRANK.EXC(S$4:S$90,S75)</f>
        <v>0.3409</v>
      </c>
      <c r="V75" s="156" t="n">
        <f aca="false">_xlfn.PERCENTRANK.EXC(T$4:T$90,T75)</f>
        <v>0.3182</v>
      </c>
      <c r="W75" s="88" t="s">
        <v>224</v>
      </c>
      <c r="X75" s="157" t="n">
        <v>81.5</v>
      </c>
      <c r="Y75" s="157" t="n">
        <v>82.5</v>
      </c>
      <c r="Z75" s="188" t="n">
        <v>62.7</v>
      </c>
      <c r="AA75" s="159" t="n">
        <v>65.2</v>
      </c>
      <c r="AB75" s="160" t="n">
        <v>42.3</v>
      </c>
      <c r="AC75" s="160" t="n">
        <v>42.8</v>
      </c>
      <c r="AD75" s="161" t="n">
        <v>69.7</v>
      </c>
      <c r="AE75" s="161" t="n">
        <v>67.4</v>
      </c>
      <c r="AF75" s="163" t="n">
        <v>51.9</v>
      </c>
      <c r="AG75" s="163" t="n">
        <v>63.8</v>
      </c>
      <c r="AH75" s="161" t="n">
        <v>63.1</v>
      </c>
      <c r="AI75" s="161" t="n">
        <v>62.3</v>
      </c>
      <c r="AJ75" s="156" t="n">
        <f aca="false">_xlfn.PERCENTRANK.EXC(AH$4:AH$90,AH75)</f>
        <v>0.727</v>
      </c>
      <c r="AK75" s="156" t="n">
        <f aca="false">_xlfn.PERCENTRANK.EXC(AI$4:AI$90,AI75)</f>
        <v>0.602</v>
      </c>
      <c r="AL75" s="155" t="n">
        <v>67.1091827483487</v>
      </c>
      <c r="AM75" s="155" t="n">
        <v>67.0055755985569</v>
      </c>
      <c r="AN75" s="156" t="n">
        <f aca="false">_xlfn.PERCENTRANK.EXC(AL$4:AL$90,AL75)</f>
        <v>0.2386</v>
      </c>
      <c r="AO75" s="156" t="n">
        <f aca="false">_xlfn.PERCENTRANK.EXC(AM$4:AM$90,AM75)</f>
        <v>0.2273</v>
      </c>
      <c r="AP75" s="164" t="n">
        <v>941.9</v>
      </c>
      <c r="AQ75" s="164" t="n">
        <v>1193</v>
      </c>
      <c r="AR75" s="156" t="n">
        <f aca="false">_xlfn.PERCENTRANK.EXC(AP$4:AP$90,AP75)</f>
        <v>0.455</v>
      </c>
      <c r="AS75" s="156" t="n">
        <f aca="false">_xlfn.PERCENTRANK.EXC(AQ$4:AQ$90,AQ75)</f>
        <v>0.523</v>
      </c>
      <c r="AT75" s="165" t="n">
        <v>0.461187214611872</v>
      </c>
      <c r="AU75" s="165" t="n">
        <v>0.409879839786382</v>
      </c>
      <c r="AV75" s="166" t="n">
        <f aca="false">_xlfn.PERCENTRANK.EXC(AT$4:AT$90,AT75)</f>
        <v>0.545</v>
      </c>
      <c r="AW75" s="166" t="n">
        <f aca="false">_xlfn.PERCENTRANK.EXC(AU$4:AU$90,AU75)</f>
        <v>0.489</v>
      </c>
      <c r="AX75" s="155" t="n">
        <v>9.1</v>
      </c>
      <c r="AY75" s="155" t="n">
        <v>11</v>
      </c>
      <c r="AZ75" s="156" t="n">
        <f aca="false">_xlfn.PERCENTRANK.EXC(AX$4:AX$90,AX75)</f>
        <v>0.25</v>
      </c>
      <c r="BA75" s="156" t="n">
        <f aca="false">_xlfn.PERCENTRANK.EXC(AY$4:AY$90,AY75)</f>
        <v>0.2614</v>
      </c>
      <c r="BB75" s="161" t="n">
        <v>62.5</v>
      </c>
      <c r="BC75" s="161" t="n">
        <v>64</v>
      </c>
      <c r="BD75" s="167" t="n">
        <v>70.7928066883832</v>
      </c>
      <c r="BE75" s="167" t="n">
        <v>71.6880411431548</v>
      </c>
      <c r="BF75" s="168" t="n">
        <v>1041.6391959799</v>
      </c>
      <c r="BG75" s="168" t="n">
        <v>1415</v>
      </c>
      <c r="BH75" s="169" t="n">
        <v>0.423868312757202</v>
      </c>
      <c r="BI75" s="169" t="n">
        <v>0.35958904109589</v>
      </c>
      <c r="BJ75" s="191" t="n">
        <v>11.4</v>
      </c>
      <c r="BK75" s="191" t="n">
        <v>14.2</v>
      </c>
      <c r="BL75" s="155" t="n">
        <v>26</v>
      </c>
      <c r="BM75" s="155" t="n">
        <v>26.1</v>
      </c>
      <c r="BN75" s="156" t="n">
        <f aca="false">_xlfn.PERCENTRANK.EXC(BL$4:BL$90,BL75)</f>
        <v>0.852</v>
      </c>
      <c r="BO75" s="156" t="n">
        <f aca="false">_xlfn.PERCENTRANK.EXC(BM$4:BM$90,BM75)</f>
        <v>0.83</v>
      </c>
      <c r="BP75" s="155" t="n">
        <v>3.533516</v>
      </c>
      <c r="BQ75" s="155" t="n">
        <v>4.149002</v>
      </c>
      <c r="BR75" s="156" t="n">
        <f aca="false">_xlfn.PERCENTRANK.EXC(BP$4:BP$90,BP75)</f>
        <v>0.841</v>
      </c>
      <c r="BS75" s="156" t="n">
        <f aca="false">_xlfn.PERCENTRANK.EXC(BQ$4:BQ$90,BQ75)</f>
        <v>0.955</v>
      </c>
      <c r="BT75" s="155" t="n">
        <v>11.1</v>
      </c>
      <c r="BU75" s="155" t="n">
        <v>21.5</v>
      </c>
      <c r="BV75" s="165" t="n">
        <v>2.68870037095506</v>
      </c>
      <c r="BW75" s="172" t="n">
        <v>2.572036</v>
      </c>
      <c r="BX75" s="173" t="n">
        <v>72.2</v>
      </c>
      <c r="BY75" s="173" t="n">
        <v>75.9</v>
      </c>
      <c r="BZ75" s="156" t="n">
        <f aca="false">_xlfn.PERCENTRANK.EXC(BX$4:BX$90,BX75)</f>
        <v>0.386</v>
      </c>
      <c r="CA75" s="156" t="n">
        <f aca="false">_xlfn.PERCENTRANK.EXC(BY$4:BY$90,BY75)</f>
        <v>0.443</v>
      </c>
      <c r="CB75" s="173" t="n">
        <v>75.9</v>
      </c>
      <c r="CC75" s="173" t="n">
        <v>79.2</v>
      </c>
      <c r="CD75" s="174" t="n">
        <v>137438</v>
      </c>
      <c r="CE75" s="174" t="n">
        <v>178053</v>
      </c>
      <c r="CF75" s="175" t="n">
        <v>0.031</v>
      </c>
      <c r="CG75" s="175" t="n">
        <v>0.026</v>
      </c>
      <c r="CH75" s="175" t="n">
        <v>0.011</v>
      </c>
      <c r="CI75" s="175" t="n">
        <v>0.03</v>
      </c>
      <c r="CJ75" s="175" t="n">
        <v>0.031</v>
      </c>
      <c r="CK75" s="175" t="n">
        <v>0.023</v>
      </c>
      <c r="CL75" s="175" t="n">
        <v>0.022</v>
      </c>
      <c r="CM75" s="175" t="n">
        <v>0.031</v>
      </c>
      <c r="CN75" s="175" t="n">
        <v>0.03</v>
      </c>
      <c r="CO75" s="175" t="n">
        <v>0.026</v>
      </c>
      <c r="CP75" s="164" t="n">
        <v>1979542</v>
      </c>
      <c r="CQ75" s="164" t="n">
        <v>2573389</v>
      </c>
      <c r="CR75" s="175" t="n">
        <v>0.016</v>
      </c>
      <c r="CS75" s="175" t="n">
        <v>0.0196</v>
      </c>
      <c r="CT75" s="175" t="n">
        <v>0.0271</v>
      </c>
      <c r="CU75" s="175" t="n">
        <v>0.0311</v>
      </c>
      <c r="CV75" s="175" t="n">
        <v>0.0316</v>
      </c>
      <c r="CW75" s="175" t="n">
        <v>0.0226</v>
      </c>
      <c r="CX75" s="175" t="n">
        <v>0.0273</v>
      </c>
      <c r="CY75" s="175" t="n">
        <v>0.0359</v>
      </c>
      <c r="CZ75" s="175" t="n">
        <v>0.0332</v>
      </c>
      <c r="DA75" s="175" t="n">
        <v>0.0216</v>
      </c>
      <c r="DB75" s="176" t="n">
        <v>20.6910301988734</v>
      </c>
      <c r="DC75" s="176" t="n">
        <v>11.5791365492297</v>
      </c>
      <c r="DD75" s="176" t="n">
        <v>52.8651581270745</v>
      </c>
      <c r="DE75" s="176" t="n">
        <v>13.189331266533</v>
      </c>
      <c r="DF75" s="176" t="n">
        <v>1.67534385828939</v>
      </c>
      <c r="DG75" s="177" t="n">
        <v>19.09008</v>
      </c>
      <c r="DH75" s="177" t="n">
        <v>13.49011</v>
      </c>
      <c r="DI75" s="177" t="n">
        <v>54.69546</v>
      </c>
      <c r="DJ75" s="176" t="n">
        <v>11.16874</v>
      </c>
      <c r="DK75" s="176" t="n">
        <v>1.555614</v>
      </c>
      <c r="DL75" s="178" t="n">
        <v>3.99388028321576</v>
      </c>
      <c r="DM75" s="178" t="n">
        <v>5.5787400260408</v>
      </c>
      <c r="DN75" s="156" t="n">
        <f aca="false">_xlfn.PERCENTRANK.EXC(DL$4:DL$90,DL75)</f>
        <v>0.2955</v>
      </c>
      <c r="DO75" s="156" t="n">
        <f aca="false">_xlfn.PERCENTRANK.EXC(DM$4:DM$90,DM75)</f>
        <v>0.3295</v>
      </c>
      <c r="DP75" s="127" t="n">
        <v>12.4147193135626</v>
      </c>
      <c r="DQ75" s="127" t="n">
        <v>15.4798222120374</v>
      </c>
      <c r="DR75" s="179" t="n">
        <v>189.616909164273</v>
      </c>
      <c r="DS75" s="179" t="n">
        <v>193.206703395496</v>
      </c>
      <c r="DT75" s="156" t="n">
        <f aca="false">_xlfn.PERCENTRANK.EXC(DR$4:DR$90,DR75)</f>
        <v>0.3636</v>
      </c>
      <c r="DU75" s="180" t="n">
        <f aca="false">_xlfn.PERCENTRANK.EXC(DS$4:DS$90,DS75)</f>
        <v>0.375</v>
      </c>
      <c r="DV75" s="155" t="n">
        <v>154.559</v>
      </c>
      <c r="DW75" s="155" t="n">
        <v>153.6232</v>
      </c>
    </row>
    <row r="76" customFormat="false" ht="15" hidden="false" customHeight="false" outlineLevel="0" collapsed="false">
      <c r="A76" s="154" t="n">
        <v>502</v>
      </c>
      <c r="B76" s="154" t="s">
        <v>225</v>
      </c>
      <c r="C76" s="155" t="n">
        <v>81.5</v>
      </c>
      <c r="D76" s="155" t="n">
        <v>82</v>
      </c>
      <c r="E76" s="156" t="n">
        <f aca="false">_xlfn.PERCENTRANK.EXC($C$4:$C$90,C76)</f>
        <v>0.625</v>
      </c>
      <c r="F76" s="156" t="n">
        <f aca="false">_xlfn.PERCENTRANK.EXC(D$4:D$90,D76)</f>
        <v>0.545</v>
      </c>
      <c r="G76" s="155" t="n">
        <v>77.982664732</v>
      </c>
      <c r="H76" s="155" t="n">
        <v>74.5</v>
      </c>
      <c r="I76" s="156" t="n">
        <f aca="false">(1-(_xlfn.PERCENTRANK.EXC(G$4:G$90,G76)))</f>
        <v>0.048</v>
      </c>
      <c r="J76" s="156" t="n">
        <f aca="false">(1-(_xlfn.PERCENTRANK.EXC(H$4:H$90,H76)))</f>
        <v>0.096</v>
      </c>
      <c r="K76" s="155" t="n">
        <v>18.8</v>
      </c>
      <c r="L76" s="155" t="n">
        <v>25</v>
      </c>
      <c r="M76" s="156" t="n">
        <f aca="false">(1-(_xlfn.PERCENTRANK.EXC(K$4:K$90,K76)))</f>
        <v>0.89773</v>
      </c>
      <c r="N76" s="156" t="n">
        <f aca="false">(1-(_xlfn.PERCENTRANK.EXC(L$4:L$90,L76)))</f>
        <v>0.7386</v>
      </c>
      <c r="O76" s="155" t="n">
        <v>72.3</v>
      </c>
      <c r="P76" s="155" t="n">
        <v>64.5</v>
      </c>
      <c r="Q76" s="156" t="n">
        <f aca="false">_xlfn.PERCENTRANK.EXC(O$4:O$90,O76)</f>
        <v>0.705</v>
      </c>
      <c r="R76" s="156" t="n">
        <f aca="false">_xlfn.PERCENTRANK.EXC(P$4:P$90,P76)</f>
        <v>0.25</v>
      </c>
      <c r="S76" s="155" t="n">
        <v>43</v>
      </c>
      <c r="T76" s="155" t="n">
        <v>55.9</v>
      </c>
      <c r="U76" s="156" t="n">
        <f aca="false">_xlfn.PERCENTRANK.EXC(S$4:S$90,S76)</f>
        <v>0.2045</v>
      </c>
      <c r="V76" s="156" t="n">
        <f aca="false">_xlfn.PERCENTRANK.EXC(T$4:T$90,T76)</f>
        <v>0.2159</v>
      </c>
      <c r="W76" s="88" t="s">
        <v>224</v>
      </c>
      <c r="X76" s="181"/>
      <c r="Y76" s="181"/>
      <c r="Z76" s="189"/>
      <c r="AA76" s="183"/>
      <c r="AB76" s="184"/>
      <c r="AC76" s="184"/>
      <c r="AH76" s="161" t="n">
        <v>50.1</v>
      </c>
      <c r="AI76" s="161" t="n">
        <v>52.8</v>
      </c>
      <c r="AJ76" s="156" t="n">
        <f aca="false">_xlfn.PERCENTRANK.EXC(AH$4:AH$90,AH76)</f>
        <v>0.022727</v>
      </c>
      <c r="AK76" s="156" t="n">
        <f aca="false">_xlfn.PERCENTRANK.EXC(AI$4:AI$90,AI76)</f>
        <v>0.05682</v>
      </c>
      <c r="AL76" s="155" t="n">
        <v>59.9451524439426</v>
      </c>
      <c r="AM76" s="155" t="n">
        <v>63.2181599035757</v>
      </c>
      <c r="AN76" s="156" t="n">
        <f aca="false">_xlfn.PERCENTRANK.EXC(AL$4:AL$90,AL76)</f>
        <v>0.05682</v>
      </c>
      <c r="AO76" s="156" t="n">
        <f aca="false">_xlfn.PERCENTRANK.EXC(AM$4:AM$90,AM76)</f>
        <v>0.10227</v>
      </c>
      <c r="AP76" s="164" t="n">
        <v>776.9</v>
      </c>
      <c r="AQ76" s="164" t="n">
        <v>992</v>
      </c>
      <c r="AR76" s="156" t="n">
        <f aca="false">_xlfn.PERCENTRANK.EXC(AP$4:AP$90,AP76)</f>
        <v>0.09091</v>
      </c>
      <c r="AS76" s="156" t="n">
        <f aca="false">_xlfn.PERCENTRANK.EXC(AQ$4:AQ$90,AQ76)</f>
        <v>0.2841</v>
      </c>
      <c r="AT76" s="165" t="n">
        <v>0.534574468085106</v>
      </c>
      <c r="AU76" s="165" t="n">
        <v>0.450746268656716</v>
      </c>
      <c r="AV76" s="166" t="n">
        <f aca="false">_xlfn.PERCENTRANK.EXC(AT$4:AT$90,AT76)</f>
        <v>0.909</v>
      </c>
      <c r="AW76" s="166" t="n">
        <f aca="false">_xlfn.PERCENTRANK.EXC(AU$4:AU$90,AU76)</f>
        <v>0.739</v>
      </c>
      <c r="AX76" s="155" t="n">
        <v>11.1</v>
      </c>
      <c r="AY76" s="155" t="n">
        <v>14.8</v>
      </c>
      <c r="AZ76" s="156" t="n">
        <f aca="false">_xlfn.PERCENTRANK.EXC(AX$4:AX$90,AX76)</f>
        <v>0.511</v>
      </c>
      <c r="BA76" s="156" t="n">
        <f aca="false">_xlfn.PERCENTRANK.EXC(AY$4:AY$90,AY76)</f>
        <v>0.705</v>
      </c>
      <c r="BL76" s="155" t="n">
        <v>7.9</v>
      </c>
      <c r="BM76" s="155" t="n">
        <v>8.2</v>
      </c>
      <c r="BN76" s="156" t="n">
        <f aca="false">_xlfn.PERCENTRANK.EXC(BL$4:BL$90,BL76)</f>
        <v>0.466</v>
      </c>
      <c r="BO76" s="156" t="n">
        <f aca="false">_xlfn.PERCENTRANK.EXC(BM$4:BM$90,BM76)</f>
        <v>0.409</v>
      </c>
      <c r="BP76" s="155" t="n">
        <v>2.970524</v>
      </c>
      <c r="BQ76" s="155" t="n">
        <v>2.042673</v>
      </c>
      <c r="BR76" s="156" t="n">
        <f aca="false">_xlfn.PERCENTRANK.EXC(BP$4:BP$90,BP76)</f>
        <v>0.568</v>
      </c>
      <c r="BS76" s="156" t="n">
        <f aca="false">_xlfn.PERCENTRANK.EXC(BQ$4:BQ$90,BQ76)</f>
        <v>0.10227</v>
      </c>
      <c r="BW76" s="89"/>
      <c r="BX76" s="173" t="n">
        <v>72.2</v>
      </c>
      <c r="BY76" s="173" t="n">
        <v>77.3</v>
      </c>
      <c r="BZ76" s="156" t="n">
        <f aca="false">_xlfn.PERCENTRANK.EXC(BX$4:BX$90,BX76)</f>
        <v>0.386</v>
      </c>
      <c r="CA76" s="156" t="n">
        <f aca="false">_xlfn.PERCENTRANK.EXC(BY$4:BY$90,BY76)</f>
        <v>0.568</v>
      </c>
      <c r="CD76" s="174" t="n">
        <v>65749</v>
      </c>
      <c r="CE76" s="174" t="n">
        <v>98693</v>
      </c>
      <c r="CF76" s="175" t="n">
        <v>0.038</v>
      </c>
      <c r="CG76" s="175" t="n">
        <v>0.035</v>
      </c>
      <c r="CH76" s="175" t="n">
        <v>0.04</v>
      </c>
      <c r="CI76" s="175" t="n">
        <v>0.058</v>
      </c>
      <c r="CJ76" s="175" t="n">
        <v>0.05</v>
      </c>
      <c r="CK76" s="175" t="n">
        <v>0.027</v>
      </c>
      <c r="CL76" s="175" t="n">
        <v>0.044</v>
      </c>
      <c r="CM76" s="175" t="n">
        <v>0.05</v>
      </c>
      <c r="CN76" s="175" t="n">
        <v>0.048</v>
      </c>
      <c r="CO76" s="175" t="n">
        <v>0.026</v>
      </c>
      <c r="CP76" s="185"/>
      <c r="CQ76" s="185"/>
      <c r="DB76" s="176" t="n">
        <v>18.8746922274123</v>
      </c>
      <c r="DC76" s="176" t="n">
        <v>11.9714670746659</v>
      </c>
      <c r="DD76" s="176" t="n">
        <v>48.3073774229175</v>
      </c>
      <c r="DE76" s="176" t="n">
        <v>18.6679906376339</v>
      </c>
      <c r="DF76" s="176" t="n">
        <v>2.17847263737043</v>
      </c>
      <c r="DG76" s="186"/>
      <c r="DH76" s="186"/>
      <c r="DI76" s="186"/>
      <c r="DJ76" s="186"/>
      <c r="DK76" s="186"/>
      <c r="DL76" s="178" t="n">
        <v>2.87304251901978</v>
      </c>
      <c r="DM76" s="178" t="n">
        <v>4.77004528927729</v>
      </c>
      <c r="DN76" s="156" t="n">
        <f aca="false">_xlfn.PERCENTRANK.EXC(DL$4:DL$90,DL76)</f>
        <v>0.1818</v>
      </c>
      <c r="DO76" s="156" t="n">
        <f aca="false">_xlfn.PERCENTRANK.EXC(DM$4:DM$90,DM76)</f>
        <v>0.2727</v>
      </c>
      <c r="DR76" s="179" t="n">
        <v>256.841738144802</v>
      </c>
      <c r="DS76" s="179" t="n">
        <v>253.574882743846</v>
      </c>
      <c r="DT76" s="156" t="n">
        <f aca="false">_xlfn.PERCENTRANK.EXC(DR$4:DR$90,DR76)</f>
        <v>0.705</v>
      </c>
      <c r="DU76" s="180" t="n">
        <f aca="false">_xlfn.PERCENTRANK.EXC(DS$4:DS$90,DS76)</f>
        <v>0.659</v>
      </c>
    </row>
    <row r="77" customFormat="false" ht="15" hidden="false" customHeight="false" outlineLevel="0" collapsed="false">
      <c r="A77" s="154" t="n">
        <v>503</v>
      </c>
      <c r="B77" s="154" t="s">
        <v>226</v>
      </c>
      <c r="C77" s="155" t="n">
        <v>83</v>
      </c>
      <c r="D77" s="155" t="n">
        <v>84.3</v>
      </c>
      <c r="E77" s="156" t="n">
        <f aca="false">_xlfn.PERCENTRANK.EXC($C$4:$C$90,C77)</f>
        <v>0.909</v>
      </c>
      <c r="F77" s="156" t="n">
        <f aca="false">_xlfn.PERCENTRANK.EXC(D$4:D$90,D77)</f>
        <v>0.92</v>
      </c>
      <c r="G77" s="155" t="n">
        <v>52.999711395</v>
      </c>
      <c r="H77" s="155" t="n">
        <v>50.9</v>
      </c>
      <c r="I77" s="156" t="n">
        <f aca="false">(1-(_xlfn.PERCENTRANK.EXC(G$4:G$90,G77)))</f>
        <v>0.8554</v>
      </c>
      <c r="J77" s="156" t="n">
        <f aca="false">(1-(_xlfn.PERCENTRANK.EXC(H$4:H$90,H77)))</f>
        <v>0.93976</v>
      </c>
      <c r="K77" s="155" t="n">
        <v>60.4</v>
      </c>
      <c r="L77" s="155" t="n">
        <v>63</v>
      </c>
      <c r="M77" s="156" t="n">
        <f aca="false">(1-(_xlfn.PERCENTRANK.EXC(K$4:K$90,K77)))</f>
        <v>0.148</v>
      </c>
      <c r="N77" s="156" t="n">
        <f aca="false">(1-(_xlfn.PERCENTRANK.EXC(L$4:L$90,L77)))</f>
        <v>0.148</v>
      </c>
      <c r="O77" s="155" t="n">
        <v>60</v>
      </c>
      <c r="P77" s="155" t="n">
        <v>58.1</v>
      </c>
      <c r="Q77" s="156" t="n">
        <f aca="false">_xlfn.PERCENTRANK.EXC(O$4:O$90,O77)</f>
        <v>0.125</v>
      </c>
      <c r="R77" s="156" t="n">
        <f aca="false">_xlfn.PERCENTRANK.EXC(P$4:P$90,P77)</f>
        <v>0.10227</v>
      </c>
      <c r="S77" s="155" t="n">
        <v>70.9</v>
      </c>
      <c r="T77" s="155" t="n">
        <v>81</v>
      </c>
      <c r="U77" s="156" t="n">
        <f aca="false">_xlfn.PERCENTRANK.EXC(S$4:S$90,S77)</f>
        <v>0.977</v>
      </c>
      <c r="V77" s="156" t="n">
        <f aca="false">_xlfn.PERCENTRANK.EXC(T$4:T$90,T77)</f>
        <v>0.977</v>
      </c>
      <c r="W77" s="88" t="s">
        <v>224</v>
      </c>
      <c r="X77" s="181"/>
      <c r="Y77" s="181"/>
      <c r="Z77" s="189"/>
      <c r="AA77" s="183"/>
      <c r="AB77" s="184"/>
      <c r="AC77" s="184"/>
      <c r="AH77" s="161" t="n">
        <v>61.2</v>
      </c>
      <c r="AI77" s="161" t="n">
        <v>64.3</v>
      </c>
      <c r="AJ77" s="156" t="n">
        <f aca="false">_xlfn.PERCENTRANK.EXC(AH$4:AH$90,AH77)</f>
        <v>0.58</v>
      </c>
      <c r="AK77" s="156" t="n">
        <f aca="false">_xlfn.PERCENTRANK.EXC(AI$4:AI$90,AI77)</f>
        <v>0.693</v>
      </c>
      <c r="AL77" s="155" t="n">
        <v>80.104216011369</v>
      </c>
      <c r="AM77" s="155" t="n">
        <v>79.9690309260613</v>
      </c>
      <c r="AN77" s="156" t="n">
        <f aca="false">_xlfn.PERCENTRANK.EXC(AL$4:AL$90,AL77)</f>
        <v>0.898</v>
      </c>
      <c r="AO77" s="156" t="n">
        <f aca="false">_xlfn.PERCENTRANK.EXC(AM$4:AM$90,AM77)</f>
        <v>0.864</v>
      </c>
      <c r="AP77" s="164" t="n">
        <v>1194.6</v>
      </c>
      <c r="AQ77" s="164" t="n">
        <v>1816</v>
      </c>
      <c r="AR77" s="156" t="n">
        <f aca="false">_xlfn.PERCENTRANK.EXC(AP$4:AP$90,AP77)</f>
        <v>0.739</v>
      </c>
      <c r="AS77" s="156" t="n">
        <f aca="false">_xlfn.PERCENTRANK.EXC(AQ$4:AQ$90,AQ77)</f>
        <v>0.955</v>
      </c>
      <c r="AT77" s="165" t="n">
        <v>0.334410339256866</v>
      </c>
      <c r="AU77" s="165" t="n">
        <v>0.280508474576271</v>
      </c>
      <c r="AV77" s="166" t="n">
        <f aca="false">_xlfn.PERCENTRANK.EXC(AT$4:AT$90,AT77)</f>
        <v>0.06818</v>
      </c>
      <c r="AW77" s="166" t="n">
        <f aca="false">_xlfn.PERCENTRANK.EXC(AU$4:AU$90,AU77)</f>
        <v>0.05682</v>
      </c>
      <c r="AX77" s="155" t="n">
        <v>11.1</v>
      </c>
      <c r="AY77" s="155" t="n">
        <v>13.1</v>
      </c>
      <c r="AZ77" s="156" t="n">
        <f aca="false">_xlfn.PERCENTRANK.EXC(AX$4:AX$90,AX77)</f>
        <v>0.511</v>
      </c>
      <c r="BA77" s="156" t="n">
        <f aca="false">_xlfn.PERCENTRANK.EXC(AY$4:AY$90,AY77)</f>
        <v>0.534</v>
      </c>
      <c r="BL77" s="155" t="n">
        <v>0.2</v>
      </c>
      <c r="BM77" s="155" t="n">
        <v>0.3</v>
      </c>
      <c r="BN77" s="156" t="n">
        <f aca="false">_xlfn.PERCENTRANK.EXC(BL$4:BL$90,BL77)</f>
        <v>0.10227</v>
      </c>
      <c r="BO77" s="156" t="n">
        <f aca="false">_xlfn.PERCENTRANK.EXC(BM$4:BM$90,BM77)</f>
        <v>0.09091</v>
      </c>
      <c r="BP77" s="155" t="n">
        <v>4.57045</v>
      </c>
      <c r="BQ77" s="155" t="n">
        <v>3.428387</v>
      </c>
      <c r="BR77" s="156" t="n">
        <f aca="false">_xlfn.PERCENTRANK.EXC(BP$4:BP$90,BP77)</f>
        <v>0.966</v>
      </c>
      <c r="BS77" s="156" t="n">
        <f aca="false">_xlfn.PERCENTRANK.EXC(BQ$4:BQ$90,BQ77)</f>
        <v>0.795</v>
      </c>
      <c r="BW77" s="89"/>
      <c r="BX77" s="173" t="n">
        <v>79.7</v>
      </c>
      <c r="BY77" s="173" t="n">
        <v>81.6</v>
      </c>
      <c r="BZ77" s="156" t="n">
        <f aca="false">_xlfn.PERCENTRANK.EXC(BX$4:BX$90,BX77)</f>
        <v>0.795</v>
      </c>
      <c r="CA77" s="156" t="n">
        <f aca="false">_xlfn.PERCENTRANK.EXC(BY$4:BY$90,BY77)</f>
        <v>0.83</v>
      </c>
      <c r="CD77" s="174" t="n">
        <v>145024</v>
      </c>
      <c r="CE77" s="174" t="n">
        <v>180720</v>
      </c>
      <c r="CF77" s="175" t="n">
        <v>0.017</v>
      </c>
      <c r="CG77" s="175" t="n">
        <v>0.016</v>
      </c>
      <c r="CH77" s="175" t="n">
        <v>0.023</v>
      </c>
      <c r="CI77" s="175" t="n">
        <v>0.029</v>
      </c>
      <c r="CJ77" s="175" t="n">
        <v>0.029</v>
      </c>
      <c r="CK77" s="175" t="n">
        <v>0.015</v>
      </c>
      <c r="CL77" s="175" t="n">
        <v>0.02</v>
      </c>
      <c r="CM77" s="175" t="n">
        <v>0.029</v>
      </c>
      <c r="CN77" s="175" t="n">
        <v>0.029</v>
      </c>
      <c r="CO77" s="175" t="n">
        <v>0.017</v>
      </c>
      <c r="CP77" s="185"/>
      <c r="CQ77" s="185"/>
      <c r="DB77" s="176" t="n">
        <v>14.7620628596724</v>
      </c>
      <c r="DC77" s="176" t="n">
        <v>14.2823151837096</v>
      </c>
      <c r="DD77" s="176" t="n">
        <v>57.6422089420097</v>
      </c>
      <c r="DE77" s="176" t="n">
        <v>11.2610668437362</v>
      </c>
      <c r="DF77" s="176" t="n">
        <v>2.05234617087207</v>
      </c>
      <c r="DG77" s="186"/>
      <c r="DH77" s="186"/>
      <c r="DI77" s="186"/>
      <c r="DJ77" s="186"/>
      <c r="DK77" s="186"/>
      <c r="DL77" s="178" t="n">
        <v>15.8174462093469</v>
      </c>
      <c r="DM77" s="178" t="n">
        <v>19.2122640859148</v>
      </c>
      <c r="DN77" s="156" t="n">
        <f aca="false">_xlfn.PERCENTRANK.EXC(DL$4:DL$90,DL77)</f>
        <v>0.716</v>
      </c>
      <c r="DO77" s="156" t="n">
        <f aca="false">_xlfn.PERCENTRANK.EXC(DM$4:DM$90,DM77)</f>
        <v>0.739</v>
      </c>
      <c r="DR77" s="179" t="n">
        <v>110.089036221948</v>
      </c>
      <c r="DS77" s="179" t="n">
        <v>108.353630068793</v>
      </c>
      <c r="DT77" s="156" t="n">
        <f aca="false">_xlfn.PERCENTRANK.EXC(DR$4:DR$90,DR77)</f>
        <v>0.034091</v>
      </c>
      <c r="DU77" s="180" t="n">
        <f aca="false">_xlfn.PERCENTRANK.EXC(DS$4:DS$90,DS77)</f>
        <v>0.034091</v>
      </c>
    </row>
    <row r="78" customFormat="false" ht="15" hidden="false" customHeight="false" outlineLevel="0" collapsed="false">
      <c r="A78" s="154" t="n">
        <v>504</v>
      </c>
      <c r="B78" s="154" t="s">
        <v>227</v>
      </c>
      <c r="C78" s="155" t="n">
        <v>81.4</v>
      </c>
      <c r="D78" s="155" t="n">
        <v>82.6</v>
      </c>
      <c r="E78" s="156" t="n">
        <f aca="false">_xlfn.PERCENTRANK.EXC($C$4:$C$90,C78)</f>
        <v>0.591</v>
      </c>
      <c r="F78" s="156" t="n">
        <f aca="false">_xlfn.PERCENTRANK.EXC(D$4:D$90,D78)</f>
        <v>0.602</v>
      </c>
      <c r="G78" s="155" t="n">
        <v>60.55166482</v>
      </c>
      <c r="H78" s="155" t="n">
        <v>67.6</v>
      </c>
      <c r="I78" s="156" t="n">
        <f aca="false">(1-(_xlfn.PERCENTRANK.EXC(G$4:G$90,G78)))</f>
        <v>0.554</v>
      </c>
      <c r="J78" s="156" t="n">
        <f aca="false">(1-(_xlfn.PERCENTRANK.EXC(H$4:H$90,H78)))</f>
        <v>0.289</v>
      </c>
      <c r="K78" s="155" t="n">
        <v>24.3</v>
      </c>
      <c r="L78" s="155" t="n">
        <v>23.5</v>
      </c>
      <c r="M78" s="156" t="n">
        <f aca="false">(1-(_xlfn.PERCENTRANK.EXC(K$4:K$90,K78)))</f>
        <v>0.6705</v>
      </c>
      <c r="N78" s="156" t="n">
        <f aca="false">(1-(_xlfn.PERCENTRANK.EXC(L$4:L$90,L78)))</f>
        <v>0.8182</v>
      </c>
      <c r="O78" s="155" t="n">
        <v>74.4</v>
      </c>
      <c r="P78" s="155" t="n">
        <v>72.2</v>
      </c>
      <c r="Q78" s="156" t="n">
        <f aca="false">_xlfn.PERCENTRANK.EXC(O$4:O$90,O78)</f>
        <v>0.784</v>
      </c>
      <c r="R78" s="156" t="n">
        <f aca="false">_xlfn.PERCENTRANK.EXC(P$4:P$90,P78)</f>
        <v>0.841</v>
      </c>
      <c r="S78" s="155" t="n">
        <v>49.9</v>
      </c>
      <c r="T78" s="155" t="n">
        <v>61.3</v>
      </c>
      <c r="U78" s="156" t="n">
        <f aca="false">_xlfn.PERCENTRANK.EXC(S$4:S$90,S78)</f>
        <v>0.58</v>
      </c>
      <c r="V78" s="156" t="n">
        <f aca="false">_xlfn.PERCENTRANK.EXC(T$4:T$90,T78)</f>
        <v>0.5</v>
      </c>
      <c r="W78" s="88" t="s">
        <v>224</v>
      </c>
      <c r="X78" s="181"/>
      <c r="Y78" s="181"/>
      <c r="Z78" s="189"/>
      <c r="AA78" s="183"/>
      <c r="AB78" s="184"/>
      <c r="AC78" s="184"/>
      <c r="AH78" s="161" t="n">
        <v>63.2</v>
      </c>
      <c r="AI78" s="161" t="n">
        <v>65.2</v>
      </c>
      <c r="AJ78" s="156" t="n">
        <f aca="false">_xlfn.PERCENTRANK.EXC(AH$4:AH$90,AH78)</f>
        <v>0.739</v>
      </c>
      <c r="AK78" s="156" t="n">
        <f aca="false">_xlfn.PERCENTRANK.EXC(AI$4:AI$90,AI78)</f>
        <v>0.807</v>
      </c>
      <c r="AL78" s="155" t="n">
        <v>71.4044197560681</v>
      </c>
      <c r="AM78" s="155" t="n">
        <v>72.075774280846</v>
      </c>
      <c r="AN78" s="156" t="n">
        <f aca="false">_xlfn.PERCENTRANK.EXC(AL$4:AL$90,AL78)</f>
        <v>0.455</v>
      </c>
      <c r="AO78" s="156" t="n">
        <f aca="false">_xlfn.PERCENTRANK.EXC(AM$4:AM$90,AM78)</f>
        <v>0.5</v>
      </c>
      <c r="AP78" s="164" t="n">
        <v>1028.3</v>
      </c>
      <c r="AQ78" s="164" t="n">
        <v>1395</v>
      </c>
      <c r="AR78" s="156" t="n">
        <f aca="false">_xlfn.PERCENTRANK.EXC(AP$4:AP$90,AP78)</f>
        <v>0.545</v>
      </c>
      <c r="AS78" s="156" t="n">
        <f aca="false">_xlfn.PERCENTRANK.EXC(AQ$4:AQ$90,AQ78)</f>
        <v>0.682</v>
      </c>
      <c r="AT78" s="165" t="n">
        <v>0.439746300211417</v>
      </c>
      <c r="AU78" s="165" t="n">
        <v>0.374413145539906</v>
      </c>
      <c r="AV78" s="166" t="n">
        <f aca="false">_xlfn.PERCENTRANK.EXC(AT$4:AT$90,AT78)</f>
        <v>0.432</v>
      </c>
      <c r="AW78" s="166" t="n">
        <f aca="false">_xlfn.PERCENTRANK.EXC(AU$4:AU$90,AU78)</f>
        <v>0.3182</v>
      </c>
      <c r="AX78" s="155" t="n">
        <v>11.7</v>
      </c>
      <c r="AY78" s="155" t="n">
        <v>14.3</v>
      </c>
      <c r="AZ78" s="156" t="n">
        <f aca="false">_xlfn.PERCENTRANK.EXC(AX$4:AX$90,AX78)</f>
        <v>0.682</v>
      </c>
      <c r="BA78" s="156" t="n">
        <f aca="false">_xlfn.PERCENTRANK.EXC(AY$4:AY$90,AY78)</f>
        <v>0.659</v>
      </c>
      <c r="BL78" s="155" t="n">
        <v>9.5</v>
      </c>
      <c r="BM78" s="155" t="n">
        <v>10.2</v>
      </c>
      <c r="BN78" s="156" t="n">
        <f aca="false">_xlfn.PERCENTRANK.EXC(BL$4:BL$90,BL78)</f>
        <v>0.557</v>
      </c>
      <c r="BO78" s="156" t="n">
        <f aca="false">_xlfn.PERCENTRANK.EXC(BM$4:BM$90,BM78)</f>
        <v>0.523</v>
      </c>
      <c r="BP78" s="155" t="n">
        <v>2.421066</v>
      </c>
      <c r="BQ78" s="155" t="n">
        <v>2.709524</v>
      </c>
      <c r="BR78" s="156" t="n">
        <f aca="false">_xlfn.PERCENTRANK.EXC(BP$4:BP$90,BP78)</f>
        <v>0.3182</v>
      </c>
      <c r="BS78" s="156" t="n">
        <f aca="false">_xlfn.PERCENTRANK.EXC(BQ$4:BQ$90,BQ78)</f>
        <v>0.398</v>
      </c>
      <c r="BW78" s="89"/>
      <c r="BX78" s="173" t="n">
        <v>77.8</v>
      </c>
      <c r="BY78" s="173" t="n">
        <v>80.9</v>
      </c>
      <c r="BZ78" s="156" t="n">
        <f aca="false">_xlfn.PERCENTRANK.EXC(BX$4:BX$90,BX78)</f>
        <v>0.716</v>
      </c>
      <c r="CA78" s="156" t="n">
        <f aca="false">_xlfn.PERCENTRANK.EXC(BY$4:BY$90,BY78)</f>
        <v>0.773</v>
      </c>
      <c r="CD78" s="174" t="n">
        <v>198020</v>
      </c>
      <c r="CE78" s="174" t="n">
        <v>256145</v>
      </c>
      <c r="CF78" s="175" t="n">
        <v>0.01</v>
      </c>
      <c r="CG78" s="175" t="n">
        <v>0.021</v>
      </c>
      <c r="CH78" s="175" t="n">
        <v>0.028</v>
      </c>
      <c r="CI78" s="175" t="n">
        <v>0.03</v>
      </c>
      <c r="CJ78" s="175" t="n">
        <v>0.028</v>
      </c>
      <c r="CK78" s="175" t="n">
        <v>0.021</v>
      </c>
      <c r="CL78" s="175" t="n">
        <v>0.024</v>
      </c>
      <c r="CM78" s="175" t="n">
        <v>0.037</v>
      </c>
      <c r="CN78" s="175" t="n">
        <v>0.034</v>
      </c>
      <c r="CO78" s="175" t="n">
        <v>0.027</v>
      </c>
      <c r="CP78" s="185"/>
      <c r="CQ78" s="185"/>
      <c r="DB78" s="176" t="n">
        <v>19.1817134825977</v>
      </c>
      <c r="DC78" s="176" t="n">
        <v>13.5345214624529</v>
      </c>
      <c r="DD78" s="176" t="n">
        <v>55.1691424778934</v>
      </c>
      <c r="DE78" s="176" t="n">
        <v>10.7009701536239</v>
      </c>
      <c r="DF78" s="176" t="n">
        <v>1.41365242343204</v>
      </c>
      <c r="DG78" s="186"/>
      <c r="DH78" s="186"/>
      <c r="DI78" s="186"/>
      <c r="DJ78" s="186"/>
      <c r="DK78" s="186"/>
      <c r="DL78" s="178" t="n">
        <v>15.433288532713</v>
      </c>
      <c r="DM78" s="178" t="n">
        <v>17.7624942686841</v>
      </c>
      <c r="DN78" s="156" t="n">
        <f aca="false">_xlfn.PERCENTRANK.EXC(DL$4:DL$90,DL78)</f>
        <v>0.705</v>
      </c>
      <c r="DO78" s="156" t="n">
        <f aca="false">_xlfn.PERCENTRANK.EXC(DM$4:DM$90,DM78)</f>
        <v>0.67</v>
      </c>
      <c r="DR78" s="179" t="n">
        <v>163.863768356426</v>
      </c>
      <c r="DS78" s="179" t="n">
        <v>161.977875644759</v>
      </c>
      <c r="DT78" s="156" t="n">
        <f aca="false">_xlfn.PERCENTRANK.EXC(DR$4:DR$90,DR78)</f>
        <v>0.2841</v>
      </c>
      <c r="DU78" s="180" t="n">
        <f aca="false">_xlfn.PERCENTRANK.EXC(DS$4:DS$90,DS78)</f>
        <v>0.2727</v>
      </c>
    </row>
    <row r="79" customFormat="false" ht="15" hidden="false" customHeight="false" outlineLevel="0" collapsed="false">
      <c r="A79" s="154" t="n">
        <v>505</v>
      </c>
      <c r="B79" s="154" t="s">
        <v>228</v>
      </c>
      <c r="C79" s="155" t="n">
        <v>82.7</v>
      </c>
      <c r="D79" s="155" t="n">
        <v>84.1</v>
      </c>
      <c r="E79" s="156" t="n">
        <f aca="false">_xlfn.PERCENTRANK.EXC($C$4:$C$90,C79)</f>
        <v>0.875</v>
      </c>
      <c r="F79" s="156" t="n">
        <f aca="false">_xlfn.PERCENTRANK.EXC(D$4:D$90,D79)</f>
        <v>0.886</v>
      </c>
      <c r="G79" s="155" t="n">
        <v>57.896740338</v>
      </c>
      <c r="H79" s="155" t="n">
        <v>62.3</v>
      </c>
      <c r="I79" s="156" t="n">
        <f aca="false">(1-(_xlfn.PERCENTRANK.EXC(G$4:G$90,G79)))</f>
        <v>0.6747</v>
      </c>
      <c r="J79" s="156" t="n">
        <f aca="false">(1-(_xlfn.PERCENTRANK.EXC(H$4:H$90,H79)))</f>
        <v>0.6506</v>
      </c>
      <c r="K79" s="155" t="n">
        <v>18</v>
      </c>
      <c r="L79" s="155" t="n">
        <v>18.2</v>
      </c>
      <c r="M79" s="156" t="n">
        <f aca="false">(1-(_xlfn.PERCENTRANK.EXC(K$4:K$90,K79)))</f>
        <v>0.94318</v>
      </c>
      <c r="N79" s="156" t="n">
        <f aca="false">(1-(_xlfn.PERCENTRANK.EXC(L$4:L$90,L79)))</f>
        <v>0.92045</v>
      </c>
      <c r="O79" s="155" t="n">
        <v>74.4</v>
      </c>
      <c r="P79" s="155" t="n">
        <v>71.7</v>
      </c>
      <c r="Q79" s="156" t="n">
        <f aca="false">_xlfn.PERCENTRANK.EXC(O$4:O$90,O79)</f>
        <v>0.784</v>
      </c>
      <c r="R79" s="156" t="n">
        <f aca="false">_xlfn.PERCENTRANK.EXC(P$4:P$90,P79)</f>
        <v>0.761</v>
      </c>
      <c r="S79" s="155" t="n">
        <v>53.5</v>
      </c>
      <c r="T79" s="155" t="n">
        <v>65.4</v>
      </c>
      <c r="U79" s="156" t="n">
        <f aca="false">_xlfn.PERCENTRANK.EXC(S$4:S$90,S79)</f>
        <v>0.75</v>
      </c>
      <c r="V79" s="156" t="n">
        <f aca="false">_xlfn.PERCENTRANK.EXC(T$4:T$90,T79)</f>
        <v>0.784</v>
      </c>
      <c r="W79" s="88" t="s">
        <v>224</v>
      </c>
      <c r="X79" s="181"/>
      <c r="Y79" s="181"/>
      <c r="Z79" s="189"/>
      <c r="AA79" s="183"/>
      <c r="AB79" s="184"/>
      <c r="AC79" s="184"/>
      <c r="AH79" s="161" t="n">
        <v>64.9</v>
      </c>
      <c r="AI79" s="161" t="n">
        <v>66.5</v>
      </c>
      <c r="AJ79" s="156" t="n">
        <f aca="false">_xlfn.PERCENTRANK.EXC(AH$4:AH$90,AH79)</f>
        <v>0.841</v>
      </c>
      <c r="AK79" s="156" t="n">
        <f aca="false">_xlfn.PERCENTRANK.EXC(AI$4:AI$90,AI79)</f>
        <v>0.898</v>
      </c>
      <c r="AL79" s="155" t="n">
        <v>74.6846592911</v>
      </c>
      <c r="AM79" s="155" t="n">
        <v>75.5637041089409</v>
      </c>
      <c r="AN79" s="156" t="n">
        <f aca="false">_xlfn.PERCENTRANK.EXC(AL$4:AL$90,AL79)</f>
        <v>0.739</v>
      </c>
      <c r="AO79" s="156" t="n">
        <f aca="false">_xlfn.PERCENTRANK.EXC(AM$4:AM$90,AM79)</f>
        <v>0.773</v>
      </c>
      <c r="AP79" s="164" t="n">
        <v>1117.5</v>
      </c>
      <c r="AQ79" s="164" t="n">
        <v>1518</v>
      </c>
      <c r="AR79" s="156" t="n">
        <f aca="false">_xlfn.PERCENTRANK.EXC(AP$4:AP$90,AP79)</f>
        <v>0.67</v>
      </c>
      <c r="AS79" s="156" t="n">
        <f aca="false">_xlfn.PERCENTRANK.EXC(AQ$4:AQ$90,AQ79)</f>
        <v>0.795</v>
      </c>
      <c r="AT79" s="165" t="n">
        <v>0.417153996101365</v>
      </c>
      <c r="AU79" s="165" t="n">
        <v>0.356521739130435</v>
      </c>
      <c r="AV79" s="166" t="n">
        <f aca="false">_xlfn.PERCENTRANK.EXC(AT$4:AT$90,AT79)</f>
        <v>0.3068</v>
      </c>
      <c r="AW79" s="166" t="n">
        <f aca="false">_xlfn.PERCENTRANK.EXC(AU$4:AU$90,AU79)</f>
        <v>0.2386</v>
      </c>
      <c r="AX79" s="155" t="n">
        <v>12.9</v>
      </c>
      <c r="AY79" s="155" t="n">
        <v>15.8</v>
      </c>
      <c r="AZ79" s="156" t="n">
        <f aca="false">_xlfn.PERCENTRANK.EXC(AX$4:AX$90,AX79)</f>
        <v>0.898</v>
      </c>
      <c r="BA79" s="156" t="n">
        <f aca="false">_xlfn.PERCENTRANK.EXC(AY$4:AY$90,AY79)</f>
        <v>0.852</v>
      </c>
      <c r="BL79" s="155" t="n">
        <v>6.9</v>
      </c>
      <c r="BM79" s="155" t="n">
        <v>6.9</v>
      </c>
      <c r="BN79" s="156" t="n">
        <f aca="false">_xlfn.PERCENTRANK.EXC(BL$4:BL$90,BL79)</f>
        <v>0.432</v>
      </c>
      <c r="BO79" s="156" t="n">
        <f aca="false">_xlfn.PERCENTRANK.EXC(BM$4:BM$90,BM79)</f>
        <v>0.375</v>
      </c>
      <c r="BP79" s="155" t="n">
        <v>2.411665</v>
      </c>
      <c r="BQ79" s="155" t="n">
        <v>2.022118</v>
      </c>
      <c r="BR79" s="156" t="n">
        <f aca="false">_xlfn.PERCENTRANK.EXC(BP$4:BP$90,BP79)</f>
        <v>0.3068</v>
      </c>
      <c r="BS79" s="156" t="n">
        <f aca="false">_xlfn.PERCENTRANK.EXC(BQ$4:BQ$90,BQ79)</f>
        <v>0.09091</v>
      </c>
      <c r="BW79" s="89"/>
      <c r="BX79" s="173" t="n">
        <v>78.8</v>
      </c>
      <c r="BY79" s="173" t="n">
        <v>83.1</v>
      </c>
      <c r="BZ79" s="156" t="n">
        <f aca="false">_xlfn.PERCENTRANK.EXC(BX$4:BX$90,BX79)</f>
        <v>0.761</v>
      </c>
      <c r="CA79" s="156" t="n">
        <f aca="false">_xlfn.PERCENTRANK.EXC(BY$4:BY$90,BY79)</f>
        <v>0.875</v>
      </c>
      <c r="CD79" s="174" t="n">
        <v>421808</v>
      </c>
      <c r="CE79" s="174" t="n">
        <v>562407</v>
      </c>
      <c r="CF79" s="175" t="n">
        <v>0.018</v>
      </c>
      <c r="CG79" s="175" t="n">
        <v>0.023</v>
      </c>
      <c r="CH79" s="175" t="n">
        <v>0.038</v>
      </c>
      <c r="CI79" s="175" t="n">
        <v>0.034</v>
      </c>
      <c r="CJ79" s="175" t="n">
        <v>0.034</v>
      </c>
      <c r="CK79" s="175" t="n">
        <v>0.023</v>
      </c>
      <c r="CL79" s="175" t="n">
        <v>0.029</v>
      </c>
      <c r="CM79" s="175" t="n">
        <v>0.038</v>
      </c>
      <c r="CN79" s="175" t="n">
        <v>0.033</v>
      </c>
      <c r="CO79" s="175" t="n">
        <v>0.022</v>
      </c>
      <c r="CP79" s="185"/>
      <c r="CQ79" s="185"/>
      <c r="DB79" s="176" t="n">
        <v>19.5173602035537</v>
      </c>
      <c r="DC79" s="176" t="n">
        <v>13.7727659861986</v>
      </c>
      <c r="DD79" s="176" t="n">
        <v>54.5524860110205</v>
      </c>
      <c r="DE79" s="176" t="n">
        <v>10.6616738411862</v>
      </c>
      <c r="DF79" s="176" t="n">
        <v>1.49571395804106</v>
      </c>
      <c r="DG79" s="186"/>
      <c r="DH79" s="186"/>
      <c r="DI79" s="186"/>
      <c r="DJ79" s="186"/>
      <c r="DK79" s="186"/>
      <c r="DL79" s="178" t="n">
        <v>15.9110346077322</v>
      </c>
      <c r="DM79" s="178" t="n">
        <v>18.6262302278027</v>
      </c>
      <c r="DN79" s="156" t="n">
        <f aca="false">_xlfn.PERCENTRANK.EXC(DL$4:DL$90,DL79)</f>
        <v>0.727</v>
      </c>
      <c r="DO79" s="156" t="n">
        <f aca="false">_xlfn.PERCENTRANK.EXC(DM$4:DM$90,DM79)</f>
        <v>0.693</v>
      </c>
      <c r="DR79" s="179" t="n">
        <v>148.20830391612</v>
      </c>
      <c r="DS79" s="179" t="n">
        <v>145.895700759951</v>
      </c>
      <c r="DT79" s="156" t="n">
        <f aca="false">_xlfn.PERCENTRANK.EXC(DR$4:DR$90,DR79)</f>
        <v>0.1705</v>
      </c>
      <c r="DU79" s="180" t="n">
        <f aca="false">_xlfn.PERCENTRANK.EXC(DS$4:DS$90,DS79)</f>
        <v>0.1705</v>
      </c>
    </row>
    <row r="80" customFormat="false" ht="15" hidden="false" customHeight="false" outlineLevel="0" collapsed="false">
      <c r="A80" s="154" t="n">
        <v>506</v>
      </c>
      <c r="B80" s="154" t="s">
        <v>229</v>
      </c>
      <c r="C80" s="155" t="n">
        <v>81.9</v>
      </c>
      <c r="D80" s="155" t="n">
        <v>82.6</v>
      </c>
      <c r="E80" s="156" t="n">
        <f aca="false">_xlfn.PERCENTRANK.EXC($C$4:$C$90,C80)</f>
        <v>0.659</v>
      </c>
      <c r="F80" s="156" t="n">
        <f aca="false">_xlfn.PERCENTRANK.EXC(D$4:D$90,D80)</f>
        <v>0.602</v>
      </c>
      <c r="G80" s="155" t="n">
        <v>61.823622818</v>
      </c>
      <c r="H80" s="155" t="n">
        <v>65.3</v>
      </c>
      <c r="I80" s="156" t="n">
        <f aca="false">(1-(_xlfn.PERCENTRANK.EXC(G$4:G$90,G80)))</f>
        <v>0.482</v>
      </c>
      <c r="J80" s="156" t="n">
        <f aca="false">(1-(_xlfn.PERCENTRANK.EXC(H$4:H$90,H80)))</f>
        <v>0.458</v>
      </c>
      <c r="K80" s="155" t="n">
        <v>22.9</v>
      </c>
      <c r="L80" s="155" t="n">
        <v>29.7</v>
      </c>
      <c r="M80" s="156" t="n">
        <f aca="false">(1-(_xlfn.PERCENTRANK.EXC(K$4:K$90,K80)))</f>
        <v>0.7045</v>
      </c>
      <c r="N80" s="156" t="n">
        <f aca="false">(1-(_xlfn.PERCENTRANK.EXC(L$4:L$90,L80)))</f>
        <v>0.625</v>
      </c>
      <c r="O80" s="155" t="n">
        <v>71</v>
      </c>
      <c r="P80" s="155" t="n">
        <v>68.4</v>
      </c>
      <c r="Q80" s="156" t="n">
        <f aca="false">_xlfn.PERCENTRANK.EXC(O$4:O$90,O80)</f>
        <v>0.602</v>
      </c>
      <c r="R80" s="156" t="n">
        <f aca="false">_xlfn.PERCENTRANK.EXC(P$4:P$90,P80)</f>
        <v>0.511</v>
      </c>
      <c r="S80" s="155" t="n">
        <v>51</v>
      </c>
      <c r="T80" s="155" t="n">
        <v>63.5</v>
      </c>
      <c r="U80" s="156" t="n">
        <f aca="false">_xlfn.PERCENTRANK.EXC(S$4:S$90,S80)</f>
        <v>0.648</v>
      </c>
      <c r="V80" s="156" t="n">
        <f aca="false">_xlfn.PERCENTRANK.EXC(T$4:T$90,T80)</f>
        <v>0.67</v>
      </c>
      <c r="W80" s="88" t="s">
        <v>224</v>
      </c>
      <c r="X80" s="181"/>
      <c r="Y80" s="181"/>
      <c r="Z80" s="189"/>
      <c r="AA80" s="183"/>
      <c r="AB80" s="184"/>
      <c r="AC80" s="184"/>
      <c r="AH80" s="161" t="n">
        <v>62.5</v>
      </c>
      <c r="AI80" s="161" t="n">
        <v>64.3</v>
      </c>
      <c r="AJ80" s="156" t="n">
        <f aca="false">_xlfn.PERCENTRANK.EXC(AH$4:AH$90,AH80)</f>
        <v>0.682</v>
      </c>
      <c r="AK80" s="156" t="n">
        <f aca="false">_xlfn.PERCENTRANK.EXC(AI$4:AI$90,AI80)</f>
        <v>0.693</v>
      </c>
      <c r="AL80" s="155" t="n">
        <v>73.7587273530711</v>
      </c>
      <c r="AM80" s="155" t="n">
        <v>73.6362820742867</v>
      </c>
      <c r="AN80" s="156" t="n">
        <f aca="false">_xlfn.PERCENTRANK.EXC(AL$4:AL$90,AL80)</f>
        <v>0.659</v>
      </c>
      <c r="AO80" s="156" t="n">
        <f aca="false">_xlfn.PERCENTRANK.EXC(AM$4:AM$90,AM80)</f>
        <v>0.614</v>
      </c>
      <c r="AP80" s="164" t="n">
        <v>1031</v>
      </c>
      <c r="AQ80" s="164" t="n">
        <v>1406</v>
      </c>
      <c r="AR80" s="156" t="n">
        <f aca="false">_xlfn.PERCENTRANK.EXC(AP$4:AP$90,AP80)</f>
        <v>0.557</v>
      </c>
      <c r="AS80" s="156" t="n">
        <f aca="false">_xlfn.PERCENTRANK.EXC(AQ$4:AQ$90,AQ80)</f>
        <v>0.705</v>
      </c>
      <c r="AT80" s="165" t="n">
        <v>0.431535269709544</v>
      </c>
      <c r="AU80" s="165" t="n">
        <v>0.364583333333333</v>
      </c>
      <c r="AV80" s="166" t="n">
        <f aca="false">_xlfn.PERCENTRANK.EXC(AT$4:AT$90,AT80)</f>
        <v>0.386</v>
      </c>
      <c r="AW80" s="166" t="n">
        <f aca="false">_xlfn.PERCENTRANK.EXC(AU$4:AU$90,AU80)</f>
        <v>0.2841</v>
      </c>
      <c r="AX80" s="155" t="n">
        <v>12.3</v>
      </c>
      <c r="AY80" s="155" t="n">
        <v>16</v>
      </c>
      <c r="AZ80" s="156" t="n">
        <f aca="false">_xlfn.PERCENTRANK.EXC(AX$4:AX$90,AX80)</f>
        <v>0.761</v>
      </c>
      <c r="BA80" s="156" t="n">
        <f aca="false">_xlfn.PERCENTRANK.EXC(AY$4:AY$90,AY80)</f>
        <v>0.875</v>
      </c>
      <c r="BL80" s="155" t="n">
        <v>10</v>
      </c>
      <c r="BM80" s="155" t="n">
        <v>10.1</v>
      </c>
      <c r="BN80" s="156" t="n">
        <f aca="false">_xlfn.PERCENTRANK.EXC(BL$4:BL$90,BL80)</f>
        <v>0.58</v>
      </c>
      <c r="BO80" s="156" t="n">
        <f aca="false">_xlfn.PERCENTRANK.EXC(BM$4:BM$90,BM80)</f>
        <v>0.511</v>
      </c>
      <c r="BP80" s="155" t="n">
        <v>2.372319</v>
      </c>
      <c r="BQ80" s="155" t="n">
        <v>2.055781</v>
      </c>
      <c r="BR80" s="156" t="n">
        <f aca="false">_xlfn.PERCENTRANK.EXC(BP$4:BP$90,BP80)</f>
        <v>0.2614</v>
      </c>
      <c r="BS80" s="156" t="n">
        <f aca="false">_xlfn.PERCENTRANK.EXC(BQ$4:BQ$90,BQ80)</f>
        <v>0.11364</v>
      </c>
      <c r="BW80" s="89"/>
      <c r="BX80" s="173" t="n">
        <v>74.5</v>
      </c>
      <c r="BY80" s="173" t="n">
        <v>76.9</v>
      </c>
      <c r="BZ80" s="156" t="n">
        <f aca="false">_xlfn.PERCENTRANK.EXC(BX$4:BX$90,BX80)</f>
        <v>0.557</v>
      </c>
      <c r="CA80" s="156" t="n">
        <f aca="false">_xlfn.PERCENTRANK.EXC(BY$4:BY$90,BY80)</f>
        <v>0.534</v>
      </c>
      <c r="CD80" s="174" t="n">
        <v>382498</v>
      </c>
      <c r="CE80" s="174" t="n">
        <v>508149</v>
      </c>
      <c r="CF80" s="175" t="n">
        <v>0.014</v>
      </c>
      <c r="CG80" s="175" t="n">
        <v>0.015</v>
      </c>
      <c r="CH80" s="175" t="n">
        <v>0.03</v>
      </c>
      <c r="CI80" s="175" t="n">
        <v>0.033</v>
      </c>
      <c r="CJ80" s="175" t="n">
        <v>0.034</v>
      </c>
      <c r="CK80" s="175" t="n">
        <v>0.028</v>
      </c>
      <c r="CL80" s="175" t="n">
        <v>0.031</v>
      </c>
      <c r="CM80" s="175" t="n">
        <v>0.041</v>
      </c>
      <c r="CN80" s="175" t="n">
        <v>0.038</v>
      </c>
      <c r="CO80" s="175" t="n">
        <v>0.025</v>
      </c>
      <c r="CP80" s="185"/>
      <c r="CQ80" s="185"/>
      <c r="DB80" s="176" t="n">
        <v>18.5311788471492</v>
      </c>
      <c r="DC80" s="176" t="n">
        <v>15.0001279152375</v>
      </c>
      <c r="DD80" s="176" t="n">
        <v>54.4983853161179</v>
      </c>
      <c r="DE80" s="176" t="n">
        <v>10.4597273634308</v>
      </c>
      <c r="DF80" s="176" t="n">
        <v>1.51058055806466</v>
      </c>
      <c r="DG80" s="186"/>
      <c r="DH80" s="186"/>
      <c r="DI80" s="186"/>
      <c r="DJ80" s="186"/>
      <c r="DK80" s="186"/>
      <c r="DL80" s="178" t="n">
        <v>14.9169983315423</v>
      </c>
      <c r="DM80" s="178" t="n">
        <v>21.1341116019553</v>
      </c>
      <c r="DN80" s="156" t="n">
        <f aca="false">_xlfn.PERCENTRANK.EXC(DL$4:DL$90,DL80)</f>
        <v>0.682</v>
      </c>
      <c r="DO80" s="156" t="n">
        <f aca="false">_xlfn.PERCENTRANK.EXC(DM$4:DM$90,DM80)</f>
        <v>0.761</v>
      </c>
      <c r="DR80" s="179" t="n">
        <v>158.317350775957</v>
      </c>
      <c r="DS80" s="179" t="n">
        <v>155.771686568338</v>
      </c>
      <c r="DT80" s="156" t="n">
        <f aca="false">_xlfn.PERCENTRANK.EXC(DR$4:DR$90,DR80)</f>
        <v>0.25</v>
      </c>
      <c r="DU80" s="180" t="n">
        <f aca="false">_xlfn.PERCENTRANK.EXC(DS$4:DS$90,DS80)</f>
        <v>0.2386</v>
      </c>
    </row>
    <row r="81" customFormat="false" ht="15" hidden="false" customHeight="false" outlineLevel="0" collapsed="false">
      <c r="A81" s="154" t="n">
        <v>507</v>
      </c>
      <c r="B81" s="154" t="s">
        <v>230</v>
      </c>
      <c r="C81" s="155" t="n">
        <v>82.1</v>
      </c>
      <c r="D81" s="155" t="n">
        <v>83.2</v>
      </c>
      <c r="E81" s="156" t="n">
        <f aca="false">_xlfn.PERCENTRANK.EXC($C$4:$C$90,C81)</f>
        <v>0.773</v>
      </c>
      <c r="F81" s="156" t="n">
        <f aca="false">_xlfn.PERCENTRANK.EXC(D$4:D$90,D81)</f>
        <v>0.739</v>
      </c>
      <c r="G81" s="155" t="n">
        <v>61.748045533</v>
      </c>
      <c r="H81" s="155" t="n">
        <v>64.5</v>
      </c>
      <c r="I81" s="156" t="n">
        <f aca="false">(1-(_xlfn.PERCENTRANK.EXC(G$4:G$90,G81)))</f>
        <v>0.494</v>
      </c>
      <c r="J81" s="156" t="n">
        <f aca="false">(1-(_xlfn.PERCENTRANK.EXC(H$4:H$90,H81)))</f>
        <v>0.542</v>
      </c>
      <c r="K81" s="155" t="n">
        <v>28.9</v>
      </c>
      <c r="L81" s="155" t="n">
        <v>29.3</v>
      </c>
      <c r="M81" s="156" t="n">
        <f aca="false">(1-(_xlfn.PERCENTRANK.EXC(K$4:K$90,K81)))</f>
        <v>0.534</v>
      </c>
      <c r="N81" s="156" t="n">
        <f aca="false">(1-(_xlfn.PERCENTRANK.EXC(L$4:L$90,L81)))</f>
        <v>0.6364</v>
      </c>
      <c r="O81" s="155" t="n">
        <v>73.9</v>
      </c>
      <c r="P81" s="155" t="n">
        <v>70.9</v>
      </c>
      <c r="Q81" s="156" t="n">
        <f aca="false">_xlfn.PERCENTRANK.EXC(O$4:O$90,O81)</f>
        <v>0.761</v>
      </c>
      <c r="R81" s="156" t="n">
        <f aca="false">_xlfn.PERCENTRANK.EXC(P$4:P$90,P81)</f>
        <v>0.716</v>
      </c>
      <c r="S81" s="155" t="n">
        <v>53.9</v>
      </c>
      <c r="T81" s="155" t="n">
        <v>65.3</v>
      </c>
      <c r="U81" s="156" t="n">
        <f aca="false">_xlfn.PERCENTRANK.EXC(S$4:S$90,S81)</f>
        <v>0.773</v>
      </c>
      <c r="V81" s="156" t="n">
        <f aca="false">_xlfn.PERCENTRANK.EXC(T$4:T$90,T81)</f>
        <v>0.773</v>
      </c>
      <c r="W81" s="88" t="s">
        <v>224</v>
      </c>
      <c r="X81" s="181"/>
      <c r="Y81" s="181"/>
      <c r="Z81" s="189"/>
      <c r="AA81" s="183"/>
      <c r="AB81" s="184"/>
      <c r="AC81" s="184"/>
      <c r="AH81" s="161" t="n">
        <v>60.5</v>
      </c>
      <c r="AI81" s="161" t="n">
        <v>64.4</v>
      </c>
      <c r="AJ81" s="156" t="n">
        <f aca="false">_xlfn.PERCENTRANK.EXC(AH$4:AH$90,AH81)</f>
        <v>0.523</v>
      </c>
      <c r="AK81" s="156" t="n">
        <f aca="false">_xlfn.PERCENTRANK.EXC(AI$4:AI$90,AI81)</f>
        <v>0.739</v>
      </c>
      <c r="AL81" s="155" t="n">
        <v>72.9085970119221</v>
      </c>
      <c r="AM81" s="155" t="n">
        <v>73.5513715305957</v>
      </c>
      <c r="AN81" s="156" t="n">
        <f aca="false">_xlfn.PERCENTRANK.EXC(AL$4:AL$90,AL81)</f>
        <v>0.568</v>
      </c>
      <c r="AO81" s="156" t="n">
        <f aca="false">_xlfn.PERCENTRANK.EXC(AM$4:AM$90,AM81)</f>
        <v>0.602</v>
      </c>
      <c r="AP81" s="164" t="n">
        <v>1045.6</v>
      </c>
      <c r="AQ81" s="164" t="n">
        <v>1477</v>
      </c>
      <c r="AR81" s="156" t="n">
        <f aca="false">_xlfn.PERCENTRANK.EXC(AP$4:AP$90,AP81)</f>
        <v>0.568</v>
      </c>
      <c r="AS81" s="156" t="n">
        <f aca="false">_xlfn.PERCENTRANK.EXC(AQ$4:AQ$90,AQ81)</f>
        <v>0.761</v>
      </c>
      <c r="AT81" s="165" t="n">
        <v>0.43064182194617</v>
      </c>
      <c r="AU81" s="165" t="n">
        <v>0.357859531772575</v>
      </c>
      <c r="AV81" s="166" t="n">
        <f aca="false">_xlfn.PERCENTRANK.EXC(AT$4:AT$90,AT81)</f>
        <v>0.375</v>
      </c>
      <c r="AW81" s="166" t="n">
        <f aca="false">_xlfn.PERCENTRANK.EXC(AU$4:AU$90,AU81)</f>
        <v>0.25</v>
      </c>
      <c r="AX81" s="155" t="n">
        <v>12.5</v>
      </c>
      <c r="AY81" s="155" t="n">
        <v>15.3</v>
      </c>
      <c r="AZ81" s="156" t="n">
        <f aca="false">_xlfn.PERCENTRANK.EXC(AX$4:AX$90,AX81)</f>
        <v>0.83</v>
      </c>
      <c r="BA81" s="156" t="n">
        <f aca="false">_xlfn.PERCENTRANK.EXC(AY$4:AY$90,AY81)</f>
        <v>0.807</v>
      </c>
      <c r="BL81" s="155" t="n">
        <v>3.4</v>
      </c>
      <c r="BM81" s="155" t="n">
        <v>4.3</v>
      </c>
      <c r="BN81" s="156" t="n">
        <f aca="false">_xlfn.PERCENTRANK.EXC(BL$4:BL$90,BL81)</f>
        <v>0.25</v>
      </c>
      <c r="BO81" s="156" t="n">
        <f aca="false">_xlfn.PERCENTRANK.EXC(BM$4:BM$90,BM81)</f>
        <v>0.25</v>
      </c>
      <c r="BP81" s="155" t="n">
        <v>2.592499</v>
      </c>
      <c r="BQ81" s="155" t="n">
        <v>2.264017</v>
      </c>
      <c r="BR81" s="156" t="n">
        <f aca="false">_xlfn.PERCENTRANK.EXC(BP$4:BP$90,BP81)</f>
        <v>0.386</v>
      </c>
      <c r="BS81" s="156" t="n">
        <f aca="false">_xlfn.PERCENTRANK.EXC(BQ$4:BQ$90,BQ81)</f>
        <v>0.1705</v>
      </c>
      <c r="BW81" s="89"/>
      <c r="BX81" s="173" t="n">
        <v>75.1</v>
      </c>
      <c r="BY81" s="173" t="n">
        <v>79</v>
      </c>
      <c r="BZ81" s="156" t="n">
        <f aca="false">_xlfn.PERCENTRANK.EXC(BX$4:BX$90,BX81)</f>
        <v>0.591</v>
      </c>
      <c r="CA81" s="156" t="n">
        <f aca="false">_xlfn.PERCENTRANK.EXC(BY$4:BY$90,BY81)</f>
        <v>0.648</v>
      </c>
      <c r="CD81" s="174" t="n">
        <v>307133</v>
      </c>
      <c r="CE81" s="174" t="n">
        <v>415089</v>
      </c>
      <c r="CF81" s="175" t="n">
        <v>0.016</v>
      </c>
      <c r="CG81" s="175" t="n">
        <v>0.023</v>
      </c>
      <c r="CH81" s="175" t="n">
        <v>0.036</v>
      </c>
      <c r="CI81" s="175" t="n">
        <v>0.032</v>
      </c>
      <c r="CJ81" s="175" t="n">
        <v>0.034</v>
      </c>
      <c r="CK81" s="175" t="n">
        <v>0.026</v>
      </c>
      <c r="CL81" s="175" t="n">
        <v>0.032</v>
      </c>
      <c r="CM81" s="175" t="n">
        <v>0.04</v>
      </c>
      <c r="CN81" s="175" t="n">
        <v>0.038</v>
      </c>
      <c r="CO81" s="175" t="n">
        <v>0.028</v>
      </c>
      <c r="CP81" s="185"/>
      <c r="CQ81" s="185"/>
      <c r="DB81" s="176" t="n">
        <v>19.5081054906297</v>
      </c>
      <c r="DC81" s="176" t="n">
        <v>13.7630724977053</v>
      </c>
      <c r="DD81" s="176" t="n">
        <v>53.8058103201964</v>
      </c>
      <c r="DE81" s="176" t="n">
        <v>11.2200034209531</v>
      </c>
      <c r="DF81" s="176" t="n">
        <v>1.70300827051548</v>
      </c>
      <c r="DG81" s="186"/>
      <c r="DH81" s="186"/>
      <c r="DI81" s="186"/>
      <c r="DJ81" s="186"/>
      <c r="DK81" s="186"/>
      <c r="DL81" s="178" t="n">
        <v>12.4468611817265</v>
      </c>
      <c r="DM81" s="178" t="n">
        <v>14.2784261778605</v>
      </c>
      <c r="DN81" s="156" t="n">
        <f aca="false">_xlfn.PERCENTRANK.EXC(DL$4:DL$90,DL81)</f>
        <v>0.614</v>
      </c>
      <c r="DO81" s="156" t="n">
        <f aca="false">_xlfn.PERCENTRANK.EXC(DM$4:DM$90,DM81)</f>
        <v>0.602</v>
      </c>
      <c r="DR81" s="179" t="n">
        <v>158.739094447101</v>
      </c>
      <c r="DS81" s="179" t="n">
        <v>156.124842411348</v>
      </c>
      <c r="DT81" s="156" t="n">
        <f aca="false">_xlfn.PERCENTRANK.EXC(DR$4:DR$90,DR81)</f>
        <v>0.2614</v>
      </c>
      <c r="DU81" s="180" t="n">
        <f aca="false">_xlfn.PERCENTRANK.EXC(DS$4:DS$90,DS81)</f>
        <v>0.25</v>
      </c>
    </row>
    <row r="82" customFormat="false" ht="15" hidden="false" customHeight="false" outlineLevel="0" collapsed="false">
      <c r="A82" s="190" t="n">
        <v>508</v>
      </c>
      <c r="B82" s="190" t="s">
        <v>231</v>
      </c>
      <c r="C82" s="155" t="n">
        <v>77.5</v>
      </c>
      <c r="D82" s="155" t="n">
        <v>79.8</v>
      </c>
      <c r="E82" s="156" t="n">
        <f aca="false">_xlfn.PERCENTRANK.EXC($C$4:$C$90,C82)</f>
        <v>0.034091</v>
      </c>
      <c r="F82" s="156" t="n">
        <f aca="false">_xlfn.PERCENTRANK.EXC(D$4:D$90,D82)</f>
        <v>0.05682</v>
      </c>
      <c r="G82" s="187" t="s">
        <v>154</v>
      </c>
      <c r="H82" s="187" t="s">
        <v>154</v>
      </c>
      <c r="I82" s="0" t="s">
        <v>154</v>
      </c>
      <c r="J82" s="0" t="s">
        <v>154</v>
      </c>
      <c r="K82" s="155" t="n">
        <v>198.1</v>
      </c>
      <c r="L82" s="155" t="n">
        <v>180.1</v>
      </c>
      <c r="M82" s="156" t="n">
        <f aca="false">(1-(_xlfn.PERCENTRANK.EXC(K$4:K$90,K82)))</f>
        <v>0.034</v>
      </c>
      <c r="N82" s="156" t="n">
        <f aca="false">(1-(_xlfn.PERCENTRANK.EXC(L$4:L$90,L82)))</f>
        <v>0.034</v>
      </c>
      <c r="O82" s="155" t="n">
        <v>50.7</v>
      </c>
      <c r="P82" s="155" t="n">
        <v>47.6</v>
      </c>
      <c r="Q82" s="156" t="n">
        <f aca="false">_xlfn.PERCENTRANK.EXC(O$4:O$90,O82)</f>
        <v>0.05682</v>
      </c>
      <c r="R82" s="156" t="n">
        <f aca="false">_xlfn.PERCENTRANK.EXC(P$4:P$90,P82)</f>
        <v>0.045455</v>
      </c>
      <c r="S82" s="155" t="n">
        <v>47.8</v>
      </c>
      <c r="T82" s="155" t="n">
        <v>61.3</v>
      </c>
      <c r="U82" s="156" t="n">
        <f aca="false">_xlfn.PERCENTRANK.EXC(S$4:S$90,S82)</f>
        <v>0.409</v>
      </c>
      <c r="V82" s="156" t="n">
        <f aca="false">_xlfn.PERCENTRANK.EXC(T$4:T$90,T82)</f>
        <v>0.5</v>
      </c>
      <c r="W82" s="88" t="s">
        <v>224</v>
      </c>
      <c r="X82" s="181"/>
      <c r="Y82" s="181"/>
      <c r="Z82" s="189"/>
      <c r="AA82" s="183"/>
      <c r="AB82" s="184"/>
      <c r="AC82" s="184"/>
      <c r="AH82" s="161" t="n">
        <v>65.9</v>
      </c>
      <c r="AI82" s="161" t="n">
        <v>64.5</v>
      </c>
      <c r="AJ82" s="156" t="n">
        <f aca="false">_xlfn.PERCENTRANK.EXC(AH$4:AH$90,AH82)</f>
        <v>0.864</v>
      </c>
      <c r="AK82" s="156" t="n">
        <f aca="false">_xlfn.PERCENTRANK.EXC(AI$4:AI$90,AI82)</f>
        <v>0.75</v>
      </c>
      <c r="AL82" s="155" t="n">
        <v>53.6195105165814</v>
      </c>
      <c r="AM82" s="155" t="n">
        <v>57.5332136445242</v>
      </c>
      <c r="AN82" s="156" t="n">
        <f aca="false">_xlfn.PERCENTRANK.EXC(AL$4:AL$90,AL82)</f>
        <v>0.034091</v>
      </c>
      <c r="AO82" s="156" t="n">
        <f aca="false">_xlfn.PERCENTRANK.EXC(AM$4:AM$90,AM82)</f>
        <v>0.034091</v>
      </c>
      <c r="AP82" s="164" t="n">
        <v>1205.3</v>
      </c>
      <c r="AQ82" s="164" t="n">
        <v>1611</v>
      </c>
      <c r="AR82" s="156" t="n">
        <f aca="false">_xlfn.PERCENTRANK.EXC(AP$4:AP$90,AP82)</f>
        <v>0.761</v>
      </c>
      <c r="AS82" s="156" t="n">
        <f aca="false">_xlfn.PERCENTRANK.EXC(AQ$4:AQ$90,AQ82)</f>
        <v>0.864</v>
      </c>
      <c r="AT82" s="165" t="n">
        <v>0.364814814814815</v>
      </c>
      <c r="AU82" s="165" t="n">
        <v>0.309090909090909</v>
      </c>
      <c r="AV82" s="166" t="n">
        <f aca="false">_xlfn.PERCENTRANK.EXC(AT$4:AT$90,AT82)</f>
        <v>0.1591</v>
      </c>
      <c r="AW82" s="166" t="n">
        <f aca="false">_xlfn.PERCENTRANK.EXC(AU$4:AU$90,AU82)</f>
        <v>0.10227</v>
      </c>
      <c r="AX82" s="155" t="n">
        <v>11.1</v>
      </c>
      <c r="AY82" s="155" t="n">
        <v>13.1</v>
      </c>
      <c r="AZ82" s="156" t="n">
        <f aca="false">_xlfn.PERCENTRANK.EXC(AX$4:AX$90,AX82)</f>
        <v>0.511</v>
      </c>
      <c r="BA82" s="156" t="n">
        <f aca="false">_xlfn.PERCENTRANK.EXC(AY$4:AY$90,AY82)</f>
        <v>0.534</v>
      </c>
      <c r="BL82" s="155" t="n">
        <v>11</v>
      </c>
      <c r="BM82" s="155" t="n">
        <v>22.4</v>
      </c>
      <c r="BN82" s="156" t="n">
        <f aca="false">_xlfn.PERCENTRANK.EXC(BL$4:BL$90,BL82)</f>
        <v>0.625</v>
      </c>
      <c r="BO82" s="156" t="n">
        <f aca="false">_xlfn.PERCENTRANK.EXC(BM$4:BM$90,BM82)</f>
        <v>0.761</v>
      </c>
      <c r="BP82" s="155" t="n">
        <v>2.387172</v>
      </c>
      <c r="BQ82" s="155" t="n">
        <v>3.292373</v>
      </c>
      <c r="BR82" s="156" t="n">
        <f aca="false">_xlfn.PERCENTRANK.EXC(BP$4:BP$90,BP82)</f>
        <v>0.2727</v>
      </c>
      <c r="BS82" s="156" t="n">
        <f aca="false">_xlfn.PERCENTRANK.EXC(BQ$4:BQ$90,BQ82)</f>
        <v>0.739</v>
      </c>
      <c r="BW82" s="89"/>
      <c r="BX82" s="173" t="n">
        <v>68.2</v>
      </c>
      <c r="BY82" s="173" t="n">
        <v>67.9</v>
      </c>
      <c r="BZ82" s="156" t="n">
        <f aca="false">_xlfn.PERCENTRANK.EXC(BX$4:BX$90,BX82)</f>
        <v>0.06818</v>
      </c>
      <c r="CA82" s="156" t="n">
        <f aca="false">_xlfn.PERCENTRANK.EXC(BY$4:BY$90,BY82)</f>
        <v>0.034091</v>
      </c>
      <c r="CD82" s="174" t="n">
        <v>193710</v>
      </c>
      <c r="CE82" s="174" t="n">
        <v>236081</v>
      </c>
      <c r="CF82" s="175" t="n">
        <v>0.011</v>
      </c>
      <c r="CG82" s="175" t="n">
        <v>0.017</v>
      </c>
      <c r="CH82" s="175" t="n">
        <v>0.013</v>
      </c>
      <c r="CI82" s="175" t="n">
        <v>0.028</v>
      </c>
      <c r="CJ82" s="175" t="n">
        <v>0.028</v>
      </c>
      <c r="CK82" s="175" t="n">
        <v>0.02</v>
      </c>
      <c r="CL82" s="175" t="n">
        <v>0.025</v>
      </c>
      <c r="CM82" s="175" t="n">
        <v>0.029</v>
      </c>
      <c r="CN82" s="175" t="n">
        <v>0.026</v>
      </c>
      <c r="CO82" s="175" t="n">
        <v>0.003</v>
      </c>
      <c r="CP82" s="185"/>
      <c r="CQ82" s="185"/>
      <c r="DB82" s="176" t="n">
        <v>20.2472880070823</v>
      </c>
      <c r="DC82" s="176" t="n">
        <v>12.2712119992714</v>
      </c>
      <c r="DD82" s="176" t="n">
        <v>59.7900720515416</v>
      </c>
      <c r="DE82" s="176" t="n">
        <v>6.95735785599011</v>
      </c>
      <c r="DF82" s="176" t="n">
        <v>0.734070086114512</v>
      </c>
      <c r="DG82" s="186"/>
      <c r="DH82" s="186"/>
      <c r="DI82" s="186"/>
      <c r="DJ82" s="186"/>
      <c r="DK82" s="186"/>
      <c r="DL82" s="178" t="n">
        <v>9.06316354041094</v>
      </c>
      <c r="DM82" s="178" t="n">
        <v>11.563975504958</v>
      </c>
      <c r="DN82" s="156" t="n">
        <f aca="false">_xlfn.PERCENTRANK.EXC(DL$4:DL$90,DL82)</f>
        <v>0.523</v>
      </c>
      <c r="DO82" s="156" t="n">
        <f aca="false">_xlfn.PERCENTRANK.EXC(DM$4:DM$90,DM82)</f>
        <v>0.534</v>
      </c>
      <c r="DR82" s="179" t="n">
        <v>89.1201332246378</v>
      </c>
      <c r="DS82" s="179" t="n">
        <v>92.6483771875783</v>
      </c>
      <c r="DT82" s="156" t="n">
        <f aca="false">_xlfn.PERCENTRANK.EXC(DR$4:DR$90,DR82)</f>
        <v>0.0113636</v>
      </c>
      <c r="DU82" s="180" t="n">
        <f aca="false">_xlfn.PERCENTRANK.EXC(DS$4:DS$90,DS82)</f>
        <v>0.022727</v>
      </c>
    </row>
    <row r="83" customFormat="false" ht="15" hidden="false" customHeight="false" outlineLevel="0" collapsed="false">
      <c r="A83" s="154" t="n">
        <v>509</v>
      </c>
      <c r="B83" s="154" t="s">
        <v>232</v>
      </c>
      <c r="C83" s="155" t="n">
        <v>80.9</v>
      </c>
      <c r="D83" s="155" t="n">
        <v>81.4</v>
      </c>
      <c r="E83" s="156" t="n">
        <f aca="false">_xlfn.PERCENTRANK.EXC($C$4:$C$90,C83)</f>
        <v>0.432</v>
      </c>
      <c r="F83" s="156" t="n">
        <f aca="false">_xlfn.PERCENTRANK.EXC(D$4:D$90,D83)</f>
        <v>0.375</v>
      </c>
      <c r="G83" s="155" t="n">
        <v>67.977860851</v>
      </c>
      <c r="H83" s="155" t="n">
        <v>71.2</v>
      </c>
      <c r="I83" s="156" t="n">
        <f aca="false">(1-(_xlfn.PERCENTRANK.EXC(G$4:G$90,G83)))</f>
        <v>0.253</v>
      </c>
      <c r="J83" s="156" t="n">
        <f aca="false">(1-(_xlfn.PERCENTRANK.EXC(H$4:H$90,H83)))</f>
        <v>0.181</v>
      </c>
      <c r="K83" s="155" t="n">
        <v>31.4</v>
      </c>
      <c r="L83" s="155" t="n">
        <v>31.8</v>
      </c>
      <c r="M83" s="156" t="n">
        <f aca="false">(1-(_xlfn.PERCENTRANK.EXC(K$4:K$90,K83)))</f>
        <v>0.432</v>
      </c>
      <c r="N83" s="156" t="n">
        <f aca="false">(1-(_xlfn.PERCENTRANK.EXC(L$4:L$90,L83)))</f>
        <v>0.545</v>
      </c>
      <c r="O83" s="155" t="n">
        <v>69.6</v>
      </c>
      <c r="P83" s="155" t="n">
        <v>69</v>
      </c>
      <c r="Q83" s="156" t="n">
        <f aca="false">_xlfn.PERCENTRANK.EXC(O$4:O$90,O83)</f>
        <v>0.489</v>
      </c>
      <c r="R83" s="156" t="n">
        <f aca="false">_xlfn.PERCENTRANK.EXC(P$4:P$90,P83)</f>
        <v>0.557</v>
      </c>
      <c r="S83" s="155" t="n">
        <v>41.9</v>
      </c>
      <c r="T83" s="155" t="n">
        <v>52.7</v>
      </c>
      <c r="U83" s="156" t="n">
        <f aca="false">_xlfn.PERCENTRANK.EXC(S$4:S$90,S83)</f>
        <v>0.1477</v>
      </c>
      <c r="V83" s="156" t="n">
        <f aca="false">_xlfn.PERCENTRANK.EXC(T$4:T$90,T83)</f>
        <v>0.05682</v>
      </c>
      <c r="W83" s="88" t="s">
        <v>224</v>
      </c>
      <c r="X83" s="181"/>
      <c r="Y83" s="181"/>
      <c r="Z83" s="189"/>
      <c r="AA83" s="183"/>
      <c r="AB83" s="184"/>
      <c r="AC83" s="184"/>
      <c r="AH83" s="161" t="n">
        <v>62.2</v>
      </c>
      <c r="AI83" s="161" t="n">
        <v>60.5</v>
      </c>
      <c r="AJ83" s="156" t="n">
        <f aca="false">_xlfn.PERCENTRANK.EXC(AH$4:AH$90,AH83)</f>
        <v>0.648</v>
      </c>
      <c r="AK83" s="156" t="n">
        <f aca="false">_xlfn.PERCENTRANK.EXC(AI$4:AI$90,AI83)</f>
        <v>0.455</v>
      </c>
      <c r="AL83" s="155" t="n">
        <v>65.0366557479332</v>
      </c>
      <c r="AM83" s="155" t="n">
        <v>64.2663248378827</v>
      </c>
      <c r="AN83" s="156" t="n">
        <f aca="false">_xlfn.PERCENTRANK.EXC(AL$4:AL$90,AL83)</f>
        <v>0.1591</v>
      </c>
      <c r="AO83" s="156" t="n">
        <f aca="false">_xlfn.PERCENTRANK.EXC(AM$4:AM$90,AM83)</f>
        <v>0.125</v>
      </c>
      <c r="AP83" s="164" t="n">
        <v>824.8</v>
      </c>
      <c r="AQ83" s="164" t="n">
        <v>973</v>
      </c>
      <c r="AR83" s="156" t="n">
        <f aca="false">_xlfn.PERCENTRANK.EXC(AP$4:AP$90,AP83)</f>
        <v>0.1932</v>
      </c>
      <c r="AS83" s="156" t="n">
        <f aca="false">_xlfn.PERCENTRANK.EXC(AQ$4:AQ$90,AQ83)</f>
        <v>0.25</v>
      </c>
      <c r="AT83" s="165" t="n">
        <v>0.45974025974026</v>
      </c>
      <c r="AU83" s="165" t="n">
        <v>0.411042944785276</v>
      </c>
      <c r="AV83" s="166" t="n">
        <f aca="false">_xlfn.PERCENTRANK.EXC(AT$4:AT$90,AT83)</f>
        <v>0.534</v>
      </c>
      <c r="AW83" s="166" t="n">
        <f aca="false">_xlfn.PERCENTRANK.EXC(AU$4:AU$90,AU83)</f>
        <v>0.5</v>
      </c>
      <c r="AX83" s="155" t="n">
        <v>6.9</v>
      </c>
      <c r="AY83" s="155" t="n">
        <v>10.1</v>
      </c>
      <c r="AZ83" s="156" t="n">
        <f aca="false">_xlfn.PERCENTRANK.EXC(AX$4:AX$90,AX83)</f>
        <v>0.0113636</v>
      </c>
      <c r="BA83" s="156" t="n">
        <f aca="false">_xlfn.PERCENTRANK.EXC(AY$4:AY$90,AY83)</f>
        <v>0.1364</v>
      </c>
      <c r="BL83" s="155" t="n">
        <v>10.2</v>
      </c>
      <c r="BM83" s="155" t="n">
        <v>10.3</v>
      </c>
      <c r="BN83" s="156" t="n">
        <f aca="false">_xlfn.PERCENTRANK.EXC(BL$4:BL$90,BL83)</f>
        <v>0.602</v>
      </c>
      <c r="BO83" s="156" t="n">
        <f aca="false">_xlfn.PERCENTRANK.EXC(BM$4:BM$90,BM83)</f>
        <v>0.534</v>
      </c>
      <c r="BP83" s="155" t="n">
        <v>2.431608</v>
      </c>
      <c r="BQ83" s="155" t="n">
        <v>3.37532</v>
      </c>
      <c r="BR83" s="156" t="n">
        <f aca="false">_xlfn.PERCENTRANK.EXC(BP$4:BP$90,BP83)</f>
        <v>0.3295</v>
      </c>
      <c r="BS83" s="156" t="n">
        <f aca="false">_xlfn.PERCENTRANK.EXC(BQ$4:BQ$90,BQ83)</f>
        <v>0.773</v>
      </c>
      <c r="BW83" s="89"/>
      <c r="BX83" s="173" t="n">
        <v>70.2</v>
      </c>
      <c r="BY83" s="173" t="n">
        <v>74.8</v>
      </c>
      <c r="BZ83" s="156" t="n">
        <f aca="false">_xlfn.PERCENTRANK.EXC(BX$4:BX$90,BX83)</f>
        <v>0.2273</v>
      </c>
      <c r="CA83" s="156" t="n">
        <f aca="false">_xlfn.PERCENTRANK.EXC(BY$4:BY$90,BY83)</f>
        <v>0.3636</v>
      </c>
      <c r="CD83" s="174" t="n">
        <v>128162</v>
      </c>
      <c r="CE83" s="174" t="n">
        <v>138052</v>
      </c>
      <c r="CF83" s="175" t="n">
        <v>0.004</v>
      </c>
      <c r="CG83" s="175" t="n">
        <v>0.002</v>
      </c>
      <c r="CH83" s="175" t="n">
        <v>-0.002</v>
      </c>
      <c r="CI83" s="175" t="n">
        <v>0.008</v>
      </c>
      <c r="CJ83" s="175" t="n">
        <v>0.013</v>
      </c>
      <c r="CK83" s="175" t="n">
        <v>0.007</v>
      </c>
      <c r="CL83" s="175" t="n">
        <v>0.009</v>
      </c>
      <c r="CM83" s="175" t="n">
        <v>0.014</v>
      </c>
      <c r="CN83" s="175" t="n">
        <v>0.015</v>
      </c>
      <c r="CO83" s="175" t="n">
        <v>0.006</v>
      </c>
      <c r="CP83" s="185"/>
      <c r="CQ83" s="185"/>
      <c r="DB83" s="176" t="n">
        <v>19.7555993393794</v>
      </c>
      <c r="DC83" s="176" t="n">
        <v>10.4750383913308</v>
      </c>
      <c r="DD83" s="176" t="n">
        <v>52.1571581722829</v>
      </c>
      <c r="DE83" s="176" t="n">
        <v>15.6716309796309</v>
      </c>
      <c r="DF83" s="176" t="n">
        <v>1.94057311737606</v>
      </c>
      <c r="DG83" s="186"/>
      <c r="DH83" s="186"/>
      <c r="DI83" s="186"/>
      <c r="DJ83" s="186"/>
      <c r="DK83" s="186"/>
      <c r="DL83" s="178" t="n">
        <v>3.25082004419468</v>
      </c>
      <c r="DM83" s="178" t="n">
        <v>4.82751873201197</v>
      </c>
      <c r="DN83" s="156" t="n">
        <f aca="false">_xlfn.PERCENTRANK.EXC(DL$4:DL$90,DL83)</f>
        <v>0.2386</v>
      </c>
      <c r="DO83" s="156" t="n">
        <f aca="false">_xlfn.PERCENTRANK.EXC(DM$4:DM$90,DM83)</f>
        <v>0.2841</v>
      </c>
      <c r="DR83" s="179" t="n">
        <v>192.442225919763</v>
      </c>
      <c r="DS83" s="179" t="n">
        <v>197.426987491896</v>
      </c>
      <c r="DT83" s="156" t="n">
        <f aca="false">_xlfn.PERCENTRANK.EXC(DR$4:DR$90,DR83)</f>
        <v>0.409</v>
      </c>
      <c r="DU83" s="180" t="n">
        <f aca="false">_xlfn.PERCENTRANK.EXC(DS$4:DS$90,DS83)</f>
        <v>0.409</v>
      </c>
    </row>
    <row r="84" customFormat="false" ht="15" hidden="false" customHeight="false" outlineLevel="0" collapsed="false">
      <c r="A84" s="154" t="n">
        <v>601</v>
      </c>
      <c r="B84" s="154" t="s">
        <v>233</v>
      </c>
      <c r="C84" s="155" t="n">
        <v>79.7</v>
      </c>
      <c r="D84" s="155" t="n">
        <v>80.8</v>
      </c>
      <c r="E84" s="156" t="n">
        <f aca="false">_xlfn.PERCENTRANK.EXC($C$4:$C$90,C84)</f>
        <v>0.10227</v>
      </c>
      <c r="F84" s="156" t="n">
        <f aca="false">_xlfn.PERCENTRANK.EXC(D$4:D$90,D84)</f>
        <v>0.1591</v>
      </c>
      <c r="G84" s="155" t="n">
        <v>59.473317264</v>
      </c>
      <c r="H84" s="155" t="n">
        <v>62.5</v>
      </c>
      <c r="I84" s="156" t="n">
        <f aca="false">(1-(_xlfn.PERCENTRANK.EXC(G$4:G$90,G84)))</f>
        <v>0.614</v>
      </c>
      <c r="J84" s="156" t="n">
        <f aca="false">(1-(_xlfn.PERCENTRANK.EXC(H$4:H$90,H84)))</f>
        <v>0.6386</v>
      </c>
      <c r="K84" s="155" t="n">
        <v>22.1</v>
      </c>
      <c r="L84" s="155" t="n">
        <v>35.2</v>
      </c>
      <c r="M84" s="156" t="n">
        <f aca="false">(1-(_xlfn.PERCENTRANK.EXC(K$4:K$90,K84)))</f>
        <v>0.75</v>
      </c>
      <c r="N84" s="156" t="n">
        <f aca="false">(1-(_xlfn.PERCENTRANK.EXC(L$4:L$90,L84)))</f>
        <v>0.466</v>
      </c>
      <c r="O84" s="155" t="n">
        <v>70.2</v>
      </c>
      <c r="P84" s="155" t="n">
        <v>69.5</v>
      </c>
      <c r="Q84" s="156" t="n">
        <f aca="false">_xlfn.PERCENTRANK.EXC(O$4:O$90,O84)</f>
        <v>0.545</v>
      </c>
      <c r="R84" s="156" t="n">
        <f aca="false">_xlfn.PERCENTRANK.EXC(P$4:P$90,P84)</f>
        <v>0.568</v>
      </c>
      <c r="S84" s="155" t="n">
        <v>49.6</v>
      </c>
      <c r="T84" s="155" t="n">
        <v>62.4</v>
      </c>
      <c r="U84" s="156" t="n">
        <f aca="false">_xlfn.PERCENTRANK.EXC(S$4:S$90,S84)</f>
        <v>0.568</v>
      </c>
      <c r="V84" s="156" t="n">
        <f aca="false">_xlfn.PERCENTRANK.EXC(T$4:T$90,T84)</f>
        <v>0.591</v>
      </c>
      <c r="W84" s="88" t="s">
        <v>234</v>
      </c>
      <c r="X84" s="157" t="n">
        <v>79.9</v>
      </c>
      <c r="Y84" s="157" t="n">
        <v>80.6</v>
      </c>
      <c r="Z84" s="188" t="n">
        <v>64</v>
      </c>
      <c r="AA84" s="159" t="n">
        <v>64.7</v>
      </c>
      <c r="AB84" s="160" t="n">
        <v>24</v>
      </c>
      <c r="AC84" s="160" t="n">
        <v>31.9</v>
      </c>
      <c r="AD84" s="161" t="n">
        <v>71.3</v>
      </c>
      <c r="AE84" s="161" t="n">
        <v>70.4</v>
      </c>
      <c r="AF84" s="163" t="n">
        <v>45.4</v>
      </c>
      <c r="AG84" s="163" t="n">
        <v>57.9</v>
      </c>
      <c r="AH84" s="161" t="n">
        <v>57.7</v>
      </c>
      <c r="AI84" s="161" t="n">
        <v>59.8</v>
      </c>
      <c r="AJ84" s="156" t="n">
        <f aca="false">_xlfn.PERCENTRANK.EXC(AH$4:AH$90,AH84)</f>
        <v>0.3068</v>
      </c>
      <c r="AK84" s="156" t="n">
        <f aca="false">_xlfn.PERCENTRANK.EXC(AI$4:AI$90,AI84)</f>
        <v>0.409</v>
      </c>
      <c r="AL84" s="155" t="n">
        <v>70.093870789619</v>
      </c>
      <c r="AM84" s="155" t="n">
        <v>71.3741131622604</v>
      </c>
      <c r="AN84" s="156" t="n">
        <f aca="false">_xlfn.PERCENTRANK.EXC(AL$4:AL$90,AL84)</f>
        <v>0.386</v>
      </c>
      <c r="AO84" s="156" t="n">
        <f aca="false">_xlfn.PERCENTRANK.EXC(AM$4:AM$90,AM84)</f>
        <v>0.432</v>
      </c>
      <c r="AP84" s="164" t="n">
        <v>888.7</v>
      </c>
      <c r="AQ84" s="164" t="n">
        <v>1065</v>
      </c>
      <c r="AR84" s="156" t="n">
        <f aca="false">_xlfn.PERCENTRANK.EXC(AP$4:AP$90,AP84)</f>
        <v>0.3409</v>
      </c>
      <c r="AS84" s="156" t="n">
        <f aca="false">_xlfn.PERCENTRANK.EXC(AQ$4:AQ$90,AQ84)</f>
        <v>0.386</v>
      </c>
      <c r="AT84" s="165" t="n">
        <v>0.469907407407407</v>
      </c>
      <c r="AU84" s="165" t="n">
        <v>0.434472934472935</v>
      </c>
      <c r="AV84" s="166" t="n">
        <f aca="false">_xlfn.PERCENTRANK.EXC(AT$4:AT$90,AT84)</f>
        <v>0.602</v>
      </c>
      <c r="AW84" s="166" t="n">
        <f aca="false">_xlfn.PERCENTRANK.EXC(AU$4:AU$90,AU84)</f>
        <v>0.625</v>
      </c>
      <c r="AX84" s="155" t="n">
        <v>9.9</v>
      </c>
      <c r="AY84" s="155" t="n">
        <v>11.7</v>
      </c>
      <c r="AZ84" s="156" t="n">
        <f aca="false">_xlfn.PERCENTRANK.EXC(AX$4:AX$90,AX84)</f>
        <v>0.3182</v>
      </c>
      <c r="BA84" s="156" t="n">
        <f aca="false">_xlfn.PERCENTRANK.EXC(AY$4:AY$90,AY84)</f>
        <v>0.3295</v>
      </c>
      <c r="BB84" s="161" t="n">
        <v>56.3</v>
      </c>
      <c r="BC84" s="161" t="n">
        <v>57.8</v>
      </c>
      <c r="BD84" s="167" t="n">
        <v>67.5850515036409</v>
      </c>
      <c r="BE84" s="167" t="n">
        <v>69.8880519105058</v>
      </c>
      <c r="BF84" s="168" t="n">
        <v>823.467001675042</v>
      </c>
      <c r="BG84" s="168" t="n">
        <v>948</v>
      </c>
      <c r="BH84" s="169" t="n">
        <v>0.505128205128205</v>
      </c>
      <c r="BI84" s="169" t="n">
        <v>0.457869634340223</v>
      </c>
      <c r="BJ84" s="191" t="n">
        <v>9.1</v>
      </c>
      <c r="BK84" s="191" t="n">
        <v>10.3</v>
      </c>
      <c r="BL84" s="155" t="n">
        <v>10.8</v>
      </c>
      <c r="BM84" s="155" t="n">
        <v>12.6</v>
      </c>
      <c r="BN84" s="156" t="n">
        <f aca="false">_xlfn.PERCENTRANK.EXC(BL$4:BL$90,BL84)</f>
        <v>0.614</v>
      </c>
      <c r="BO84" s="156" t="n">
        <f aca="false">_xlfn.PERCENTRANK.EXC(BM$4:BM$90,BM84)</f>
        <v>0.591</v>
      </c>
      <c r="BP84" s="155" t="n">
        <v>4.16024</v>
      </c>
      <c r="BQ84" s="155" t="n">
        <v>3.276209</v>
      </c>
      <c r="BR84" s="156" t="n">
        <f aca="false">_xlfn.PERCENTRANK.EXC(BP$4:BP$90,BP84)</f>
        <v>0.943</v>
      </c>
      <c r="BS84" s="156" t="n">
        <f aca="false">_xlfn.PERCENTRANK.EXC(BQ$4:BQ$90,BQ84)</f>
        <v>0.727</v>
      </c>
      <c r="BT84" s="155" t="n">
        <v>38.4</v>
      </c>
      <c r="BU84" s="155" t="n">
        <v>41.8</v>
      </c>
      <c r="BV84" s="165" t="n">
        <v>3.3535925019632</v>
      </c>
      <c r="BW84" s="172" t="n">
        <v>3.191555</v>
      </c>
      <c r="BX84" s="173" t="n">
        <v>75.6</v>
      </c>
      <c r="BY84" s="173" t="n">
        <v>79.7</v>
      </c>
      <c r="BZ84" s="156" t="n">
        <f aca="false">_xlfn.PERCENTRANK.EXC(BX$4:BX$90,BX84)</f>
        <v>0.614</v>
      </c>
      <c r="CA84" s="156" t="n">
        <f aca="false">_xlfn.PERCENTRANK.EXC(BY$4:BY$90,BY84)</f>
        <v>0.705</v>
      </c>
      <c r="CB84" s="173" t="n">
        <v>72.8</v>
      </c>
      <c r="CC84" s="173" t="n">
        <v>77.3</v>
      </c>
      <c r="CD84" s="174" t="n">
        <v>201771</v>
      </c>
      <c r="CE84" s="174" t="n">
        <v>219243</v>
      </c>
      <c r="CF84" s="175" t="n">
        <v>0.008</v>
      </c>
      <c r="CG84" s="175" t="n">
        <v>0.007</v>
      </c>
      <c r="CH84" s="175" t="n">
        <v>0.009</v>
      </c>
      <c r="CI84" s="175" t="n">
        <v>0.012</v>
      </c>
      <c r="CJ84" s="175" t="n">
        <v>0.014</v>
      </c>
      <c r="CK84" s="175" t="n">
        <v>0.012</v>
      </c>
      <c r="CL84" s="175" t="n">
        <v>0.007</v>
      </c>
      <c r="CM84" s="175" t="n">
        <v>0.003</v>
      </c>
      <c r="CN84" s="175" t="n">
        <v>0.005</v>
      </c>
      <c r="CO84" s="175" t="n">
        <v>0.006</v>
      </c>
      <c r="CP84" s="164" t="n">
        <v>483178</v>
      </c>
      <c r="CQ84" s="164" t="n">
        <v>514762</v>
      </c>
      <c r="CR84" s="175" t="n">
        <v>0.0063</v>
      </c>
      <c r="CS84" s="175" t="n">
        <v>0.0064</v>
      </c>
      <c r="CT84" s="175" t="n">
        <v>0.0081</v>
      </c>
      <c r="CU84" s="175" t="n">
        <v>0.0108</v>
      </c>
      <c r="CV84" s="175" t="n">
        <v>0.0116</v>
      </c>
      <c r="CW84" s="175" t="n">
        <v>0.0089</v>
      </c>
      <c r="CX84" s="175" t="n">
        <v>0.0052</v>
      </c>
      <c r="CY84" s="175" t="n">
        <v>0.0012</v>
      </c>
      <c r="CZ84" s="175" t="n">
        <v>0.0019</v>
      </c>
      <c r="DA84" s="175" t="n">
        <v>0.0032</v>
      </c>
      <c r="DB84" s="176" t="n">
        <v>18.4557773794374</v>
      </c>
      <c r="DC84" s="176" t="n">
        <v>13.3108012570527</v>
      </c>
      <c r="DD84" s="176" t="n">
        <v>51.8278804796504</v>
      </c>
      <c r="DE84" s="176" t="n">
        <v>14.2672742117194</v>
      </c>
      <c r="DF84" s="176" t="n">
        <v>2.13826667214005</v>
      </c>
      <c r="DG84" s="177" t="n">
        <v>18.37878</v>
      </c>
      <c r="DH84" s="177" t="n">
        <v>12.66158</v>
      </c>
      <c r="DI84" s="177" t="n">
        <v>51.19065</v>
      </c>
      <c r="DJ84" s="176" t="n">
        <v>15.63713</v>
      </c>
      <c r="DK84" s="176" t="n">
        <v>2.131859</v>
      </c>
      <c r="DL84" s="178" t="n">
        <v>5.26371522486181</v>
      </c>
      <c r="DM84" s="178" t="n">
        <v>6.71307586573848</v>
      </c>
      <c r="DN84" s="156" t="n">
        <f aca="false">_xlfn.PERCENTRANK.EXC(DL$4:DL$90,DL84)</f>
        <v>0.409</v>
      </c>
      <c r="DO84" s="156" t="n">
        <f aca="false">_xlfn.PERCENTRANK.EXC(DM$4:DM$90,DM84)</f>
        <v>0.42</v>
      </c>
      <c r="DP84" s="127" t="n">
        <v>3.5226847334107</v>
      </c>
      <c r="DQ84" s="127" t="n">
        <v>4.62641241005718</v>
      </c>
      <c r="DR84" s="179" t="n">
        <v>264.73232190521</v>
      </c>
      <c r="DS84" s="179" t="n">
        <v>266.11497458669</v>
      </c>
      <c r="DT84" s="156" t="n">
        <f aca="false">_xlfn.PERCENTRANK.EXC(DR$4:DR$90,DR84)</f>
        <v>0.761</v>
      </c>
      <c r="DU84" s="180" t="n">
        <f aca="false">_xlfn.PERCENTRANK.EXC(DS$4:DS$90,DS84)</f>
        <v>0.727</v>
      </c>
      <c r="DV84" s="155" t="n">
        <v>281.2601</v>
      </c>
      <c r="DW84" s="155" t="n">
        <v>284.9308</v>
      </c>
    </row>
    <row r="85" customFormat="false" ht="15" hidden="false" customHeight="false" outlineLevel="0" collapsed="false">
      <c r="A85" s="154" t="n">
        <v>602</v>
      </c>
      <c r="B85" s="154" t="s">
        <v>235</v>
      </c>
      <c r="C85" s="155" t="n">
        <v>79.5</v>
      </c>
      <c r="D85" s="155" t="n">
        <v>80.8</v>
      </c>
      <c r="E85" s="156" t="n">
        <f aca="false">_xlfn.PERCENTRANK.EXC($C$4:$C$90,C85)</f>
        <v>0.07955</v>
      </c>
      <c r="F85" s="156" t="n">
        <f aca="false">_xlfn.PERCENTRANK.EXC(D$4:D$90,D85)</f>
        <v>0.1591</v>
      </c>
      <c r="G85" s="155" t="n">
        <v>67.28965616</v>
      </c>
      <c r="H85" s="155" t="n">
        <v>64.4</v>
      </c>
      <c r="I85" s="156" t="n">
        <f aca="false">(1-(_xlfn.PERCENTRANK.EXC(G$4:G$90,G85)))</f>
        <v>0.301</v>
      </c>
      <c r="J85" s="156" t="n">
        <f aca="false">(1-(_xlfn.PERCENTRANK.EXC(H$4:H$90,H85)))</f>
        <v>0.554</v>
      </c>
      <c r="K85" s="155" t="n">
        <v>21.9</v>
      </c>
      <c r="L85" s="155" t="n">
        <v>27.3</v>
      </c>
      <c r="M85" s="156" t="n">
        <f aca="false">(1-(_xlfn.PERCENTRANK.EXC(K$4:K$90,K85)))</f>
        <v>0.7727</v>
      </c>
      <c r="N85" s="156" t="n">
        <f aca="false">(1-(_xlfn.PERCENTRANK.EXC(L$4:L$90,L85)))</f>
        <v>0.6705</v>
      </c>
      <c r="O85" s="155" t="n">
        <v>71.1</v>
      </c>
      <c r="P85" s="155" t="n">
        <v>69.8</v>
      </c>
      <c r="Q85" s="156" t="n">
        <f aca="false">_xlfn.PERCENTRANK.EXC(O$4:O$90,O85)</f>
        <v>0.625</v>
      </c>
      <c r="R85" s="156" t="n">
        <f aca="false">_xlfn.PERCENTRANK.EXC(P$4:P$90,P85)</f>
        <v>0.614</v>
      </c>
      <c r="S85" s="155" t="n">
        <v>43.8</v>
      </c>
      <c r="T85" s="155" t="n">
        <v>56</v>
      </c>
      <c r="U85" s="156" t="n">
        <f aca="false">_xlfn.PERCENTRANK.EXC(S$4:S$90,S85)</f>
        <v>0.2273</v>
      </c>
      <c r="V85" s="156" t="n">
        <f aca="false">_xlfn.PERCENTRANK.EXC(T$4:T$90,T85)</f>
        <v>0.2273</v>
      </c>
      <c r="W85" s="88" t="s">
        <v>234</v>
      </c>
      <c r="X85" s="181"/>
      <c r="Y85" s="181"/>
      <c r="Z85" s="189"/>
      <c r="AA85" s="183"/>
      <c r="AB85" s="184"/>
      <c r="AC85" s="184"/>
      <c r="AH85" s="161" t="n">
        <v>56.3</v>
      </c>
      <c r="AI85" s="161" t="n">
        <v>57.4</v>
      </c>
      <c r="AJ85" s="156" t="n">
        <f aca="false">_xlfn.PERCENTRANK.EXC(AH$4:AH$90,AH85)</f>
        <v>0.1932</v>
      </c>
      <c r="AK85" s="156" t="n">
        <f aca="false">_xlfn.PERCENTRANK.EXC(AI$4:AI$90,AI85)</f>
        <v>0.2159</v>
      </c>
      <c r="AL85" s="155" t="n">
        <v>69.7996269330285</v>
      </c>
      <c r="AM85" s="155" t="n">
        <v>71.0071615323406</v>
      </c>
      <c r="AN85" s="156" t="n">
        <f aca="false">_xlfn.PERCENTRANK.EXC(AL$4:AL$90,AL85)</f>
        <v>0.375</v>
      </c>
      <c r="AO85" s="156" t="n">
        <f aca="false">_xlfn.PERCENTRANK.EXC(AM$4:AM$90,AM85)</f>
        <v>0.42</v>
      </c>
      <c r="AP85" s="164" t="n">
        <v>800.9</v>
      </c>
      <c r="AQ85" s="164" t="n">
        <v>896</v>
      </c>
      <c r="AR85" s="156" t="n">
        <f aca="false">_xlfn.PERCENTRANK.EXC(AP$4:AP$90,AP85)</f>
        <v>0.11364</v>
      </c>
      <c r="AS85" s="156" t="n">
        <f aca="false">_xlfn.PERCENTRANK.EXC(AQ$4:AQ$90,AQ85)</f>
        <v>0.125</v>
      </c>
      <c r="AT85" s="165" t="n">
        <v>0.519788918205805</v>
      </c>
      <c r="AU85" s="165" t="n">
        <v>0.467116357504216</v>
      </c>
      <c r="AV85" s="166" t="n">
        <f aca="false">_xlfn.PERCENTRANK.EXC(AT$4:AT$90,AT85)</f>
        <v>0.864</v>
      </c>
      <c r="AW85" s="166" t="n">
        <f aca="false">_xlfn.PERCENTRANK.EXC(AU$4:AU$90,AU85)</f>
        <v>0.818</v>
      </c>
      <c r="AX85" s="155" t="n">
        <v>8.5</v>
      </c>
      <c r="AY85" s="155" t="n">
        <v>9.1</v>
      </c>
      <c r="AZ85" s="156" t="n">
        <f aca="false">_xlfn.PERCENTRANK.EXC(AX$4:AX$90,AX85)</f>
        <v>0.125</v>
      </c>
      <c r="BA85" s="156" t="n">
        <f aca="false">_xlfn.PERCENTRANK.EXC(AY$4:AY$90,AY85)</f>
        <v>0.034091</v>
      </c>
      <c r="BL85" s="155" t="n">
        <v>19.8</v>
      </c>
      <c r="BM85" s="155" t="n">
        <v>22.4</v>
      </c>
      <c r="BN85" s="156" t="n">
        <f aca="false">_xlfn.PERCENTRANK.EXC(BL$4:BL$90,BL85)</f>
        <v>0.784</v>
      </c>
      <c r="BO85" s="156" t="n">
        <f aca="false">_xlfn.PERCENTRANK.EXC(BM$4:BM$90,BM85)</f>
        <v>0.761</v>
      </c>
      <c r="BP85" s="155" t="n">
        <v>3.253938</v>
      </c>
      <c r="BQ85" s="155" t="n">
        <v>3.731491</v>
      </c>
      <c r="BR85" s="156" t="n">
        <f aca="false">_xlfn.PERCENTRANK.EXC(BP$4:BP$90,BP85)</f>
        <v>0.716</v>
      </c>
      <c r="BS85" s="156" t="n">
        <f aca="false">_xlfn.PERCENTRANK.EXC(BQ$4:BQ$90,BQ85)</f>
        <v>0.898</v>
      </c>
      <c r="BW85" s="89"/>
      <c r="BX85" s="173" t="n">
        <v>70.4</v>
      </c>
      <c r="BY85" s="173" t="n">
        <v>75.6</v>
      </c>
      <c r="BZ85" s="156" t="n">
        <f aca="false">_xlfn.PERCENTRANK.EXC(BX$4:BX$90,BX85)</f>
        <v>0.2386</v>
      </c>
      <c r="CA85" s="156" t="n">
        <f aca="false">_xlfn.PERCENTRANK.EXC(BY$4:BY$90,BY85)</f>
        <v>0.409</v>
      </c>
      <c r="CD85" s="174" t="n">
        <v>137672</v>
      </c>
      <c r="CE85" s="174" t="n">
        <v>143792</v>
      </c>
      <c r="CF85" s="175" t="n">
        <v>0.007</v>
      </c>
      <c r="CG85" s="175" t="n">
        <v>0.005</v>
      </c>
      <c r="CH85" s="175" t="n">
        <v>0.006</v>
      </c>
      <c r="CI85" s="175" t="n">
        <v>0.007</v>
      </c>
      <c r="CJ85" s="175" t="n">
        <v>0.008</v>
      </c>
      <c r="CK85" s="175" t="n">
        <v>0.006</v>
      </c>
      <c r="CL85" s="175" t="n">
        <v>0.004</v>
      </c>
      <c r="CM85" s="175" t="n">
        <v>-0.001</v>
      </c>
      <c r="CN85" s="175" t="n">
        <v>0.001</v>
      </c>
      <c r="CO85" s="175" t="n">
        <v>0.001</v>
      </c>
      <c r="CP85" s="185"/>
      <c r="CQ85" s="185"/>
      <c r="DB85" s="176" t="n">
        <v>18.0886280182486</v>
      </c>
      <c r="DC85" s="176" t="n">
        <v>12.9673417158117</v>
      </c>
      <c r="DD85" s="176" t="n">
        <v>50.4729053076666</v>
      </c>
      <c r="DE85" s="176" t="n">
        <v>16.2053521753644</v>
      </c>
      <c r="DF85" s="176" t="n">
        <v>2.26577278290865</v>
      </c>
      <c r="DG85" s="186"/>
      <c r="DH85" s="186"/>
      <c r="DI85" s="186"/>
      <c r="DJ85" s="186"/>
      <c r="DK85" s="186"/>
      <c r="DL85" s="178" t="n">
        <v>2.85740575199002</v>
      </c>
      <c r="DM85" s="178" t="n">
        <v>3.97272658780984</v>
      </c>
      <c r="DN85" s="156" t="n">
        <f aca="false">_xlfn.PERCENTRANK.EXC(DL$4:DL$90,DL85)</f>
        <v>0.1705</v>
      </c>
      <c r="DO85" s="156" t="n">
        <f aca="false">_xlfn.PERCENTRANK.EXC(DM$4:DM$90,DM85)</f>
        <v>0.1818</v>
      </c>
      <c r="DR85" s="179" t="n">
        <v>288.354975639337</v>
      </c>
      <c r="DS85" s="179" t="n">
        <v>293.395451190128</v>
      </c>
      <c r="DT85" s="156" t="n">
        <f aca="false">_xlfn.PERCENTRANK.EXC(DR$4:DR$90,DR85)</f>
        <v>0.898</v>
      </c>
      <c r="DU85" s="180" t="n">
        <f aca="false">_xlfn.PERCENTRANK.EXC(DS$4:DS$90,DS85)</f>
        <v>0.886</v>
      </c>
    </row>
    <row r="86" customFormat="false" ht="15" hidden="false" customHeight="false" outlineLevel="0" collapsed="false">
      <c r="A86" s="154" t="n">
        <v>603</v>
      </c>
      <c r="B86" s="154" t="s">
        <v>236</v>
      </c>
      <c r="C86" s="155" t="n">
        <v>80.8</v>
      </c>
      <c r="D86" s="155" t="n">
        <v>79.7</v>
      </c>
      <c r="E86" s="156" t="n">
        <f aca="false">_xlfn.PERCENTRANK.EXC($C$4:$C$90,C86)</f>
        <v>0.409</v>
      </c>
      <c r="F86" s="156" t="n">
        <f aca="false">_xlfn.PERCENTRANK.EXC(D$4:D$90,D86)</f>
        <v>0.045455</v>
      </c>
      <c r="G86" s="155" t="n">
        <v>62.478684988</v>
      </c>
      <c r="H86" s="155" t="n">
        <v>73.9</v>
      </c>
      <c r="I86" s="156" t="n">
        <f aca="false">(1-(_xlfn.PERCENTRANK.EXC(G$4:G$90,G86)))</f>
        <v>0.47</v>
      </c>
      <c r="J86" s="156" t="n">
        <f aca="false">(1-(_xlfn.PERCENTRANK.EXC(H$4:H$90,H86)))</f>
        <v>0.133</v>
      </c>
      <c r="K86" s="155" t="n">
        <v>24.5</v>
      </c>
      <c r="L86" s="155" t="n">
        <v>24.9</v>
      </c>
      <c r="M86" s="156" t="n">
        <f aca="false">(1-(_xlfn.PERCENTRANK.EXC(K$4:K$90,K86)))</f>
        <v>0.6591</v>
      </c>
      <c r="N86" s="156" t="n">
        <f aca="false">(1-(_xlfn.PERCENTRANK.EXC(L$4:L$90,L86)))</f>
        <v>0.75</v>
      </c>
      <c r="O86" s="155" t="n">
        <v>77.3</v>
      </c>
      <c r="P86" s="155" t="n">
        <v>78.5</v>
      </c>
      <c r="Q86" s="156" t="n">
        <f aca="false">_xlfn.PERCENTRANK.EXC(O$4:O$90,O86)</f>
        <v>0.943</v>
      </c>
      <c r="R86" s="156" t="n">
        <f aca="false">_xlfn.PERCENTRANK.EXC(P$4:P$90,P86)</f>
        <v>0.966</v>
      </c>
      <c r="S86" s="155" t="n">
        <v>40</v>
      </c>
      <c r="T86" s="155" t="n">
        <v>53.6</v>
      </c>
      <c r="U86" s="156" t="n">
        <f aca="false">_xlfn.PERCENTRANK.EXC(S$4:S$90,S86)</f>
        <v>0.05682</v>
      </c>
      <c r="V86" s="156" t="n">
        <f aca="false">_xlfn.PERCENTRANK.EXC(T$4:T$90,T86)</f>
        <v>0.11364</v>
      </c>
      <c r="W86" s="88" t="s">
        <v>234</v>
      </c>
      <c r="X86" s="181"/>
      <c r="Y86" s="181"/>
      <c r="Z86" s="189"/>
      <c r="AA86" s="183"/>
      <c r="AB86" s="184"/>
      <c r="AC86" s="184"/>
      <c r="AH86" s="161" t="n">
        <v>54</v>
      </c>
      <c r="AI86" s="161" t="n">
        <v>53.6</v>
      </c>
      <c r="AJ86" s="156" t="n">
        <f aca="false">_xlfn.PERCENTRANK.EXC(AH$4:AH$90,AH86)</f>
        <v>0.07955</v>
      </c>
      <c r="AK86" s="156" t="n">
        <f aca="false">_xlfn.PERCENTRANK.EXC(AI$4:AI$90,AI86)</f>
        <v>0.06818</v>
      </c>
      <c r="AL86" s="155" t="n">
        <v>60.5985806849738</v>
      </c>
      <c r="AM86" s="155" t="n">
        <v>65.63185951709</v>
      </c>
      <c r="AN86" s="156" t="n">
        <f aca="false">_xlfn.PERCENTRANK.EXC(AL$4:AL$90,AL86)</f>
        <v>0.06818</v>
      </c>
      <c r="AO86" s="156" t="n">
        <f aca="false">_xlfn.PERCENTRANK.EXC(AM$4:AM$90,AM86)</f>
        <v>0.1705</v>
      </c>
      <c r="AP86" s="164" t="n">
        <v>729</v>
      </c>
      <c r="AQ86" s="164" t="n">
        <v>826</v>
      </c>
      <c r="AR86" s="156" t="n">
        <f aca="false">_xlfn.PERCENTRANK.EXC(AP$4:AP$90,AP86)</f>
        <v>0.05682</v>
      </c>
      <c r="AS86" s="156" t="n">
        <f aca="false">_xlfn.PERCENTRANK.EXC(AQ$4:AQ$90,AQ86)</f>
        <v>0.034091</v>
      </c>
      <c r="AT86" s="165" t="n">
        <v>0.54093567251462</v>
      </c>
      <c r="AU86" s="165" t="n">
        <v>0.488073394495413</v>
      </c>
      <c r="AV86" s="166" t="n">
        <f aca="false">_xlfn.PERCENTRANK.EXC(AT$4:AT$90,AT86)</f>
        <v>0.943</v>
      </c>
      <c r="AW86" s="166" t="n">
        <f aca="false">_xlfn.PERCENTRANK.EXC(AU$4:AU$90,AU86)</f>
        <v>0.932</v>
      </c>
      <c r="AX86" s="155" t="n">
        <v>8.2</v>
      </c>
      <c r="AY86" s="155" t="n">
        <v>8.6</v>
      </c>
      <c r="AZ86" s="156" t="n">
        <f aca="false">_xlfn.PERCENTRANK.EXC(AX$4:AX$90,AX86)</f>
        <v>0.09091</v>
      </c>
      <c r="BA86" s="156" t="n">
        <f aca="false">_xlfn.PERCENTRANK.EXC(AY$4:AY$90,AY86)</f>
        <v>0.0113636</v>
      </c>
      <c r="BL86" s="155" t="n">
        <v>42.1</v>
      </c>
      <c r="BM86" s="155" t="n">
        <v>47.9</v>
      </c>
      <c r="BN86" s="156" t="n">
        <f aca="false">_xlfn.PERCENTRANK.EXC(BL$4:BL$90,BL86)</f>
        <v>0.92</v>
      </c>
      <c r="BO86" s="156" t="n">
        <f aca="false">_xlfn.PERCENTRANK.EXC(BM$4:BM$90,BM86)</f>
        <v>0.932</v>
      </c>
      <c r="BP86" s="155" t="n">
        <v>1.789572</v>
      </c>
      <c r="BQ86" s="155" t="n">
        <v>2.297363</v>
      </c>
      <c r="BR86" s="156" t="n">
        <f aca="false">_xlfn.PERCENTRANK.EXC(BP$4:BP$90,BP86)</f>
        <v>0.022727</v>
      </c>
      <c r="BS86" s="156" t="n">
        <f aca="false">_xlfn.PERCENTRANK.EXC(BQ$4:BQ$90,BQ86)</f>
        <v>0.1932</v>
      </c>
      <c r="BW86" s="89"/>
      <c r="BX86" s="173" t="n">
        <v>71.7</v>
      </c>
      <c r="BY86" s="173" t="n">
        <v>75.7</v>
      </c>
      <c r="BZ86" s="156" t="n">
        <f aca="false">_xlfn.PERCENTRANK.EXC(BX$4:BX$90,BX86)</f>
        <v>0.3523</v>
      </c>
      <c r="CA86" s="156" t="n">
        <f aca="false">_xlfn.PERCENTRANK.EXC(BY$4:BY$90,BY86)</f>
        <v>0.42</v>
      </c>
      <c r="CD86" s="174" t="n">
        <v>34555</v>
      </c>
      <c r="CE86" s="174" t="n">
        <v>37800</v>
      </c>
      <c r="CF86" s="175" t="n">
        <v>0.011</v>
      </c>
      <c r="CG86" s="175" t="n">
        <v>0.007</v>
      </c>
      <c r="CH86" s="175" t="n">
        <v>0.013</v>
      </c>
      <c r="CI86" s="175" t="n">
        <v>0.014</v>
      </c>
      <c r="CJ86" s="175" t="n">
        <v>0.016</v>
      </c>
      <c r="CK86" s="175" t="n">
        <v>0.012</v>
      </c>
      <c r="CL86" s="175" t="n">
        <v>0.009</v>
      </c>
      <c r="CM86" s="175" t="n">
        <v>0.003</v>
      </c>
      <c r="CN86" s="175" t="n">
        <v>0.001</v>
      </c>
      <c r="CO86" s="175" t="n">
        <v>0.004</v>
      </c>
      <c r="CP86" s="185"/>
      <c r="CQ86" s="185"/>
      <c r="DB86" s="176" t="n">
        <v>17.9867724867725</v>
      </c>
      <c r="DC86" s="176" t="n">
        <v>9.16666666666667</v>
      </c>
      <c r="DD86" s="176" t="n">
        <v>52.9761904761905</v>
      </c>
      <c r="DE86" s="176" t="n">
        <v>18.3835978835979</v>
      </c>
      <c r="DF86" s="176" t="n">
        <v>1.48677248677249</v>
      </c>
      <c r="DG86" s="186"/>
      <c r="DH86" s="186"/>
      <c r="DI86" s="186"/>
      <c r="DJ86" s="186"/>
      <c r="DK86" s="186"/>
      <c r="DL86" s="178" t="n">
        <v>1.7485593000918</v>
      </c>
      <c r="DM86" s="178" t="n">
        <v>2.38558767979079</v>
      </c>
      <c r="DN86" s="156" t="n">
        <f aca="false">_xlfn.PERCENTRANK.EXC(DL$4:DL$90,DL86)</f>
        <v>0.045455</v>
      </c>
      <c r="DO86" s="156" t="n">
        <f aca="false">_xlfn.PERCENTRANK.EXC(DM$4:DM$90,DM86)</f>
        <v>0.034091</v>
      </c>
      <c r="DR86" s="179" t="n">
        <v>303.258412022875</v>
      </c>
      <c r="DS86" s="179" t="n">
        <v>307.003560231681</v>
      </c>
      <c r="DT86" s="156" t="n">
        <f aca="false">_xlfn.PERCENTRANK.EXC(DR$4:DR$90,DR86)</f>
        <v>0.943</v>
      </c>
      <c r="DU86" s="180" t="n">
        <f aca="false">_xlfn.PERCENTRANK.EXC(DS$4:DS$90,DS86)</f>
        <v>0.943</v>
      </c>
    </row>
    <row r="87" customFormat="false" ht="15" hidden="false" customHeight="false" outlineLevel="0" collapsed="false">
      <c r="A87" s="154" t="n">
        <v>604</v>
      </c>
      <c r="B87" s="154" t="s">
        <v>237</v>
      </c>
      <c r="C87" s="155" t="n">
        <v>79.9</v>
      </c>
      <c r="D87" s="155" t="n">
        <v>80</v>
      </c>
      <c r="E87" s="156" t="n">
        <f aca="false">_xlfn.PERCENTRANK.EXC($C$4:$C$90,C87)</f>
        <v>0.11364</v>
      </c>
      <c r="F87" s="156" t="n">
        <f aca="false">_xlfn.PERCENTRANK.EXC(D$4:D$90,D87)</f>
        <v>0.07955</v>
      </c>
      <c r="G87" s="155" t="n">
        <v>67.914888531</v>
      </c>
      <c r="H87" s="155" t="n">
        <v>66.7</v>
      </c>
      <c r="I87" s="156" t="n">
        <f aca="false">(1-(_xlfn.PERCENTRANK.EXC(G$4:G$90,G87)))</f>
        <v>0.265</v>
      </c>
      <c r="J87" s="156" t="n">
        <f aca="false">(1-(_xlfn.PERCENTRANK.EXC(H$4:H$90,H87)))</f>
        <v>0.349</v>
      </c>
      <c r="K87" s="155" t="n">
        <v>30.7</v>
      </c>
      <c r="L87" s="155" t="n">
        <v>34</v>
      </c>
      <c r="M87" s="156" t="n">
        <f aca="false">(1-(_xlfn.PERCENTRANK.EXC(K$4:K$90,K87)))</f>
        <v>0.443</v>
      </c>
      <c r="N87" s="156" t="n">
        <f aca="false">(1-(_xlfn.PERCENTRANK.EXC(L$4:L$90,L87)))</f>
        <v>0.511</v>
      </c>
      <c r="O87" s="155" t="n">
        <v>71.8</v>
      </c>
      <c r="P87" s="155" t="n">
        <v>70.2</v>
      </c>
      <c r="Q87" s="156" t="n">
        <f aca="false">_xlfn.PERCENTRANK.EXC(O$4:O$90,O87)</f>
        <v>0.693</v>
      </c>
      <c r="R87" s="156" t="n">
        <f aca="false">_xlfn.PERCENTRANK.EXC(P$4:P$90,P87)</f>
        <v>0.659</v>
      </c>
      <c r="S87" s="155" t="n">
        <v>40.8</v>
      </c>
      <c r="T87" s="155" t="n">
        <v>52.8</v>
      </c>
      <c r="U87" s="156" t="n">
        <f aca="false">_xlfn.PERCENTRANK.EXC(S$4:S$90,S87)</f>
        <v>0.06818</v>
      </c>
      <c r="V87" s="156" t="n">
        <f aca="false">_xlfn.PERCENTRANK.EXC(T$4:T$90,T87)</f>
        <v>0.06818</v>
      </c>
      <c r="W87" s="88" t="s">
        <v>234</v>
      </c>
      <c r="X87" s="181"/>
      <c r="Y87" s="181"/>
      <c r="Z87" s="189"/>
      <c r="AA87" s="183"/>
      <c r="AB87" s="184"/>
      <c r="AC87" s="184"/>
      <c r="AH87" s="161" t="n">
        <v>55</v>
      </c>
      <c r="AI87" s="161" t="n">
        <v>56</v>
      </c>
      <c r="AJ87" s="156" t="n">
        <f aca="false">_xlfn.PERCENTRANK.EXC(AH$4:AH$90,AH87)</f>
        <v>0.1364</v>
      </c>
      <c r="AK87" s="156" t="n">
        <f aca="false">_xlfn.PERCENTRANK.EXC(AI$4:AI$90,AI87)</f>
        <v>0.125</v>
      </c>
      <c r="AL87" s="155" t="n">
        <v>61.9890329012961</v>
      </c>
      <c r="AM87" s="155" t="n">
        <v>66.6563634958659</v>
      </c>
      <c r="AN87" s="156" t="n">
        <f aca="false">_xlfn.PERCENTRANK.EXC(AL$4:AL$90,AL87)</f>
        <v>0.07955</v>
      </c>
      <c r="AO87" s="156" t="n">
        <f aca="false">_xlfn.PERCENTRANK.EXC(AM$4:AM$90,AM87)</f>
        <v>0.2159</v>
      </c>
      <c r="AP87" s="164" t="n">
        <v>762.3</v>
      </c>
      <c r="AQ87" s="164" t="n">
        <v>866</v>
      </c>
      <c r="AR87" s="156" t="n">
        <f aca="false">_xlfn.PERCENTRANK.EXC(AP$4:AP$90,AP87)</f>
        <v>0.06818</v>
      </c>
      <c r="AS87" s="156" t="n">
        <f aca="false">_xlfn.PERCENTRANK.EXC(AQ$4:AQ$90,AQ87)</f>
        <v>0.10227</v>
      </c>
      <c r="AT87" s="165" t="n">
        <v>0.534818941504178</v>
      </c>
      <c r="AU87" s="165" t="n">
        <v>0.478260869565218</v>
      </c>
      <c r="AV87" s="166" t="n">
        <f aca="false">_xlfn.PERCENTRANK.EXC(AT$4:AT$90,AT87)</f>
        <v>0.92</v>
      </c>
      <c r="AW87" s="166" t="n">
        <f aca="false">_xlfn.PERCENTRANK.EXC(AU$4:AU$90,AU87)</f>
        <v>0.898</v>
      </c>
      <c r="AX87" s="155" t="n">
        <v>8.6</v>
      </c>
      <c r="AY87" s="155" t="n">
        <v>9.9</v>
      </c>
      <c r="AZ87" s="156" t="n">
        <f aca="false">_xlfn.PERCENTRANK.EXC(AX$4:AX$90,AX87)</f>
        <v>0.1591</v>
      </c>
      <c r="BA87" s="156" t="n">
        <f aca="false">_xlfn.PERCENTRANK.EXC(AY$4:AY$90,AY87)</f>
        <v>0.11364</v>
      </c>
      <c r="BL87" s="155" t="n">
        <v>53</v>
      </c>
      <c r="BM87" s="155" t="n">
        <v>54.8</v>
      </c>
      <c r="BN87" s="156" t="n">
        <f aca="false">_xlfn.PERCENTRANK.EXC(BL$4:BL$90,BL87)</f>
        <v>0.943</v>
      </c>
      <c r="BO87" s="156" t="n">
        <f aca="false">_xlfn.PERCENTRANK.EXC(BM$4:BM$90,BM87)</f>
        <v>0.943</v>
      </c>
      <c r="BP87" s="155" t="n">
        <v>2.479086</v>
      </c>
      <c r="BQ87" s="155" t="n">
        <v>2.643856</v>
      </c>
      <c r="BR87" s="156" t="n">
        <f aca="false">_xlfn.PERCENTRANK.EXC(BP$4:BP$90,BP87)</f>
        <v>0.3409</v>
      </c>
      <c r="BS87" s="156" t="n">
        <f aca="false">_xlfn.PERCENTRANK.EXC(BQ$4:BQ$90,BQ87)</f>
        <v>0.375</v>
      </c>
      <c r="BW87" s="89"/>
      <c r="BX87" s="173" t="n">
        <v>68.8</v>
      </c>
      <c r="BY87" s="173" t="n">
        <v>74.3</v>
      </c>
      <c r="BZ87" s="156" t="n">
        <f aca="false">_xlfn.PERCENTRANK.EXC(BX$4:BX$90,BX87)</f>
        <v>0.09091</v>
      </c>
      <c r="CA87" s="156" t="n">
        <f aca="false">_xlfn.PERCENTRANK.EXC(BY$4:BY$90,BY87)</f>
        <v>0.3409</v>
      </c>
      <c r="CD87" s="174" t="n">
        <v>109180</v>
      </c>
      <c r="CE87" s="174" t="n">
        <v>113927</v>
      </c>
      <c r="CF87" s="175" t="n">
        <v>0.002</v>
      </c>
      <c r="CG87" s="175" t="n">
        <v>0.006</v>
      </c>
      <c r="CH87" s="175" t="n">
        <v>0.007</v>
      </c>
      <c r="CI87" s="175" t="n">
        <v>0.011</v>
      </c>
      <c r="CJ87" s="175" t="n">
        <v>0.011</v>
      </c>
      <c r="CK87" s="175" t="n">
        <v>0.005</v>
      </c>
      <c r="CL87" s="175" t="n">
        <v>0.002</v>
      </c>
      <c r="CM87" s="175" t="n">
        <v>0</v>
      </c>
      <c r="CN87" s="175" t="n">
        <v>-0.002</v>
      </c>
      <c r="CO87" s="175" t="n">
        <v>0.001</v>
      </c>
      <c r="CP87" s="185"/>
      <c r="CQ87" s="185"/>
      <c r="DB87" s="176" t="n">
        <v>18.7269040701502</v>
      </c>
      <c r="DC87" s="176" t="n">
        <v>12.1858734101662</v>
      </c>
      <c r="DD87" s="176" t="n">
        <v>50.277809474488</v>
      </c>
      <c r="DE87" s="176" t="n">
        <v>16.6448690828337</v>
      </c>
      <c r="DF87" s="176" t="n">
        <v>2.16454396236186</v>
      </c>
      <c r="DG87" s="186"/>
      <c r="DH87" s="186"/>
      <c r="DI87" s="186"/>
      <c r="DJ87" s="186"/>
      <c r="DK87" s="186"/>
      <c r="DL87" s="178" t="n">
        <v>1.65127563060873</v>
      </c>
      <c r="DM87" s="178" t="n">
        <v>2.15439685456155</v>
      </c>
      <c r="DN87" s="156" t="n">
        <f aca="false">_xlfn.PERCENTRANK.EXC(DL$4:DL$90,DL87)</f>
        <v>0.0113636</v>
      </c>
      <c r="DO87" s="156" t="n">
        <f aca="false">_xlfn.PERCENTRANK.EXC(DM$4:DM$90,DM87)</f>
        <v>0.0113636</v>
      </c>
      <c r="DR87" s="179" t="n">
        <v>296.509844813838</v>
      </c>
      <c r="DS87" s="179" t="n">
        <v>302.982400674465</v>
      </c>
      <c r="DT87" s="156" t="n">
        <f aca="false">_xlfn.PERCENTRANK.EXC(DR$4:DR$90,DR87)</f>
        <v>0.909</v>
      </c>
      <c r="DU87" s="180" t="n">
        <f aca="false">_xlfn.PERCENTRANK.EXC(DS$4:DS$90,DS87)</f>
        <v>0.92</v>
      </c>
    </row>
    <row r="88" customFormat="false" ht="15" hidden="false" customHeight="false" outlineLevel="0" collapsed="false">
      <c r="A88" s="154" t="n">
        <v>701</v>
      </c>
      <c r="B88" s="154" t="s">
        <v>238</v>
      </c>
      <c r="C88" s="155" t="n">
        <v>78.9</v>
      </c>
      <c r="D88" s="155" t="n">
        <v>80.9</v>
      </c>
      <c r="E88" s="156" t="n">
        <f aca="false">_xlfn.PERCENTRANK.EXC($C$4:$C$90,C88)</f>
        <v>0.06818</v>
      </c>
      <c r="F88" s="156" t="n">
        <f aca="false">_xlfn.PERCENTRANK.EXC(D$4:D$90,D88)</f>
        <v>0.2159</v>
      </c>
      <c r="G88" s="155" t="n">
        <v>58.266035935</v>
      </c>
      <c r="H88" s="155" t="n">
        <v>61.5</v>
      </c>
      <c r="I88" s="156" t="n">
        <f aca="false">(1-(_xlfn.PERCENTRANK.EXC(G$4:G$90,G88)))</f>
        <v>0.6627</v>
      </c>
      <c r="J88" s="156" t="n">
        <f aca="false">(1-(_xlfn.PERCENTRANK.EXC(H$4:H$90,H88)))</f>
        <v>0.6747</v>
      </c>
      <c r="K88" s="155" t="n">
        <v>152.2</v>
      </c>
      <c r="L88" s="155" t="n">
        <v>112.9</v>
      </c>
      <c r="M88" s="156" t="n">
        <f aca="false">(1-(_xlfn.PERCENTRANK.EXC(K$4:K$90,K88)))</f>
        <v>0.045</v>
      </c>
      <c r="N88" s="156" t="n">
        <f aca="false">(1-(_xlfn.PERCENTRANK.EXC(L$4:L$90,L88)))</f>
        <v>0.0679999999999999</v>
      </c>
      <c r="O88" s="155" t="n">
        <v>54.2</v>
      </c>
      <c r="P88" s="155" t="n">
        <v>54.5</v>
      </c>
      <c r="Q88" s="156" t="n">
        <f aca="false">_xlfn.PERCENTRANK.EXC(O$4:O$90,O88)</f>
        <v>0.09091</v>
      </c>
      <c r="R88" s="156" t="n">
        <f aca="false">_xlfn.PERCENTRANK.EXC(P$4:P$90,P88)</f>
        <v>0.09091</v>
      </c>
      <c r="S88" s="155" t="n">
        <v>55.9</v>
      </c>
      <c r="T88" s="155" t="n">
        <v>67.9</v>
      </c>
      <c r="U88" s="156" t="n">
        <f aca="false">_xlfn.PERCENTRANK.EXC(S$4:S$90,S88)</f>
        <v>0.807</v>
      </c>
      <c r="V88" s="156" t="n">
        <f aca="false">_xlfn.PERCENTRANK.EXC(T$4:T$90,T88)</f>
        <v>0.795</v>
      </c>
      <c r="W88" s="88" t="s">
        <v>239</v>
      </c>
      <c r="X88" s="157" t="n">
        <v>75.3</v>
      </c>
      <c r="Y88" s="157" t="n">
        <v>77</v>
      </c>
      <c r="Z88" s="188" t="n">
        <v>59.8</v>
      </c>
      <c r="AA88" s="159" t="n">
        <v>62.1</v>
      </c>
      <c r="AB88" s="160" t="n">
        <v>791.7</v>
      </c>
      <c r="AC88" s="160" t="n">
        <v>730.7</v>
      </c>
      <c r="AD88" s="161" t="n">
        <v>44.8</v>
      </c>
      <c r="AE88" s="161" t="n">
        <v>46.2</v>
      </c>
      <c r="AF88" s="163" t="n">
        <v>51.2</v>
      </c>
      <c r="AG88" s="163" t="n">
        <v>62.5</v>
      </c>
      <c r="AH88" s="161" t="n">
        <v>70.6</v>
      </c>
      <c r="AI88" s="161" t="n">
        <v>68.7</v>
      </c>
      <c r="AJ88" s="156" t="n">
        <f aca="false">_xlfn.PERCENTRANK.EXC(AH$4:AH$90,AH88)</f>
        <v>0.977</v>
      </c>
      <c r="AK88" s="156" t="n">
        <f aca="false">_xlfn.PERCENTRANK.EXC(AI$4:AI$90,AI88)</f>
        <v>0.955</v>
      </c>
      <c r="AL88" s="155" t="n">
        <v>66.9032650577976</v>
      </c>
      <c r="AM88" s="155" t="n">
        <v>65.7860124664036</v>
      </c>
      <c r="AN88" s="156" t="n">
        <f aca="false">_xlfn.PERCENTRANK.EXC(AL$4:AL$90,AL88)</f>
        <v>0.2273</v>
      </c>
      <c r="AO88" s="156" t="n">
        <f aca="false">_xlfn.PERCENTRANK.EXC(AM$4:AM$90,AM88)</f>
        <v>0.1818</v>
      </c>
      <c r="AP88" s="164" t="n">
        <v>1351.6</v>
      </c>
      <c r="AQ88" s="164" t="n">
        <v>1806</v>
      </c>
      <c r="AR88" s="156" t="n">
        <f aca="false">_xlfn.PERCENTRANK.EXC(AP$4:AP$90,AP88)</f>
        <v>0.875</v>
      </c>
      <c r="AS88" s="156" t="n">
        <f aca="false">_xlfn.PERCENTRANK.EXC(AQ$4:AQ$90,AQ88)</f>
        <v>0.92</v>
      </c>
      <c r="AT88" s="165" t="n">
        <v>0.347266881028939</v>
      </c>
      <c r="AU88" s="165" t="n">
        <v>0.331801470588235</v>
      </c>
      <c r="AV88" s="166" t="n">
        <f aca="false">_xlfn.PERCENTRANK.EXC(AT$4:AT$90,AT88)</f>
        <v>0.10227</v>
      </c>
      <c r="AW88" s="166" t="n">
        <f aca="false">_xlfn.PERCENTRANK.EXC(AU$4:AU$90,AU88)</f>
        <v>0.1477</v>
      </c>
      <c r="AX88" s="155" t="n">
        <v>14</v>
      </c>
      <c r="AY88" s="155" t="n">
        <v>16</v>
      </c>
      <c r="AZ88" s="156" t="n">
        <f aca="false">_xlfn.PERCENTRANK.EXC(AX$4:AX$90,AX88)</f>
        <v>0.966</v>
      </c>
      <c r="BA88" s="156" t="n">
        <f aca="false">_xlfn.PERCENTRANK.EXC(AY$4:AY$90,AY88)</f>
        <v>0.875</v>
      </c>
      <c r="BB88" s="161" t="n">
        <v>64</v>
      </c>
      <c r="BC88" s="161" t="n">
        <v>63.9</v>
      </c>
      <c r="BD88" s="167" t="n">
        <v>52.9357704482794</v>
      </c>
      <c r="BE88" s="167" t="n">
        <v>55.5159018412658</v>
      </c>
      <c r="BF88" s="168" t="n">
        <v>1299.72093802345</v>
      </c>
      <c r="BG88" s="168" t="n">
        <v>1674</v>
      </c>
      <c r="BH88" s="169" t="n">
        <v>0.338487972508591</v>
      </c>
      <c r="BI88" s="169" t="n">
        <v>0.303060217176703</v>
      </c>
      <c r="BJ88" s="191" t="n">
        <v>12.9</v>
      </c>
      <c r="BK88" s="191" t="n">
        <v>14.7</v>
      </c>
      <c r="BL88" s="155" t="n">
        <v>11</v>
      </c>
      <c r="BM88" s="155" t="n">
        <v>11</v>
      </c>
      <c r="BN88" s="156" t="n">
        <f aca="false">_xlfn.PERCENTRANK.EXC(BL$4:BL$90,BL88)</f>
        <v>0.625</v>
      </c>
      <c r="BO88" s="156" t="n">
        <f aca="false">_xlfn.PERCENTRANK.EXC(BM$4:BM$90,BM88)</f>
        <v>0.58</v>
      </c>
      <c r="BP88" s="155" t="n">
        <v>3.479328</v>
      </c>
      <c r="BQ88" s="155" t="n">
        <v>3.602794</v>
      </c>
      <c r="BR88" s="156" t="n">
        <f aca="false">_xlfn.PERCENTRANK.EXC(BP$4:BP$90,BP88)</f>
        <v>0.818</v>
      </c>
      <c r="BS88" s="156" t="n">
        <f aca="false">_xlfn.PERCENTRANK.EXC(BQ$4:BQ$90,BQ88)</f>
        <v>0.852</v>
      </c>
      <c r="BT88" s="155" t="n">
        <v>5.4</v>
      </c>
      <c r="BU88" s="155" t="n">
        <v>18.7</v>
      </c>
      <c r="BV88" s="165" t="n">
        <v>2.72046771055502</v>
      </c>
      <c r="BW88" s="172" t="n">
        <v>2.867879</v>
      </c>
      <c r="BX88" s="173" t="n">
        <v>81.5</v>
      </c>
      <c r="BY88" s="173" t="n">
        <v>81.3</v>
      </c>
      <c r="BZ88" s="156" t="n">
        <f aca="false">_xlfn.PERCENTRANK.EXC(BX$4:BX$90,BX88)</f>
        <v>0.898</v>
      </c>
      <c r="CA88" s="156" t="n">
        <f aca="false">_xlfn.PERCENTRANK.EXC(BY$4:BY$90,BY88)</f>
        <v>0.807</v>
      </c>
      <c r="CB88" s="173" t="n">
        <v>79.4</v>
      </c>
      <c r="CC88" s="173" t="n">
        <v>78.9</v>
      </c>
      <c r="CD88" s="174" t="n">
        <v>109211</v>
      </c>
      <c r="CE88" s="174" t="n">
        <v>140386</v>
      </c>
      <c r="CF88" s="175" t="n">
        <v>0.02</v>
      </c>
      <c r="CG88" s="175" t="n">
        <v>0.019</v>
      </c>
      <c r="CH88" s="175" t="n">
        <v>0.031</v>
      </c>
      <c r="CI88" s="175" t="n">
        <v>0.037</v>
      </c>
      <c r="CJ88" s="175" t="n">
        <v>0.034</v>
      </c>
      <c r="CK88" s="175" t="n">
        <v>0.02</v>
      </c>
      <c r="CL88" s="175" t="n">
        <v>0.01</v>
      </c>
      <c r="CM88" s="175" t="n">
        <v>0.025</v>
      </c>
      <c r="CN88" s="175" t="n">
        <v>0.038</v>
      </c>
      <c r="CO88" s="175" t="n">
        <v>0.022</v>
      </c>
      <c r="CP88" s="164" t="n">
        <v>202663</v>
      </c>
      <c r="CQ88" s="164" t="n">
        <v>245079</v>
      </c>
      <c r="CR88" s="175" t="n">
        <v>0.016</v>
      </c>
      <c r="CS88" s="175" t="n">
        <v>0.0153</v>
      </c>
      <c r="CT88" s="175" t="n">
        <v>0.0224</v>
      </c>
      <c r="CU88" s="175" t="n">
        <v>0.0287</v>
      </c>
      <c r="CV88" s="175" t="n">
        <v>0.028</v>
      </c>
      <c r="CW88" s="175" t="n">
        <v>0.0166</v>
      </c>
      <c r="CX88" s="175" t="n">
        <v>0.0066</v>
      </c>
      <c r="CY88" s="175" t="n">
        <v>0.0198</v>
      </c>
      <c r="CZ88" s="175" t="n">
        <v>0.0282</v>
      </c>
      <c r="DA88" s="175" t="n">
        <v>0.0105</v>
      </c>
      <c r="DB88" s="176" t="n">
        <v>19.9122419614491</v>
      </c>
      <c r="DC88" s="176" t="n">
        <v>14.2485717949083</v>
      </c>
      <c r="DD88" s="176" t="n">
        <v>58.4566837149004</v>
      </c>
      <c r="DE88" s="176" t="n">
        <v>6.97719145783768</v>
      </c>
      <c r="DF88" s="176" t="n">
        <v>0.405311070904506</v>
      </c>
      <c r="DG88" s="177" t="n">
        <v>22.05289</v>
      </c>
      <c r="DH88" s="177" t="n">
        <v>14.66099</v>
      </c>
      <c r="DI88" s="177" t="n">
        <v>56.73926</v>
      </c>
      <c r="DJ88" s="176" t="n">
        <v>6.191065</v>
      </c>
      <c r="DK88" s="176" t="n">
        <v>0.355804</v>
      </c>
      <c r="DL88" s="178" t="n">
        <v>14.0148714590507</v>
      </c>
      <c r="DM88" s="178" t="n">
        <v>17.8411722243576</v>
      </c>
      <c r="DN88" s="156" t="n">
        <f aca="false">_xlfn.PERCENTRANK.EXC(DL$4:DL$90,DL88)</f>
        <v>0.659</v>
      </c>
      <c r="DO88" s="156" t="n">
        <f aca="false">_xlfn.PERCENTRANK.EXC(DM$4:DM$90,DM88)</f>
        <v>0.682</v>
      </c>
      <c r="DP88" s="127" t="n">
        <v>26.3421412113715</v>
      </c>
      <c r="DQ88" s="127" t="n">
        <v>30.0437173582377</v>
      </c>
      <c r="DR88" s="179" t="n">
        <v>115.280265415165</v>
      </c>
      <c r="DS88" s="179" t="n">
        <v>112.236354502632</v>
      </c>
      <c r="DT88" s="156" t="n">
        <f aca="false">_xlfn.PERCENTRANK.EXC(DR$4:DR$90,DR88)</f>
        <v>0.05682</v>
      </c>
      <c r="DU88" s="180" t="n">
        <f aca="false">_xlfn.PERCENTRANK.EXC(DS$4:DS$90,DS88)</f>
        <v>0.045455</v>
      </c>
      <c r="DV88" s="155" t="n">
        <v>152.7126</v>
      </c>
      <c r="DW88" s="155" t="n">
        <v>154.7408</v>
      </c>
    </row>
    <row r="89" customFormat="false" ht="15" hidden="false" customHeight="false" outlineLevel="0" collapsed="false">
      <c r="A89" s="154" t="n">
        <v>702</v>
      </c>
      <c r="B89" s="154" t="s">
        <v>240</v>
      </c>
      <c r="C89" s="155" t="n">
        <v>71.6</v>
      </c>
      <c r="D89" s="155" t="n">
        <v>73.5</v>
      </c>
      <c r="E89" s="156" t="n">
        <f aca="false">_xlfn.PERCENTRANK.EXC($C$4:$C$90,C89)</f>
        <v>0.0113636</v>
      </c>
      <c r="F89" s="156" t="n">
        <f aca="false">_xlfn.PERCENTRANK.EXC(D$4:D$90,D89)</f>
        <v>0.0113636</v>
      </c>
      <c r="G89" s="187" t="s">
        <v>154</v>
      </c>
      <c r="H89" s="187" t="s">
        <v>154</v>
      </c>
      <c r="I89" s="0" t="s">
        <v>154</v>
      </c>
      <c r="J89" s="0" t="s">
        <v>154</v>
      </c>
      <c r="K89" s="155" t="n">
        <v>1609.7</v>
      </c>
      <c r="L89" s="155" t="n">
        <v>1579.9</v>
      </c>
      <c r="M89" s="156" t="n">
        <f aca="false">(1-(_xlfn.PERCENTRANK.EXC(K$4:K$90,K89)))</f>
        <v>0.011</v>
      </c>
      <c r="N89" s="156" t="n">
        <f aca="false">(1-(_xlfn.PERCENTRANK.EXC(L$4:L$90,L89)))</f>
        <v>0.011</v>
      </c>
      <c r="O89" s="155" t="n">
        <v>29.9</v>
      </c>
      <c r="P89" s="155" t="n">
        <v>31.8</v>
      </c>
      <c r="Q89" s="156" t="n">
        <f aca="false">_xlfn.PERCENTRANK.EXC(O$4:O$90,O89)</f>
        <v>0.0113636</v>
      </c>
      <c r="R89" s="156" t="n">
        <f aca="false">_xlfn.PERCENTRANK.EXC(P$4:P$90,P89)</f>
        <v>0.0113636</v>
      </c>
      <c r="S89" s="155" t="n">
        <v>44.5</v>
      </c>
      <c r="T89" s="155" t="n">
        <v>54.6</v>
      </c>
      <c r="U89" s="156" t="n">
        <f aca="false">_xlfn.PERCENTRANK.EXC(S$4:S$90,S89)</f>
        <v>0.2614</v>
      </c>
      <c r="V89" s="156" t="n">
        <f aca="false">_xlfn.PERCENTRANK.EXC(T$4:T$90,T89)</f>
        <v>0.1705</v>
      </c>
      <c r="W89" s="88" t="s">
        <v>239</v>
      </c>
      <c r="X89" s="181"/>
      <c r="Y89" s="181"/>
      <c r="Z89" s="189"/>
      <c r="AA89" s="183"/>
      <c r="AB89" s="184"/>
      <c r="AC89" s="184"/>
      <c r="AH89" s="161" t="n">
        <v>56.6</v>
      </c>
      <c r="AI89" s="161" t="n">
        <v>57.5</v>
      </c>
      <c r="AJ89" s="156" t="n">
        <f aca="false">_xlfn.PERCENTRANK.EXC(AH$4:AH$90,AH89)</f>
        <v>0.2386</v>
      </c>
      <c r="AK89" s="156" t="n">
        <f aca="false">_xlfn.PERCENTRANK.EXC(AI$4:AI$90,AI89)</f>
        <v>0.2273</v>
      </c>
      <c r="AL89" s="155" t="n">
        <v>37.9453249963647</v>
      </c>
      <c r="AM89" s="155" t="n">
        <v>42.7958220060094</v>
      </c>
      <c r="AN89" s="156" t="n">
        <f aca="false">_xlfn.PERCENTRANK.EXC(AL$4:AL$90,AL89)</f>
        <v>0.0113636</v>
      </c>
      <c r="AO89" s="156" t="n">
        <f aca="false">_xlfn.PERCENTRANK.EXC(AM$4:AM$90,AM89)</f>
        <v>0.0113636</v>
      </c>
      <c r="AP89" s="164" t="n">
        <v>1225.2</v>
      </c>
      <c r="AQ89" s="164" t="n">
        <v>1450</v>
      </c>
      <c r="AR89" s="156" t="n">
        <f aca="false">_xlfn.PERCENTRANK.EXC(AP$4:AP$90,AP89)</f>
        <v>0.784</v>
      </c>
      <c r="AS89" s="156" t="n">
        <f aca="false">_xlfn.PERCENTRANK.EXC(AQ$4:AQ$90,AQ89)</f>
        <v>0.739</v>
      </c>
      <c r="AT89" s="165" t="n">
        <v>0.350096711798839</v>
      </c>
      <c r="AU89" s="165" t="n">
        <v>0.272941176470588</v>
      </c>
      <c r="AV89" s="166" t="n">
        <f aca="false">_xlfn.PERCENTRANK.EXC(AT$4:AT$90,AT89)</f>
        <v>0.11364</v>
      </c>
      <c r="AW89" s="166" t="n">
        <f aca="false">_xlfn.PERCENTRANK.EXC(AU$4:AU$90,AU89)</f>
        <v>0.034091</v>
      </c>
      <c r="AX89" s="155" t="n">
        <v>9.9</v>
      </c>
      <c r="AY89" s="155" t="n">
        <v>11.3</v>
      </c>
      <c r="AZ89" s="156" t="n">
        <f aca="false">_xlfn.PERCENTRANK.EXC(AX$4:AX$90,AX89)</f>
        <v>0.3182</v>
      </c>
      <c r="BA89" s="156" t="n">
        <f aca="false">_xlfn.PERCENTRANK.EXC(AY$4:AY$90,AY89)</f>
        <v>0.2841</v>
      </c>
      <c r="BL89" s="155" t="n">
        <v>5.4</v>
      </c>
      <c r="BM89" s="155" t="n">
        <v>18.7</v>
      </c>
      <c r="BN89" s="156" t="n">
        <f aca="false">_xlfn.PERCENTRANK.EXC(BL$4:BL$90,BL89)</f>
        <v>0.375</v>
      </c>
      <c r="BO89" s="156" t="n">
        <f aca="false">_xlfn.PERCENTRANK.EXC(BM$4:BM$90,BM89)</f>
        <v>0.693</v>
      </c>
      <c r="BP89" s="155" t="n">
        <v>1.819791</v>
      </c>
      <c r="BQ89" s="155" t="n">
        <v>1.882408</v>
      </c>
      <c r="BR89" s="156" t="n">
        <f aca="false">_xlfn.PERCENTRANK.EXC(BP$4:BP$90,BP89)</f>
        <v>0.034091</v>
      </c>
      <c r="BS89" s="156" t="n">
        <f aca="false">_xlfn.PERCENTRANK.EXC(BQ$4:BQ$90,BQ89)</f>
        <v>0.06818</v>
      </c>
      <c r="BW89" s="89"/>
      <c r="BX89" s="173" t="n">
        <v>73.3</v>
      </c>
      <c r="BY89" s="173" t="n">
        <v>71.6</v>
      </c>
      <c r="BZ89" s="156" t="n">
        <f aca="false">_xlfn.PERCENTRANK.EXC(BX$4:BX$90,BX89)</f>
        <v>0.477</v>
      </c>
      <c r="CA89" s="156" t="n">
        <f aca="false">_xlfn.PERCENTRANK.EXC(BY$4:BY$90,BY89)</f>
        <v>0.10227</v>
      </c>
      <c r="CD89" s="174" t="n">
        <v>93452</v>
      </c>
      <c r="CE89" s="174" t="n">
        <v>104693</v>
      </c>
      <c r="CF89" s="175" t="n">
        <v>0.011</v>
      </c>
      <c r="CG89" s="175" t="n">
        <v>0.011</v>
      </c>
      <c r="CH89" s="175" t="n">
        <v>0.013</v>
      </c>
      <c r="CI89" s="175" t="n">
        <v>0.019</v>
      </c>
      <c r="CJ89" s="175" t="n">
        <v>0.021</v>
      </c>
      <c r="CK89" s="175" t="n">
        <v>0.012</v>
      </c>
      <c r="CL89" s="175" t="n">
        <v>0.002</v>
      </c>
      <c r="CM89" s="175" t="n">
        <v>0.013</v>
      </c>
      <c r="CN89" s="175" t="n">
        <v>0.016</v>
      </c>
      <c r="CO89" s="175" t="n">
        <v>-0.005</v>
      </c>
      <c r="CP89" s="185"/>
      <c r="CQ89" s="185"/>
      <c r="DB89" s="176" t="n">
        <v>24.9233473107085</v>
      </c>
      <c r="DC89" s="176" t="n">
        <v>15.2140066671124</v>
      </c>
      <c r="DD89" s="176" t="n">
        <v>54.4363042419264</v>
      </c>
      <c r="DE89" s="176" t="n">
        <v>5.13692414965662</v>
      </c>
      <c r="DF89" s="176" t="n">
        <v>0.289417630596124</v>
      </c>
      <c r="DG89" s="186"/>
      <c r="DH89" s="186"/>
      <c r="DI89" s="186"/>
      <c r="DJ89" s="186"/>
      <c r="DK89" s="186"/>
      <c r="DL89" s="178" t="n">
        <v>41.7214616084017</v>
      </c>
      <c r="DM89" s="178" t="n">
        <v>46.0427498555748</v>
      </c>
      <c r="DN89" s="156" t="n">
        <f aca="false">_xlfn.PERCENTRANK.EXC(DL$4:DL$90,DL89)</f>
        <v>0.955</v>
      </c>
      <c r="DO89" s="156" t="n">
        <f aca="false">_xlfn.PERCENTRANK.EXC(DM$4:DM$90,DM89)</f>
        <v>0.955</v>
      </c>
      <c r="DR89" s="179" t="n">
        <v>200.540749324063</v>
      </c>
      <c r="DS89" s="179" t="n">
        <v>210.242613225843</v>
      </c>
      <c r="DT89" s="156" t="n">
        <f aca="false">_xlfn.PERCENTRANK.EXC(DR$4:DR$90,DR89)</f>
        <v>0.466</v>
      </c>
      <c r="DU89" s="180" t="n">
        <f aca="false">_xlfn.PERCENTRANK.EXC(DS$4:DS$90,DS89)</f>
        <v>0.466</v>
      </c>
    </row>
    <row r="90" customFormat="false" ht="15" hidden="false" customHeight="false" outlineLevel="0" collapsed="false">
      <c r="A90" s="192" t="n">
        <v>801</v>
      </c>
      <c r="B90" s="192" t="s">
        <v>241</v>
      </c>
      <c r="C90" s="155" t="n">
        <v>82.1</v>
      </c>
      <c r="D90" s="155" t="n">
        <v>83.3</v>
      </c>
      <c r="E90" s="156" t="n">
        <f aca="false">_xlfn.PERCENTRANK.EXC($C$4:$C$90,C90)</f>
        <v>0.773</v>
      </c>
      <c r="F90" s="156" t="n">
        <f aca="false">_xlfn.PERCENTRANK.EXC(D$4:D$90,D90)</f>
        <v>0.761</v>
      </c>
      <c r="G90" s="155" t="n">
        <v>57.8</v>
      </c>
      <c r="H90" s="155" t="n">
        <v>62.8</v>
      </c>
      <c r="I90" s="156" t="n">
        <f aca="false">(1-(_xlfn.PERCENTRANK.EXC(G$4:G$90,G90)))</f>
        <v>0.6988</v>
      </c>
      <c r="J90" s="156" t="n">
        <f aca="false">(1-(_xlfn.PERCENTRANK.EXC(H$4:H$90,H90)))</f>
        <v>0.614</v>
      </c>
      <c r="K90" s="155" t="n">
        <v>29.6</v>
      </c>
      <c r="L90" s="155" t="n">
        <v>50.1</v>
      </c>
      <c r="M90" s="156" t="n">
        <f aca="false">(1-(_xlfn.PERCENTRANK.EXC(K$4:K$90,K90)))</f>
        <v>0.489</v>
      </c>
      <c r="N90" s="156" t="n">
        <f aca="false">(1-(_xlfn.PERCENTRANK.EXC(L$4:L$90,L90)))</f>
        <v>0.216</v>
      </c>
      <c r="O90" s="155" t="n">
        <v>68.8</v>
      </c>
      <c r="P90" s="155" t="n">
        <v>67.3</v>
      </c>
      <c r="Q90" s="156" t="n">
        <f aca="false">_xlfn.PERCENTRANK.EXC(O$4:O$90,O90)</f>
        <v>0.432</v>
      </c>
      <c r="R90" s="156" t="n">
        <f aca="false">_xlfn.PERCENTRANK.EXC(P$4:P$90,P90)</f>
        <v>0.386</v>
      </c>
      <c r="S90" s="155" t="n">
        <v>64</v>
      </c>
      <c r="T90" s="155" t="n">
        <v>74.3</v>
      </c>
      <c r="U90" s="156" t="n">
        <f aca="false">_xlfn.PERCENTRANK.EXC(S$4:S$90,S90)</f>
        <v>0.852</v>
      </c>
      <c r="V90" s="156" t="n">
        <f aca="false">_xlfn.PERCENTRANK.EXC(T$4:T$90,T90)</f>
        <v>0.852</v>
      </c>
      <c r="W90" s="88" t="s">
        <v>242</v>
      </c>
      <c r="X90" s="157" t="n">
        <v>82.1</v>
      </c>
      <c r="Y90" s="157" t="n">
        <v>83.3</v>
      </c>
      <c r="Z90" s="193" t="n">
        <v>57.8</v>
      </c>
      <c r="AA90" s="194" t="n">
        <v>62.2</v>
      </c>
      <c r="AB90" s="160" t="n">
        <v>29.3</v>
      </c>
      <c r="AC90" s="160" t="n">
        <v>50</v>
      </c>
      <c r="AD90" s="161" t="n">
        <v>68.8</v>
      </c>
      <c r="AE90" s="161" t="n">
        <v>67.3</v>
      </c>
      <c r="AF90" s="163" t="n">
        <v>64.1</v>
      </c>
      <c r="AG90" s="163" t="n">
        <v>74.3</v>
      </c>
      <c r="AH90" s="161" t="n">
        <v>69.4</v>
      </c>
      <c r="AI90" s="161" t="n">
        <v>69.9</v>
      </c>
      <c r="AJ90" s="156" t="n">
        <f aca="false">_xlfn.PERCENTRANK.EXC(AH$4:AH$90,AH90)</f>
        <v>0.955</v>
      </c>
      <c r="AK90" s="156" t="n">
        <f aca="false">_xlfn.PERCENTRANK.EXC(AI$4:AI$90,AI90)</f>
        <v>0.966</v>
      </c>
      <c r="AL90" s="155" t="n">
        <v>79.5397871262037</v>
      </c>
      <c r="AM90" s="155" t="n">
        <v>80.5611516061683</v>
      </c>
      <c r="AN90" s="156" t="n">
        <f aca="false">_xlfn.PERCENTRANK.EXC(AL$4:AL$90,AL90)</f>
        <v>0.875</v>
      </c>
      <c r="AO90" s="156" t="n">
        <f aca="false">_xlfn.PERCENTRANK.EXC(AM$4:AM$90,AM90)</f>
        <v>0.886</v>
      </c>
      <c r="AP90" s="164" t="n">
        <v>1466</v>
      </c>
      <c r="AQ90" s="164" t="n">
        <v>1920</v>
      </c>
      <c r="AR90" s="156" t="n">
        <f aca="false">_xlfn.PERCENTRANK.EXC(AP$4:AP$90,AP90)</f>
        <v>0.932</v>
      </c>
      <c r="AS90" s="156" t="n">
        <f aca="false">_xlfn.PERCENTRANK.EXC(AQ$4:AQ$90,AQ90)</f>
        <v>0.966</v>
      </c>
      <c r="AT90" s="165" t="n">
        <v>0.35014409221902</v>
      </c>
      <c r="AU90" s="165" t="n">
        <v>0.318606627017842</v>
      </c>
      <c r="AV90" s="166" t="n">
        <f aca="false">_xlfn.PERCENTRANK.EXC(AT$4:AT$90,AT90)</f>
        <v>0.125</v>
      </c>
      <c r="AW90" s="166" t="n">
        <f aca="false">_xlfn.PERCENTRANK.EXC(AU$4:AU$90,AU90)</f>
        <v>0.11364</v>
      </c>
      <c r="AX90" s="155" t="n">
        <v>12.4</v>
      </c>
      <c r="AY90" s="155" t="n">
        <v>15</v>
      </c>
      <c r="AZ90" s="156" t="n">
        <f aca="false">_xlfn.PERCENTRANK.EXC(AX$4:AX$90,AX90)</f>
        <v>0.807</v>
      </c>
      <c r="BA90" s="156" t="n">
        <f aca="false">_xlfn.PERCENTRANK.EXC(AY$4:AY$90,AY90)</f>
        <v>0.761</v>
      </c>
      <c r="BB90" s="195" t="n">
        <v>69.2</v>
      </c>
      <c r="BC90" s="195" t="n">
        <v>69.9</v>
      </c>
      <c r="BD90" s="167" t="n">
        <v>79.3052817892916</v>
      </c>
      <c r="BE90" s="167" t="n">
        <v>80.4821917808219</v>
      </c>
      <c r="BF90" s="168" t="n">
        <v>1466.01072026801</v>
      </c>
      <c r="BG90" s="168" t="n">
        <v>1920</v>
      </c>
      <c r="BH90" s="169" t="n">
        <v>0.35014409221902</v>
      </c>
      <c r="BI90" s="169" t="n">
        <v>0.318606627017842</v>
      </c>
      <c r="BJ90" s="196" t="n">
        <v>12.4</v>
      </c>
      <c r="BK90" s="196" t="n">
        <v>15</v>
      </c>
      <c r="BL90" s="155" t="n">
        <v>54.7</v>
      </c>
      <c r="BM90" s="155" t="n">
        <v>55.2</v>
      </c>
      <c r="BN90" s="156" t="n">
        <f aca="false">_xlfn.PERCENTRANK.EXC(BL$4:BL$90,BL90)</f>
        <v>0.955</v>
      </c>
      <c r="BO90" s="156" t="n">
        <f aca="false">_xlfn.PERCENTRANK.EXC(BM$4:BM$90,BM90)</f>
        <v>0.955</v>
      </c>
      <c r="BP90" s="155" t="n">
        <v>2.665019</v>
      </c>
      <c r="BQ90" s="155" t="n">
        <v>3.024244</v>
      </c>
      <c r="BR90" s="156" t="n">
        <f aca="false">_xlfn.PERCENTRANK.EXC(BP$4:BP$90,BP90)</f>
        <v>0.42</v>
      </c>
      <c r="BS90" s="156" t="n">
        <f aca="false">_xlfn.PERCENTRANK.EXC(BQ$4:BQ$90,BQ90)</f>
        <v>0.625</v>
      </c>
      <c r="BT90" s="155" t="n">
        <v>54.7</v>
      </c>
      <c r="BU90" s="155" t="n">
        <v>55.2</v>
      </c>
      <c r="BV90" s="165" t="n">
        <v>2.6650187758081</v>
      </c>
      <c r="BW90" s="172" t="n">
        <v>3.024244</v>
      </c>
      <c r="BX90" s="173" t="n">
        <v>86</v>
      </c>
      <c r="BY90" s="173" t="n">
        <v>88.6</v>
      </c>
      <c r="BZ90" s="156" t="n">
        <f aca="false">_xlfn.PERCENTRANK.EXC(BX$4:BX$90,BX90)</f>
        <v>0.966</v>
      </c>
      <c r="CA90" s="156" t="n">
        <f aca="false">_xlfn.PERCENTRANK.EXC(BY$4:BY$90,BY90)</f>
        <v>0.977</v>
      </c>
      <c r="CB90" s="173" t="n">
        <v>86</v>
      </c>
      <c r="CC90" s="173" t="n">
        <v>88.6</v>
      </c>
      <c r="CD90" s="174" t="n">
        <v>328940</v>
      </c>
      <c r="CE90" s="174" t="n">
        <v>385996</v>
      </c>
      <c r="CF90" s="175" t="n">
        <v>0.007</v>
      </c>
      <c r="CG90" s="175" t="n">
        <v>0.011</v>
      </c>
      <c r="CH90" s="175" t="n">
        <v>0.022</v>
      </c>
      <c r="CI90" s="175" t="n">
        <v>0.017</v>
      </c>
      <c r="CJ90" s="175" t="n">
        <v>0.018</v>
      </c>
      <c r="CK90" s="175" t="n">
        <v>0.02</v>
      </c>
      <c r="CL90" s="175" t="n">
        <v>0.017</v>
      </c>
      <c r="CM90" s="175" t="n">
        <v>0.02</v>
      </c>
      <c r="CN90" s="175" t="n">
        <v>0.016</v>
      </c>
      <c r="CO90" s="175" t="n">
        <v>0.012</v>
      </c>
      <c r="CP90" s="164" t="n">
        <v>328940</v>
      </c>
      <c r="CQ90" s="164" t="n">
        <v>385996</v>
      </c>
      <c r="CR90" s="175" t="n">
        <v>0.0075</v>
      </c>
      <c r="CS90" s="175" t="n">
        <v>0.0114</v>
      </c>
      <c r="CT90" s="175" t="n">
        <v>0.0223</v>
      </c>
      <c r="CU90" s="175" t="n">
        <v>0.0167</v>
      </c>
      <c r="CV90" s="175" t="n">
        <v>0.0184</v>
      </c>
      <c r="CW90" s="175" t="n">
        <v>0.0197</v>
      </c>
      <c r="CX90" s="175" t="n">
        <v>0.0172</v>
      </c>
      <c r="CY90" s="175" t="n">
        <v>0.0196</v>
      </c>
      <c r="CZ90" s="175" t="n">
        <v>0.0163</v>
      </c>
      <c r="DA90" s="175" t="n">
        <v>0.0123</v>
      </c>
      <c r="DB90" s="176" t="n">
        <v>18.6882765624514</v>
      </c>
      <c r="DC90" s="176" t="n">
        <v>14.2975574876424</v>
      </c>
      <c r="DD90" s="176" t="n">
        <v>55.2655986072395</v>
      </c>
      <c r="DE90" s="176" t="n">
        <v>10.2977751064778</v>
      </c>
      <c r="DF90" s="176" t="n">
        <v>1.45079223618898</v>
      </c>
      <c r="DG90" s="177" t="n">
        <v>18.68828</v>
      </c>
      <c r="DH90" s="177" t="n">
        <v>14.29756</v>
      </c>
      <c r="DI90" s="177" t="n">
        <v>55.2656</v>
      </c>
      <c r="DJ90" s="176" t="n">
        <v>10.29778</v>
      </c>
      <c r="DK90" s="176" t="n">
        <v>1.450792</v>
      </c>
      <c r="DL90" s="178" t="n">
        <v>15.2719203764167</v>
      </c>
      <c r="DM90" s="178" t="n">
        <v>18.887158100237</v>
      </c>
      <c r="DN90" s="156" t="n">
        <f aca="false">_xlfn.PERCENTRANK.EXC(DL$4:DL$90,DL90)</f>
        <v>0.693</v>
      </c>
      <c r="DO90" s="156" t="n">
        <f aca="false">_xlfn.PERCENTRANK.EXC(DM$4:DM$90,DM90)</f>
        <v>0.716</v>
      </c>
      <c r="DP90" s="127" t="n">
        <v>15.2719203764167</v>
      </c>
      <c r="DQ90" s="127" t="n">
        <v>18.887158100237</v>
      </c>
      <c r="DR90" s="179" t="n">
        <v>122.686795510458</v>
      </c>
      <c r="DS90" s="179" t="n">
        <v>124.783957659635</v>
      </c>
      <c r="DT90" s="156" t="n">
        <f aca="false">_xlfn.PERCENTRANK.EXC(DR$4:DR$90,DR90)</f>
        <v>0.09091</v>
      </c>
      <c r="DU90" s="180" t="n">
        <f aca="false">_xlfn.PERCENTRANK.EXC(DS$4:DS$90,DS90)</f>
        <v>0.10227</v>
      </c>
      <c r="DV90" s="155" t="n">
        <v>122.6868</v>
      </c>
      <c r="DW90" s="155" t="n">
        <v>124.784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00B0F0"/>
    <pageSetUpPr fitToPage="false"/>
  </sheetPr>
  <dimension ref="A2:W15"/>
  <sheetViews>
    <sheetView windowProtection="false" showFormulas="false" showGridLines="true" showRowColHeaders="true" showZeros="true" rightToLeft="false" tabSelected="false" showOutlineSymbols="true" defaultGridColor="true" view="pageBreakPreview" topLeftCell="I1" colorId="64" zoomScale="140" zoomScaleNormal="100" zoomScalePageLayoutView="140" workbookViewId="0">
      <selection pane="topLeft" activeCell="C9" activeCellId="0" sqref="C9"/>
    </sheetView>
  </sheetViews>
  <sheetFormatPr defaultRowHeight="15"/>
  <cols>
    <col collapsed="false" hidden="false" max="1" min="1" style="0" width="15.5303643724696"/>
    <col collapsed="false" hidden="false" max="2" min="2" style="0" width="15.2105263157895"/>
    <col collapsed="false" hidden="false" max="22" min="3" style="0" width="9.10526315789474"/>
    <col collapsed="false" hidden="false" max="1025" min="23"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2</v>
      </c>
      <c r="D3" s="0" t="n">
        <v>3</v>
      </c>
      <c r="G3" s="0" t="n">
        <v>4</v>
      </c>
      <c r="H3" s="0" t="n">
        <v>5</v>
      </c>
      <c r="K3" s="0" t="n">
        <v>6</v>
      </c>
      <c r="L3" s="0" t="n">
        <v>7</v>
      </c>
      <c r="O3" s="0" t="n">
        <v>8</v>
      </c>
      <c r="P3" s="0" t="n">
        <v>9</v>
      </c>
      <c r="S3" s="0" t="n">
        <v>10</v>
      </c>
      <c r="T3" s="0" t="n">
        <v>11</v>
      </c>
    </row>
    <row r="4" customFormat="false" ht="15" hidden="false" customHeight="false" outlineLevel="0" collapsed="false">
      <c r="C4" s="0" t="n">
        <v>2</v>
      </c>
      <c r="D4" s="0" t="n">
        <v>3</v>
      </c>
      <c r="E4" s="0" t="n">
        <v>4</v>
      </c>
      <c r="F4" s="0" t="n">
        <v>5</v>
      </c>
      <c r="G4" s="0" t="n">
        <v>6</v>
      </c>
      <c r="H4" s="0" t="n">
        <v>7</v>
      </c>
      <c r="I4" s="0" t="n">
        <v>8</v>
      </c>
      <c r="J4" s="0" t="n">
        <v>9</v>
      </c>
      <c r="K4" s="0" t="n">
        <v>10</v>
      </c>
      <c r="L4" s="0" t="n">
        <v>11</v>
      </c>
      <c r="M4" s="0" t="n">
        <v>12</v>
      </c>
      <c r="N4" s="0" t="n">
        <v>13</v>
      </c>
      <c r="O4" s="0" t="n">
        <v>14</v>
      </c>
      <c r="P4" s="0" t="n">
        <v>15</v>
      </c>
      <c r="Q4" s="0" t="n">
        <v>16</v>
      </c>
      <c r="R4" s="0" t="n">
        <v>17</v>
      </c>
      <c r="S4" s="0" t="n">
        <v>18</v>
      </c>
      <c r="T4" s="0" t="n">
        <v>19</v>
      </c>
      <c r="U4" s="0" t="n">
        <v>20</v>
      </c>
      <c r="V4" s="0" t="n">
        <v>21</v>
      </c>
      <c r="W4" s="0" t="n">
        <v>22</v>
      </c>
    </row>
    <row r="5" customFormat="false" ht="165" hidden="false" customHeight="false" outlineLevel="0" collapsed="false">
      <c r="C5" s="116" t="s">
        <v>244</v>
      </c>
      <c r="D5" s="116" t="s">
        <v>244</v>
      </c>
      <c r="E5" s="116" t="s">
        <v>245</v>
      </c>
      <c r="F5" s="116" t="s">
        <v>245</v>
      </c>
      <c r="G5" s="116" t="s">
        <v>246</v>
      </c>
      <c r="H5" s="116" t="s">
        <v>246</v>
      </c>
      <c r="I5" s="116" t="s">
        <v>246</v>
      </c>
      <c r="J5" s="116" t="s">
        <v>246</v>
      </c>
      <c r="K5" s="116" t="s">
        <v>247</v>
      </c>
      <c r="L5" s="116" t="s">
        <v>247</v>
      </c>
      <c r="M5" s="116" t="s">
        <v>247</v>
      </c>
      <c r="N5" s="116" t="s">
        <v>247</v>
      </c>
      <c r="O5" s="116" t="s">
        <v>248</v>
      </c>
      <c r="P5" s="116" t="s">
        <v>248</v>
      </c>
      <c r="Q5" s="116" t="s">
        <v>248</v>
      </c>
      <c r="R5" s="116" t="s">
        <v>248</v>
      </c>
      <c r="S5" s="116" t="s">
        <v>249</v>
      </c>
      <c r="T5" s="116" t="s">
        <v>249</v>
      </c>
      <c r="U5" s="116" t="s">
        <v>249</v>
      </c>
      <c r="V5" s="116" t="s">
        <v>249</v>
      </c>
    </row>
    <row r="6" customFormat="false" ht="15" hidden="false" customHeight="false" outlineLevel="0" collapsed="false">
      <c r="C6" s="0" t="n">
        <v>2007</v>
      </c>
      <c r="D6" s="0" t="n">
        <v>2013</v>
      </c>
      <c r="E6" s="0" t="n">
        <v>2007</v>
      </c>
      <c r="F6" s="0" t="n">
        <v>2013</v>
      </c>
      <c r="G6" s="0" t="s">
        <v>250</v>
      </c>
      <c r="H6" s="0" t="s">
        <v>121</v>
      </c>
      <c r="I6" s="0" t="s">
        <v>250</v>
      </c>
      <c r="J6" s="0" t="s">
        <v>121</v>
      </c>
      <c r="K6" s="0" t="n">
        <v>2006</v>
      </c>
      <c r="L6" s="0" t="n">
        <v>2011</v>
      </c>
      <c r="M6" s="0" t="n">
        <v>2006</v>
      </c>
      <c r="N6" s="0" t="n">
        <v>2011</v>
      </c>
      <c r="O6" s="0" t="n">
        <v>2001</v>
      </c>
      <c r="P6" s="0" t="n">
        <v>2011</v>
      </c>
      <c r="Q6" s="0" t="n">
        <v>2001</v>
      </c>
      <c r="R6" s="0" t="n">
        <v>2011</v>
      </c>
      <c r="S6" s="0" t="n">
        <v>2001</v>
      </c>
      <c r="T6" s="0" t="n">
        <v>2011</v>
      </c>
      <c r="U6" s="0" t="n">
        <v>2001</v>
      </c>
      <c r="V6" s="0" t="n">
        <v>2011</v>
      </c>
    </row>
    <row r="7" customFormat="false" ht="15" hidden="false" customHeight="false" outlineLevel="0" collapsed="false">
      <c r="A7" s="0" t="s">
        <v>134</v>
      </c>
      <c r="B7" s="0" t="s">
        <v>133</v>
      </c>
      <c r="C7" s="0" t="s">
        <v>135</v>
      </c>
      <c r="D7" s="0" t="s">
        <v>135</v>
      </c>
      <c r="E7" s="0" t="s">
        <v>136</v>
      </c>
      <c r="F7" s="0" t="s">
        <v>136</v>
      </c>
      <c r="G7" s="0" t="s">
        <v>137</v>
      </c>
      <c r="H7" s="0" t="s">
        <v>137</v>
      </c>
      <c r="I7" s="0" t="s">
        <v>138</v>
      </c>
      <c r="J7" s="0" t="s">
        <v>138</v>
      </c>
      <c r="K7" s="0" t="s">
        <v>139</v>
      </c>
      <c r="L7" s="0" t="s">
        <v>139</v>
      </c>
      <c r="M7" s="0" t="s">
        <v>138</v>
      </c>
      <c r="N7" s="0" t="s">
        <v>138</v>
      </c>
      <c r="O7" s="0" t="s">
        <v>137</v>
      </c>
      <c r="P7" s="0" t="s">
        <v>137</v>
      </c>
      <c r="Q7" s="0" t="s">
        <v>138</v>
      </c>
      <c r="R7" s="0" t="s">
        <v>138</v>
      </c>
      <c r="S7" s="0" t="s">
        <v>137</v>
      </c>
      <c r="T7" s="0" t="s">
        <v>137</v>
      </c>
      <c r="U7" s="0" t="s">
        <v>138</v>
      </c>
      <c r="V7" s="0" t="s">
        <v>138</v>
      </c>
    </row>
    <row r="8" customFormat="false" ht="15" hidden="false" customHeight="false" outlineLevel="0" collapsed="false">
      <c r="A8" s="156" t="str">
        <f aca="false">B2</f>
        <v>Sydney - Baulkham Hills and Hawkesbury</v>
      </c>
      <c r="C8" s="197" t="n">
        <f aca="false">VLOOKUP($B$2,SA4!$B$4:$V$90,C4,0)</f>
        <v>83.8</v>
      </c>
      <c r="D8" s="197" t="n">
        <f aca="false">VLOOKUP($B$2,SA4!$B$4:$V$90,D4,0)</f>
        <v>85.1</v>
      </c>
      <c r="E8" s="198" t="n">
        <f aca="false">VLOOKUP($B$2,SA4!$B$4:$V$90,E4,0)</f>
        <v>0.954</v>
      </c>
      <c r="F8" s="198" t="n">
        <f aca="false">VLOOKUP($B$2,SA4!$B$4:$V$90,F4,0)</f>
        <v>0.954</v>
      </c>
      <c r="G8" s="197" t="n">
        <f aca="false">VLOOKUP($B$2,SA4!$B$4:$V$90,G4,0)</f>
        <v>55.818870319</v>
      </c>
      <c r="H8" s="197" t="n">
        <f aca="false">VLOOKUP($B$2,SA4!$B$4:$V$90,H4,0)</f>
        <v>75.5</v>
      </c>
      <c r="I8" s="198" t="n">
        <f aca="false">VLOOKUP($B$2,SA4!$B$4:$V$90,I4,0)</f>
        <v>0.747</v>
      </c>
      <c r="J8" s="198" t="n">
        <f aca="false">VLOOKUP($B$2,SA4!$B$4:$V$90,J4,0)</f>
        <v>0.0610000000000001</v>
      </c>
      <c r="K8" s="197" t="n">
        <f aca="false">VLOOKUP($B$2,SA4!$B$4:$V$90,K4,0)</f>
        <v>10.7</v>
      </c>
      <c r="L8" s="197" t="n">
        <f aca="false">VLOOKUP($B$2,SA4!$B$4:$V$90,L4,0)</f>
        <v>11.2</v>
      </c>
      <c r="M8" s="198" t="n">
        <f aca="false">VLOOKUP($B$2,SA4!$B$4:$V$90,M4,0)</f>
        <v>0.989</v>
      </c>
      <c r="N8" s="198" t="n">
        <f aca="false">VLOOKUP($B$2,SA4!$B$4:$V$90,N4,0)</f>
        <v>0.989</v>
      </c>
      <c r="O8" s="197" t="n">
        <f aca="false">VLOOKUP($B$2,SA4!$B$4:$V$90,O4,0)</f>
        <v>83</v>
      </c>
      <c r="P8" s="197" t="n">
        <f aca="false">VLOOKUP($B$2,SA4!$B$4:$V$90,P4,0)</f>
        <v>83</v>
      </c>
      <c r="Q8" s="198" t="n">
        <f aca="false">VLOOKUP($B$2,SA4!$B$4:$V$90,Q4,0)</f>
        <v>0.988</v>
      </c>
      <c r="R8" s="198" t="n">
        <f aca="false">VLOOKUP($B$2,SA4!$B$4:$V$90,R4,0)</f>
        <v>0.988</v>
      </c>
      <c r="S8" s="197" t="n">
        <f aca="false">VLOOKUP($B$2,SA4!$B$4:$V$90,S4,0)</f>
        <v>64.8</v>
      </c>
      <c r="T8" s="197" t="n">
        <f aca="false">VLOOKUP($B$2,SA4!$B$4:$V$90,T4,0)</f>
        <v>73.2</v>
      </c>
      <c r="U8" s="198" t="n">
        <f aca="false">VLOOKUP($B$2,SA4!$B$4:$V$90,U4,0)</f>
        <v>0.863</v>
      </c>
      <c r="V8" s="198" t="n">
        <f aca="false">VLOOKUP($B$2,SA4!$B$4:$W$90,V4,0)</f>
        <v>0.84</v>
      </c>
      <c r="W8" s="198" t="str">
        <f aca="false">VLOOKUP($B$2,SA4!$B$4:$W$90,W4,0)</f>
        <v>NSW</v>
      </c>
    </row>
    <row r="9" customFormat="false" ht="15" hidden="false" customHeight="false" outlineLevel="0" collapsed="false">
      <c r="A9" s="0" t="s">
        <v>14</v>
      </c>
      <c r="C9" s="155" t="n">
        <v>81.3</v>
      </c>
      <c r="D9" s="155" t="n">
        <v>82.1</v>
      </c>
      <c r="G9" s="127" t="n">
        <v>61.2</v>
      </c>
      <c r="H9" s="127" t="n">
        <v>62.8</v>
      </c>
      <c r="K9" s="127" t="n">
        <v>45.3</v>
      </c>
      <c r="L9" s="199" t="n">
        <v>49</v>
      </c>
      <c r="O9" s="127" t="n">
        <v>68.5</v>
      </c>
      <c r="P9" s="155" t="n">
        <v>67</v>
      </c>
      <c r="S9" s="127" t="n">
        <v>52</v>
      </c>
      <c r="T9" s="127" t="n">
        <v>63.9</v>
      </c>
    </row>
    <row r="10" customFormat="false" ht="15" hidden="false" customHeight="false" outlineLevel="0" collapsed="false">
      <c r="A10" s="198" t="str">
        <f aca="false">W8</f>
        <v>NSW</v>
      </c>
      <c r="C10" s="197" t="n">
        <f aca="false">VLOOKUP($A$10,SA4!$W$1:$AG$90,C3,0)</f>
        <v>81.4</v>
      </c>
      <c r="D10" s="197" t="n">
        <f aca="false">VLOOKUP($A$10,SA4!$W$1:$AG$90,D3,0)</f>
        <v>82.1</v>
      </c>
      <c r="E10" s="187"/>
      <c r="F10" s="187"/>
      <c r="G10" s="197" t="n">
        <f aca="false">VLOOKUP($A$10,SA4!$W$1:$AG$90,G3,0)</f>
        <v>61.1</v>
      </c>
      <c r="H10" s="197" t="n">
        <f aca="false">VLOOKUP($A$10,SA4!$W$1:$AG$90,H3,0)</f>
        <v>61.1</v>
      </c>
      <c r="I10" s="187"/>
      <c r="J10" s="187"/>
      <c r="K10" s="197" t="n">
        <f aca="false">VLOOKUP($A$10,SA4!$W$1:$AG$90,K3,0)</f>
        <v>33.9</v>
      </c>
      <c r="L10" s="197" t="n">
        <f aca="false">VLOOKUP($A$10,SA4!$W$1:$AG$90,L3,0)</f>
        <v>40.8</v>
      </c>
      <c r="M10" s="187"/>
      <c r="N10" s="187"/>
      <c r="O10" s="197" t="n">
        <f aca="false">VLOOKUP($A$10,SA4!$W$1:$AG$90,O3,0)</f>
        <v>66.9</v>
      </c>
      <c r="P10" s="197" t="n">
        <f aca="false">VLOOKUP($A$10,SA4!$W$1:$AG$90,P3,0)</f>
        <v>66.5</v>
      </c>
      <c r="Q10" s="187"/>
      <c r="R10" s="187"/>
      <c r="S10" s="197" t="n">
        <f aca="false">VLOOKUP($A$10,SA4!$W$1:$AG$90,S3,0)</f>
        <v>55.2</v>
      </c>
      <c r="T10" s="197" t="n">
        <f aca="false">VLOOKUP($A$10,SA4!$W$1:$AG$90,T3,0)</f>
        <v>65.9</v>
      </c>
      <c r="U10" s="187"/>
      <c r="V10" s="187"/>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B0F0"/>
    <pageSetUpPr fitToPage="false"/>
  </sheetPr>
  <dimension ref="A2:K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M31" activeCellId="0" sqref="M31"/>
    </sheetView>
  </sheetViews>
  <sheetFormatPr defaultRowHeight="15"/>
  <cols>
    <col collapsed="false" hidden="false" max="1" min="1" style="0" width="24.8502024291498"/>
    <col collapsed="false" hidden="false" max="2" min="2" style="0" width="8.57085020242915"/>
    <col collapsed="false" hidden="false" max="10" min="3" style="0" width="9.31983805668016"/>
    <col collapsed="false" hidden="false" max="1025" min="11"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50</v>
      </c>
      <c r="D3" s="0" t="n">
        <v>51</v>
      </c>
      <c r="G3" s="0" t="n">
        <v>52</v>
      </c>
      <c r="H3" s="0" t="n">
        <v>53</v>
      </c>
    </row>
    <row r="4" customFormat="false" ht="15" hidden="false" customHeight="false" outlineLevel="0" collapsed="false">
      <c r="C4" s="0" t="n">
        <v>63</v>
      </c>
      <c r="D4" s="0" t="n">
        <v>64</v>
      </c>
      <c r="E4" s="0" t="n">
        <v>65</v>
      </c>
      <c r="F4" s="0" t="n">
        <v>66</v>
      </c>
      <c r="G4" s="0" t="n">
        <v>67</v>
      </c>
      <c r="H4" s="0" t="n">
        <v>68</v>
      </c>
      <c r="I4" s="0" t="n">
        <v>69</v>
      </c>
      <c r="J4" s="0" t="n">
        <v>70</v>
      </c>
      <c r="K4" s="0" t="n">
        <v>22</v>
      </c>
    </row>
    <row r="5" customFormat="false" ht="15" hidden="false" customHeight="false" outlineLevel="0" collapsed="false">
      <c r="C5" s="111" t="s">
        <v>113</v>
      </c>
      <c r="D5" s="111" t="s">
        <v>113</v>
      </c>
      <c r="E5" s="111" t="s">
        <v>113</v>
      </c>
      <c r="F5" s="111" t="s">
        <v>113</v>
      </c>
      <c r="G5" s="112" t="s">
        <v>114</v>
      </c>
      <c r="H5" s="112" t="s">
        <v>114</v>
      </c>
      <c r="I5" s="112" t="s">
        <v>114</v>
      </c>
      <c r="J5" s="112" t="s">
        <v>114</v>
      </c>
    </row>
    <row r="6" customFormat="false" ht="15" hidden="false" customHeight="false" outlineLevel="0" collapsed="false">
      <c r="C6" s="111" t="n">
        <v>2006</v>
      </c>
      <c r="D6" s="111" t="n">
        <v>2014</v>
      </c>
      <c r="E6" s="111" t="n">
        <v>2006</v>
      </c>
      <c r="F6" s="111" t="n">
        <v>2014</v>
      </c>
      <c r="G6" s="112" t="n">
        <v>2006</v>
      </c>
      <c r="H6" s="200" t="n">
        <v>2014</v>
      </c>
      <c r="I6" s="112" t="n">
        <v>2006</v>
      </c>
      <c r="J6" s="200" t="n">
        <v>2014</v>
      </c>
    </row>
    <row r="7" customFormat="false" ht="15" hidden="false" customHeight="false" outlineLevel="0" collapsed="false">
      <c r="A7" s="0" t="s">
        <v>134</v>
      </c>
      <c r="B7" s="0" t="s">
        <v>133</v>
      </c>
      <c r="C7" s="111" t="s">
        <v>137</v>
      </c>
      <c r="D7" s="111" t="s">
        <v>137</v>
      </c>
      <c r="E7" s="0" t="s">
        <v>145</v>
      </c>
      <c r="F7" s="0" t="s">
        <v>145</v>
      </c>
      <c r="G7" s="0" t="s">
        <v>146</v>
      </c>
      <c r="H7" s="0" t="s">
        <v>146</v>
      </c>
      <c r="I7" s="0" t="s">
        <v>145</v>
      </c>
      <c r="J7" s="0" t="s">
        <v>145</v>
      </c>
    </row>
    <row r="8" customFormat="false" ht="15" hidden="false" customHeight="false" outlineLevel="0" collapsed="false">
      <c r="A8" s="156" t="str">
        <f aca="false">B2</f>
        <v>Sydney - Baulkham Hills and Hawkesbury</v>
      </c>
      <c r="C8" s="197" t="n">
        <f aca="false">VLOOKUP($B$2,SA4!$B$4:$BW$90,C4,0)</f>
        <v>61.8</v>
      </c>
      <c r="D8" s="197" t="n">
        <f aca="false">VLOOKUP($B$2,SA4!$B$4:$BW$90,D4,0)</f>
        <v>62.9</v>
      </c>
      <c r="E8" s="198" t="n">
        <f aca="false">VLOOKUP($B$2,SA4!$B$4:$BW$90,E4,0)</f>
        <v>0.977</v>
      </c>
      <c r="F8" s="198" t="n">
        <f aca="false">VLOOKUP($B$2,SA4!$B$4:$BW$90,F4,0)</f>
        <v>0.977</v>
      </c>
      <c r="G8" s="197" t="n">
        <f aca="false">VLOOKUP($B$2,SA4!$B$4:$BW$90,G4,0)</f>
        <v>3.319676</v>
      </c>
      <c r="H8" s="197" t="n">
        <f aca="false">VLOOKUP($B$2,SA4!$B$4:$BW$90,H4,0)</f>
        <v>3.310693</v>
      </c>
      <c r="I8" s="198" t="n">
        <f aca="false">VLOOKUP($B$2,SA4!$B$4:$BW$90,I4,0)</f>
        <v>0.75</v>
      </c>
      <c r="J8" s="198" t="n">
        <f aca="false">VLOOKUP($B$2,SA4!$B$4:$BW$90,J4,0)</f>
        <v>0.761</v>
      </c>
      <c r="K8" s="198" t="str">
        <f aca="false">VLOOKUP($B$2,SA4!$B$4:$W$90,K4,0)</f>
        <v>NSW</v>
      </c>
    </row>
    <row r="9" customFormat="false" ht="15" hidden="false" customHeight="false" outlineLevel="0" collapsed="false">
      <c r="A9" s="0" t="s">
        <v>14</v>
      </c>
      <c r="C9" s="201" t="n">
        <v>10.6</v>
      </c>
      <c r="D9" s="201" t="n">
        <v>17.8</v>
      </c>
      <c r="G9" s="202" t="n">
        <v>2.9</v>
      </c>
      <c r="H9" s="202" t="n">
        <v>2.9</v>
      </c>
    </row>
    <row r="10" customFormat="false" ht="15" hidden="false" customHeight="false" outlineLevel="0" collapsed="false">
      <c r="A10" s="198" t="str">
        <f aca="false">K8</f>
        <v>NSW</v>
      </c>
      <c r="C10" s="197" t="n">
        <f aca="false">VLOOKUP($A$10,SA4!$W$1:$BW$90,C3,0)</f>
        <v>7.6</v>
      </c>
      <c r="D10" s="197" t="n">
        <f aca="false">VLOOKUP($A$10,SA4!$W$1:$BW$90,D3,0)</f>
        <v>9.5</v>
      </c>
      <c r="E10" s="187"/>
      <c r="F10" s="187"/>
      <c r="G10" s="197" t="n">
        <f aca="false">VLOOKUP($A$10,SA4!$W$1:$BW$90,G3,0)</f>
        <v>2.79071588067896</v>
      </c>
      <c r="H10" s="197" t="n">
        <f aca="false">VLOOKUP($A$10,SA4!$W$1:$BW$90,H3,0)</f>
        <v>2.642877</v>
      </c>
      <c r="I10" s="187"/>
      <c r="J10" s="187"/>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B0F0"/>
    <pageSetUpPr fitToPage="false"/>
  </sheetPr>
  <dimension ref="A2:W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E26" activeCellId="0" sqref="E26"/>
    </sheetView>
  </sheetViews>
  <sheetFormatPr defaultRowHeight="15"/>
  <cols>
    <col collapsed="false" hidden="false" max="1" min="1" style="0" width="18.9595141700405"/>
    <col collapsed="false" hidden="false" max="2" min="2" style="0" width="8.57085020242915"/>
    <col collapsed="false" hidden="false" max="22" min="3" style="0" width="9.10526315789474"/>
    <col collapsed="false" hidden="false" max="1025" min="23"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32</v>
      </c>
      <c r="D3" s="0" t="n">
        <v>33</v>
      </c>
      <c r="G3" s="0" t="n">
        <v>34</v>
      </c>
      <c r="H3" s="0" t="n">
        <v>35</v>
      </c>
      <c r="K3" s="0" t="n">
        <v>36</v>
      </c>
      <c r="L3" s="0" t="n">
        <v>37</v>
      </c>
      <c r="O3" s="0" t="n">
        <v>38</v>
      </c>
      <c r="P3" s="0" t="n">
        <v>39</v>
      </c>
      <c r="S3" s="0" t="n">
        <v>40</v>
      </c>
      <c r="T3" s="0" t="n">
        <v>41</v>
      </c>
    </row>
    <row r="4" customFormat="false" ht="15" hidden="false" customHeight="false" outlineLevel="0" collapsed="false">
      <c r="C4" s="0" t="n">
        <v>33</v>
      </c>
      <c r="D4" s="0" t="n">
        <v>34</v>
      </c>
      <c r="E4" s="0" t="n">
        <v>35</v>
      </c>
      <c r="F4" s="0" t="n">
        <v>36</v>
      </c>
      <c r="G4" s="0" t="n">
        <v>37</v>
      </c>
      <c r="H4" s="0" t="n">
        <v>38</v>
      </c>
      <c r="I4" s="0" t="n">
        <v>39</v>
      </c>
      <c r="J4" s="0" t="n">
        <v>40</v>
      </c>
      <c r="K4" s="0" t="n">
        <v>41</v>
      </c>
      <c r="L4" s="0" t="n">
        <v>42</v>
      </c>
      <c r="M4" s="0" t="n">
        <v>43</v>
      </c>
      <c r="N4" s="0" t="n">
        <v>44</v>
      </c>
      <c r="O4" s="0" t="n">
        <v>45</v>
      </c>
      <c r="P4" s="0" t="n">
        <v>46</v>
      </c>
      <c r="Q4" s="0" t="n">
        <v>47</v>
      </c>
      <c r="R4" s="0" t="n">
        <v>48</v>
      </c>
      <c r="S4" s="0" t="n">
        <v>49</v>
      </c>
      <c r="T4" s="0" t="n">
        <v>50</v>
      </c>
      <c r="U4" s="0" t="n">
        <v>51</v>
      </c>
      <c r="V4" s="0" t="n">
        <v>52</v>
      </c>
      <c r="W4" s="0" t="n">
        <v>22</v>
      </c>
    </row>
    <row r="5" customFormat="false" ht="45.75" hidden="false" customHeight="false" outlineLevel="0" collapsed="false">
      <c r="C5" s="103" t="s">
        <v>32</v>
      </c>
      <c r="D5" s="103" t="s">
        <v>32</v>
      </c>
      <c r="E5" s="103" t="s">
        <v>32</v>
      </c>
      <c r="F5" s="103" t="s">
        <v>32</v>
      </c>
      <c r="G5" s="95" t="s">
        <v>111</v>
      </c>
      <c r="H5" s="95" t="s">
        <v>111</v>
      </c>
      <c r="I5" s="95" t="s">
        <v>111</v>
      </c>
      <c r="J5" s="95" t="s">
        <v>111</v>
      </c>
      <c r="K5" s="103" t="s">
        <v>112</v>
      </c>
      <c r="L5" s="103" t="s">
        <v>112</v>
      </c>
      <c r="M5" s="103" t="s">
        <v>112</v>
      </c>
      <c r="N5" s="103" t="s">
        <v>112</v>
      </c>
      <c r="O5" s="203" t="s">
        <v>251</v>
      </c>
      <c r="P5" s="203" t="s">
        <v>251</v>
      </c>
      <c r="Q5" s="203" t="s">
        <v>251</v>
      </c>
      <c r="R5" s="203" t="s">
        <v>251</v>
      </c>
      <c r="S5" s="106" t="s">
        <v>44</v>
      </c>
      <c r="T5" s="107" t="s">
        <v>44</v>
      </c>
      <c r="U5" s="106" t="s">
        <v>44</v>
      </c>
      <c r="V5" s="107" t="s">
        <v>44</v>
      </c>
    </row>
    <row r="6" customFormat="false" ht="15" hidden="false" customHeight="false" outlineLevel="0" collapsed="false">
      <c r="C6" s="204" t="n">
        <v>2001</v>
      </c>
      <c r="D6" s="204" t="n">
        <v>2011</v>
      </c>
      <c r="E6" s="204" t="n">
        <v>2001</v>
      </c>
      <c r="F6" s="204" t="n">
        <v>2011</v>
      </c>
      <c r="G6" s="204" t="n">
        <v>2001</v>
      </c>
      <c r="H6" s="204" t="n">
        <v>2011</v>
      </c>
      <c r="I6" s="204" t="n">
        <v>2001</v>
      </c>
      <c r="J6" s="204" t="n">
        <v>2011</v>
      </c>
      <c r="K6" s="204" t="n">
        <v>2001</v>
      </c>
      <c r="L6" s="204" t="n">
        <v>2011</v>
      </c>
      <c r="M6" s="204" t="n">
        <v>2001</v>
      </c>
      <c r="N6" s="204" t="n">
        <v>2011</v>
      </c>
      <c r="O6" s="203" t="n">
        <v>2001</v>
      </c>
      <c r="P6" s="203" t="n">
        <v>2011</v>
      </c>
      <c r="Q6" s="203" t="n">
        <v>2001</v>
      </c>
      <c r="R6" s="203" t="n">
        <v>2011</v>
      </c>
      <c r="S6" s="205" t="s">
        <v>124</v>
      </c>
      <c r="T6" s="206" t="s">
        <v>125</v>
      </c>
      <c r="U6" s="205" t="s">
        <v>124</v>
      </c>
      <c r="V6" s="206" t="s">
        <v>125</v>
      </c>
    </row>
    <row r="7" customFormat="false" ht="15" hidden="false" customHeight="false" outlineLevel="0" collapsed="false">
      <c r="A7" s="0" t="s">
        <v>134</v>
      </c>
      <c r="B7" s="0" t="s">
        <v>133</v>
      </c>
      <c r="C7" s="0" t="s">
        <v>140</v>
      </c>
      <c r="D7" s="0" t="s">
        <v>140</v>
      </c>
      <c r="E7" s="0" t="s">
        <v>136</v>
      </c>
      <c r="F7" s="0" t="s">
        <v>136</v>
      </c>
      <c r="G7" s="0" t="s">
        <v>140</v>
      </c>
      <c r="H7" s="0" t="s">
        <v>140</v>
      </c>
      <c r="I7" s="0" t="s">
        <v>138</v>
      </c>
      <c r="J7" s="0" t="s">
        <v>138</v>
      </c>
      <c r="K7" s="0" t="s">
        <v>252</v>
      </c>
      <c r="L7" s="0" t="s">
        <v>252</v>
      </c>
      <c r="M7" s="0" t="s">
        <v>138</v>
      </c>
      <c r="N7" s="0" t="s">
        <v>138</v>
      </c>
      <c r="O7" s="0" t="s">
        <v>253</v>
      </c>
      <c r="P7" s="0" t="s">
        <v>253</v>
      </c>
      <c r="Q7" s="0" t="s">
        <v>138</v>
      </c>
      <c r="R7" s="0" t="s">
        <v>138</v>
      </c>
      <c r="S7" s="0" t="s">
        <v>140</v>
      </c>
      <c r="T7" s="0" t="s">
        <v>140</v>
      </c>
      <c r="U7" s="0" t="s">
        <v>138</v>
      </c>
      <c r="V7" s="0" t="s">
        <v>138</v>
      </c>
    </row>
    <row r="8" customFormat="false" ht="15" hidden="false" customHeight="false" outlineLevel="0" collapsed="false">
      <c r="A8" s="156" t="str">
        <f aca="false">B2</f>
        <v>Sydney - Baulkham Hills and Hawkesbury</v>
      </c>
      <c r="C8" s="198" t="n">
        <f aca="false">VLOOKUP($B$2,SA4!$B$4:$BK$90,C4,0)</f>
        <v>70</v>
      </c>
      <c r="D8" s="198" t="n">
        <f aca="false">VLOOKUP($B$2,SA4!$B$4:$BK$90,D4,0)</f>
        <v>68.2</v>
      </c>
      <c r="E8" s="198" t="n">
        <f aca="false">VLOOKUP($B$2,SA4!$B$4:$BK$90,E4,0)</f>
        <v>0.965</v>
      </c>
      <c r="F8" s="198" t="n">
        <f aca="false">VLOOKUP($B$2,SA4!$B$4:$BK$90,F4,0)</f>
        <v>0.943</v>
      </c>
      <c r="G8" s="198" t="n">
        <f aca="false">VLOOKUP($B$2,SA4!$B$4:$BK$90,G4,0)</f>
        <v>84.0850710184346</v>
      </c>
      <c r="H8" s="198" t="n">
        <f aca="false">VLOOKUP($B$2,SA4!$B$4:$BK$90,H4,0)</f>
        <v>84.1592474382664</v>
      </c>
      <c r="I8" s="198" t="n">
        <f aca="false">VLOOKUP($B$2,SA4!$B$4:$BK$90,I4,0)</f>
        <v>0.943</v>
      </c>
      <c r="J8" s="198" t="n">
        <f aca="false">VLOOKUP($B$2,SA4!$B$4:$BK$90,J4,0)</f>
        <v>0.954</v>
      </c>
      <c r="K8" s="198" t="n">
        <f aca="false">VLOOKUP($B$2,SA4!$B$4:$BK$90,K4,0)</f>
        <v>1877.1</v>
      </c>
      <c r="L8" s="198" t="n">
        <f aca="false">VLOOKUP($B$2,SA4!$B$4:$BK$90,L4,0)</f>
        <v>1994</v>
      </c>
      <c r="M8" s="198" t="n">
        <f aca="false">VLOOKUP($B$2,SA4!$B$4:$BK$90,M4,0)</f>
        <v>0.977</v>
      </c>
      <c r="N8" s="198" t="n">
        <f aca="false">VLOOKUP($B$2,SA4!$B$4:$BK$90,N4,0)</f>
        <v>0.977</v>
      </c>
      <c r="O8" s="198" t="n">
        <f aca="false">VLOOKUP($B$2,SA4!$B$4:$BK$90,O4,0)</f>
        <v>0.370725034199726</v>
      </c>
      <c r="P8" s="198" t="n">
        <f aca="false">VLOOKUP($B$2,SA4!$B$4:$BK$90,P4,0)</f>
        <v>0.353281853281853</v>
      </c>
      <c r="Q8" s="198" t="n">
        <f aca="false">VLOOKUP($B$2,SA4!$B$4:$BK$90,Q4,0)</f>
        <v>0.193</v>
      </c>
      <c r="R8" s="198" t="n">
        <f aca="false">VLOOKUP($B$2,SA4!$B$4:$BK$90,R4,0)</f>
        <v>0.193</v>
      </c>
      <c r="S8" s="198" t="n">
        <f aca="false">VLOOKUP($B$2,SA4!$B$4:$BK$90,S4,0)</f>
        <v>10.6</v>
      </c>
      <c r="T8" s="198" t="n">
        <f aca="false">VLOOKUP($B$2,SA4!$B$4:$BK$90,T4,0)</f>
        <v>14.3</v>
      </c>
      <c r="U8" s="198" t="n">
        <f aca="false">VLOOKUP($B$2,SA4!$B$4:$BK$90,U4,0)</f>
        <v>0.431</v>
      </c>
      <c r="V8" s="198" t="n">
        <f aca="false">VLOOKUP($B$2,SA4!$B$4:$BK$90,V4,0)</f>
        <v>0.659</v>
      </c>
      <c r="W8" s="198" t="str">
        <f aca="false">VLOOKUP($B$2,SA4!$B$4:$W$90,W4,0)</f>
        <v>NSW</v>
      </c>
    </row>
    <row r="9" customFormat="false" ht="15" hidden="false" customHeight="false" outlineLevel="0" collapsed="false">
      <c r="A9" s="0" t="s">
        <v>14</v>
      </c>
      <c r="C9" s="201" t="n">
        <v>60.3</v>
      </c>
      <c r="D9" s="201" t="n">
        <v>61.4</v>
      </c>
      <c r="G9" s="202" t="n">
        <v>72.8</v>
      </c>
      <c r="H9" s="202" t="n">
        <v>73.1</v>
      </c>
      <c r="K9" s="202" t="n">
        <v>1044</v>
      </c>
      <c r="L9" s="202" t="n">
        <v>1234</v>
      </c>
      <c r="O9" s="202" t="n">
        <v>0.43</v>
      </c>
      <c r="P9" s="202" t="n">
        <v>0.4</v>
      </c>
      <c r="S9" s="202" t="n">
        <v>11.3</v>
      </c>
      <c r="T9" s="202" t="n">
        <v>13.8</v>
      </c>
    </row>
    <row r="10" customFormat="false" ht="15" hidden="false" customHeight="false" outlineLevel="0" collapsed="false">
      <c r="A10" s="198" t="str">
        <f aca="false">W8</f>
        <v>NSW</v>
      </c>
      <c r="C10" s="197" t="n">
        <f aca="false">VLOOKUP($A$10,SA4!$W$1:$BK$90,C3,0)</f>
        <v>59.2</v>
      </c>
      <c r="D10" s="197" t="n">
        <f aca="false">VLOOKUP($A$10,SA4!$W$1:$BK$90,D3,0)</f>
        <v>59.7</v>
      </c>
      <c r="E10" s="187"/>
      <c r="F10" s="187"/>
      <c r="G10" s="197" t="n">
        <f aca="false">VLOOKUP($A$10,SA4!$W$1:$BK$90,G3,0)</f>
        <v>73.3282976580564</v>
      </c>
      <c r="H10" s="197" t="n">
        <f aca="false">VLOOKUP($A$10,SA4!$W$1:$BK$90,H3,0)</f>
        <v>73.947627423998</v>
      </c>
      <c r="I10" s="187"/>
      <c r="J10" s="187"/>
      <c r="K10" s="197" t="n">
        <f aca="false">VLOOKUP($A$10,SA4!$W$1:$BK$90,K3,0)</f>
        <v>1102.8338358459</v>
      </c>
      <c r="L10" s="197" t="n">
        <f aca="false">VLOOKUP($A$10,SA4!$W$1:$BK$90,L3,0)</f>
        <v>1237</v>
      </c>
      <c r="M10" s="187"/>
      <c r="N10" s="187"/>
      <c r="O10" s="198" t="n">
        <f aca="false">VLOOKUP($A$10,SA4!$W$1:$BK$90,O3,0)</f>
        <v>0.414829659318637</v>
      </c>
      <c r="P10" s="198" t="n">
        <f aca="false">VLOOKUP($A$10,SA4!$W$1:$BK$90,P3,0)</f>
        <v>0.39920424403183</v>
      </c>
      <c r="Q10" s="187"/>
      <c r="R10" s="187"/>
      <c r="S10" s="197" t="n">
        <f aca="false">VLOOKUP($A$10,SA4!$W$1:$BK$90,S3,0)</f>
        <v>11.2</v>
      </c>
      <c r="T10" s="197" t="n">
        <f aca="false">VLOOKUP($A$10,SA4!$W$1:$BK$90,T3,0)</f>
        <v>14.1</v>
      </c>
      <c r="U10" s="187"/>
      <c r="V10" s="187"/>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B0F0"/>
    <pageSetUpPr fitToPage="false"/>
  </sheetPr>
  <dimension ref="A2:G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D9" activeCellId="0" sqref="D9"/>
    </sheetView>
  </sheetViews>
  <sheetFormatPr defaultRowHeight="15"/>
  <cols>
    <col collapsed="false" hidden="false" max="2" min="1" style="0" width="8.57085020242915"/>
    <col collapsed="false" hidden="false" max="4" min="3" style="0" width="22.2793522267206"/>
    <col collapsed="false" hidden="false" max="6" min="5" style="0" width="21.1012145748988"/>
    <col collapsed="false" hidden="false" max="1025" min="7"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58</v>
      </c>
      <c r="D3" s="0" t="n">
        <v>59</v>
      </c>
    </row>
    <row r="4" customFormat="false" ht="15" hidden="false" customHeight="false" outlineLevel="0" collapsed="false">
      <c r="C4" s="0" t="n">
        <v>75</v>
      </c>
      <c r="D4" s="0" t="n">
        <v>76</v>
      </c>
      <c r="E4" s="0" t="n">
        <v>77</v>
      </c>
      <c r="F4" s="0" t="n">
        <v>78</v>
      </c>
      <c r="G4" s="0" t="n">
        <v>22</v>
      </c>
    </row>
    <row r="5" customFormat="false" ht="15" hidden="false" customHeight="false" outlineLevel="0" collapsed="false">
      <c r="C5" s="114" t="s">
        <v>115</v>
      </c>
      <c r="D5" s="114" t="s">
        <v>115</v>
      </c>
      <c r="E5" s="114" t="s">
        <v>115</v>
      </c>
      <c r="F5" s="114" t="s">
        <v>115</v>
      </c>
    </row>
    <row r="6" customFormat="false" ht="15" hidden="false" customHeight="false" outlineLevel="0" collapsed="false">
      <c r="C6" s="207" t="n">
        <v>2001</v>
      </c>
      <c r="D6" s="208" t="n">
        <v>2011</v>
      </c>
      <c r="E6" s="207" t="n">
        <v>2001</v>
      </c>
      <c r="F6" s="208" t="n">
        <v>2011</v>
      </c>
    </row>
    <row r="7" customFormat="false" ht="15" hidden="false" customHeight="false" outlineLevel="0" collapsed="false">
      <c r="A7" s="0" t="s">
        <v>134</v>
      </c>
      <c r="B7" s="0" t="s">
        <v>133</v>
      </c>
      <c r="C7" s="152" t="s">
        <v>137</v>
      </c>
      <c r="D7" s="152" t="s">
        <v>137</v>
      </c>
      <c r="E7" s="152" t="s">
        <v>145</v>
      </c>
      <c r="F7" s="152" t="s">
        <v>145</v>
      </c>
    </row>
    <row r="8" customFormat="false" ht="15" hidden="false" customHeight="false" outlineLevel="0" collapsed="false">
      <c r="A8" s="156" t="str">
        <f aca="false">B2</f>
        <v>Sydney - Baulkham Hills and Hawkesbury</v>
      </c>
      <c r="C8" s="197" t="n">
        <f aca="false">VLOOKUP($B$2,SA4!$B$4:$CC$90,C4,0)</f>
        <v>78.5</v>
      </c>
      <c r="D8" s="197" t="n">
        <f aca="false">VLOOKUP($B$2,SA4!$B$4:$CC$90,D4,0)</f>
        <v>84.4</v>
      </c>
      <c r="E8" s="197" t="n">
        <f aca="false">VLOOKUP($B$2,SA4!$B$4:$CC$90,E4,0)</f>
        <v>0.738</v>
      </c>
      <c r="F8" s="197" t="n">
        <f aca="false">VLOOKUP($B$2,SA4!$B$4:$CC$90,F4,0)</f>
        <v>0.92</v>
      </c>
      <c r="G8" s="198" t="str">
        <f aca="false">VLOOKUP($B$2,SA4!$B$4:$W$90,G4,0)</f>
        <v>NSW</v>
      </c>
    </row>
    <row r="9" customFormat="false" ht="15" hidden="false" customHeight="false" outlineLevel="0" collapsed="false">
      <c r="A9" s="0" t="s">
        <v>14</v>
      </c>
      <c r="C9" s="201" t="n">
        <v>77.5</v>
      </c>
      <c r="D9" s="201" t="n">
        <v>79.7</v>
      </c>
    </row>
    <row r="10" customFormat="false" ht="15" hidden="false" customHeight="false" outlineLevel="0" collapsed="false">
      <c r="A10" s="198" t="str">
        <f aca="false">G8</f>
        <v>NSW</v>
      </c>
      <c r="C10" s="197" t="n">
        <f aca="false">VLOOKUP($A$10,SA4!$W$1:$CC$90,C3,0)</f>
        <v>79.7</v>
      </c>
      <c r="D10" s="197" t="n">
        <f aca="false">VLOOKUP($A$10,SA4!$W$1:$CC$90,D3,0)</f>
        <v>81.8</v>
      </c>
      <c r="E10" s="187"/>
      <c r="F10" s="187"/>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B0F0"/>
    <pageSetUpPr fitToPage="false"/>
  </sheetPr>
  <dimension ref="A2:O15"/>
  <sheetViews>
    <sheetView windowProtection="false" showFormulas="false" showGridLines="true" showRowColHeaders="true" showZeros="true" rightToLeft="false" tabSelected="false" showOutlineSymbols="true" defaultGridColor="true" view="pageBreakPreview" topLeftCell="D1" colorId="64" zoomScale="140" zoomScaleNormal="100" zoomScalePageLayoutView="140" workbookViewId="0">
      <selection pane="topLeft" activeCell="C6" activeCellId="0" sqref="C6"/>
    </sheetView>
  </sheetViews>
  <sheetFormatPr defaultRowHeight="15"/>
  <cols>
    <col collapsed="false" hidden="false" max="2" min="1" style="0" width="8.57085020242915"/>
    <col collapsed="false" hidden="false" max="3" min="3" style="0" width="29.1376518218623"/>
    <col collapsed="false" hidden="false" max="4" min="4" style="0" width="10.3886639676113"/>
    <col collapsed="false" hidden="false" max="14" min="5" style="0" width="9.10526315789474"/>
    <col collapsed="false" hidden="false" max="1025" min="15" style="0" width="8.57085020242915"/>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72</v>
      </c>
      <c r="D3" s="0" t="n">
        <v>73</v>
      </c>
      <c r="E3" s="0" t="n">
        <v>74</v>
      </c>
      <c r="F3" s="0" t="n">
        <v>75</v>
      </c>
      <c r="G3" s="0" t="n">
        <v>76</v>
      </c>
      <c r="H3" s="0" t="n">
        <v>77</v>
      </c>
      <c r="I3" s="0" t="n">
        <v>78</v>
      </c>
      <c r="J3" s="0" t="n">
        <v>79</v>
      </c>
      <c r="K3" s="0" t="n">
        <v>80</v>
      </c>
      <c r="L3" s="0" t="n">
        <v>81</v>
      </c>
      <c r="M3" s="0" t="n">
        <v>82</v>
      </c>
      <c r="N3" s="0" t="n">
        <v>83</v>
      </c>
    </row>
    <row r="4" customFormat="false" ht="15" hidden="false" customHeight="false" outlineLevel="0" collapsed="false">
      <c r="C4" s="0" t="n">
        <v>81</v>
      </c>
      <c r="D4" s="0" t="n">
        <v>82</v>
      </c>
      <c r="E4" s="0" t="n">
        <v>83</v>
      </c>
      <c r="F4" s="0" t="n">
        <v>84</v>
      </c>
      <c r="G4" s="0" t="n">
        <v>85</v>
      </c>
      <c r="H4" s="0" t="n">
        <v>86</v>
      </c>
      <c r="I4" s="0" t="n">
        <v>87</v>
      </c>
      <c r="J4" s="0" t="n">
        <v>88</v>
      </c>
      <c r="K4" s="0" t="n">
        <v>89</v>
      </c>
      <c r="L4" s="0" t="n">
        <v>90</v>
      </c>
      <c r="M4" s="0" t="n">
        <v>91</v>
      </c>
      <c r="N4" s="0" t="n">
        <v>92</v>
      </c>
      <c r="O4" s="0" t="n">
        <v>22</v>
      </c>
    </row>
    <row r="5" customFormat="false" ht="15" hidden="false" customHeight="false" outlineLevel="0" collapsed="false">
      <c r="C5" s="111" t="s">
        <v>116</v>
      </c>
      <c r="D5" s="111" t="s">
        <v>116</v>
      </c>
      <c r="E5" s="111" t="s">
        <v>117</v>
      </c>
      <c r="F5" s="111" t="s">
        <v>117</v>
      </c>
      <c r="G5" s="111" t="s">
        <v>117</v>
      </c>
      <c r="H5" s="111" t="s">
        <v>117</v>
      </c>
      <c r="I5" s="111" t="s">
        <v>117</v>
      </c>
      <c r="J5" s="111" t="s">
        <v>117</v>
      </c>
      <c r="K5" s="111" t="s">
        <v>117</v>
      </c>
      <c r="L5" s="111" t="s">
        <v>117</v>
      </c>
      <c r="M5" s="111" t="s">
        <v>117</v>
      </c>
      <c r="N5" s="111" t="s">
        <v>117</v>
      </c>
    </row>
    <row r="6" customFormat="false" ht="15" hidden="false" customHeight="false" outlineLevel="0" collapsed="false">
      <c r="C6" s="111" t="n">
        <v>2004</v>
      </c>
      <c r="D6" s="111" t="n">
        <v>2014</v>
      </c>
      <c r="E6" s="90" t="n">
        <v>2005</v>
      </c>
      <c r="F6" s="90" t="n">
        <v>2006</v>
      </c>
      <c r="G6" s="90" t="n">
        <v>2007</v>
      </c>
      <c r="H6" s="90" t="n">
        <v>2008</v>
      </c>
      <c r="I6" s="90" t="n">
        <v>2009</v>
      </c>
      <c r="J6" s="90" t="n">
        <v>2010</v>
      </c>
      <c r="K6" s="90" t="n">
        <v>2011</v>
      </c>
      <c r="L6" s="90" t="n">
        <v>2012</v>
      </c>
      <c r="M6" s="90" t="s">
        <v>127</v>
      </c>
      <c r="N6" s="90" t="s">
        <v>126</v>
      </c>
    </row>
    <row r="7" customFormat="false" ht="15" hidden="false" customHeight="false" outlineLevel="0" collapsed="false">
      <c r="A7" s="0" t="s">
        <v>134</v>
      </c>
      <c r="B7" s="0" t="s">
        <v>133</v>
      </c>
      <c r="C7" s="111" t="s">
        <v>147</v>
      </c>
      <c r="D7" s="111" t="s">
        <v>147</v>
      </c>
      <c r="E7" s="111" t="s">
        <v>147</v>
      </c>
      <c r="F7" s="111" t="s">
        <v>147</v>
      </c>
      <c r="G7" s="111" t="s">
        <v>147</v>
      </c>
      <c r="H7" s="111" t="s">
        <v>147</v>
      </c>
      <c r="I7" s="111" t="s">
        <v>147</v>
      </c>
      <c r="J7" s="111" t="s">
        <v>147</v>
      </c>
      <c r="K7" s="111" t="s">
        <v>147</v>
      </c>
      <c r="L7" s="111" t="s">
        <v>147</v>
      </c>
      <c r="M7" s="111" t="s">
        <v>147</v>
      </c>
      <c r="N7" s="111" t="s">
        <v>147</v>
      </c>
    </row>
    <row r="8" customFormat="false" ht="15" hidden="false" customHeight="false" outlineLevel="0" collapsed="false">
      <c r="A8" s="156" t="str">
        <f aca="false">B2</f>
        <v>Sydney - Baulkham Hills and Hawkesbury</v>
      </c>
      <c r="C8" s="209" t="n">
        <f aca="false">VLOOKUP($B$2,SA4!$B$4:$DA$90,C4,0)</f>
        <v>198347</v>
      </c>
      <c r="D8" s="209" t="n">
        <f aca="false">VLOOKUP($B$2,SA4!$B$4:$DA$90,D4,0)</f>
        <v>228944</v>
      </c>
      <c r="E8" s="210" t="n">
        <f aca="false">VLOOKUP($B$2,SA4!$B$4:$DA$90,E4,0)</f>
        <v>0.015</v>
      </c>
      <c r="F8" s="210" t="n">
        <f aca="false">VLOOKUP($B$2,SA4!$B$4:$DA$90,F4,0)</f>
        <v>0.015</v>
      </c>
      <c r="G8" s="210" t="n">
        <f aca="false">VLOOKUP($B$2,SA4!$B$4:$DA$90,G4,0)</f>
        <v>0.012</v>
      </c>
      <c r="H8" s="210" t="n">
        <f aca="false">VLOOKUP($B$2,SA4!$B$4:$DA$90,H4,0)</f>
        <v>0.019</v>
      </c>
      <c r="I8" s="210" t="n">
        <f aca="false">VLOOKUP($B$2,SA4!$B$4:$DA$90,I4,0)</f>
        <v>0.019</v>
      </c>
      <c r="J8" s="210" t="n">
        <f aca="false">VLOOKUP($B$2,SA4!$B$4:$DA$90,J4,0)</f>
        <v>0.01</v>
      </c>
      <c r="K8" s="210" t="n">
        <f aca="false">VLOOKUP($B$2,SA4!$B$4:$DA$90,K4,0)</f>
        <v>0.009</v>
      </c>
      <c r="L8" s="210" t="n">
        <f aca="false">VLOOKUP($B$2,SA4!$B$4:$DA$90,L4,0)</f>
        <v>0.013</v>
      </c>
      <c r="M8" s="210" t="n">
        <f aca="false">VLOOKUP($B$2,SA4!$B$4:$DA$90,M4,0)</f>
        <v>0.015</v>
      </c>
      <c r="N8" s="210" t="n">
        <f aca="false">VLOOKUP($B$2,SA4!$B$4:$DA$90,N4,0)</f>
        <v>0.018</v>
      </c>
      <c r="O8" s="198" t="str">
        <f aca="false">VLOOKUP($B$2,SA4!$B$4:$W$90,O4,0)</f>
        <v>NSW</v>
      </c>
    </row>
    <row r="9" customFormat="false" ht="15" hidden="false" customHeight="false" outlineLevel="0" collapsed="false">
      <c r="A9" s="0" t="s">
        <v>14</v>
      </c>
      <c r="C9" s="174" t="n">
        <v>19932721.79</v>
      </c>
      <c r="D9" s="174" t="n">
        <v>23490735.76</v>
      </c>
      <c r="E9" s="175" t="n">
        <v>0.012</v>
      </c>
      <c r="F9" s="175" t="n">
        <v>0.014</v>
      </c>
      <c r="G9" s="175" t="n">
        <v>0.018</v>
      </c>
      <c r="H9" s="175" t="n">
        <v>0.02</v>
      </c>
      <c r="I9" s="175" t="n">
        <v>0.021</v>
      </c>
      <c r="J9" s="175" t="n">
        <v>0.016</v>
      </c>
      <c r="K9" s="175" t="n">
        <v>0.014</v>
      </c>
      <c r="L9" s="175" t="n">
        <v>0.017</v>
      </c>
      <c r="M9" s="175" t="n">
        <v>0.017</v>
      </c>
      <c r="N9" s="175" t="n">
        <v>0.016</v>
      </c>
    </row>
    <row r="10" customFormat="false" ht="15" hidden="false" customHeight="false" outlineLevel="0" collapsed="false">
      <c r="A10" s="198" t="str">
        <f aca="false">O8</f>
        <v>NSW</v>
      </c>
      <c r="C10" s="209" t="n">
        <f aca="false">VLOOKUP($A$10,SA4!$W$1:$DA$90,C3,0)</f>
        <v>6650735</v>
      </c>
      <c r="D10" s="209" t="n">
        <f aca="false">VLOOKUP($A$10,SA4!$W$1:$DA$90,D3,0)</f>
        <v>7518472</v>
      </c>
      <c r="E10" s="211" t="n">
        <f aca="false">VLOOKUP($A$10,SA4!$W$1:$DA$90,E3,0)</f>
        <v>0.0064</v>
      </c>
      <c r="F10" s="211" t="n">
        <f aca="false">VLOOKUP($A$10,SA4!$W$1:$DA$90,F3,0)</f>
        <v>0.0074</v>
      </c>
      <c r="G10" s="211" t="n">
        <f aca="false">VLOOKUP($A$10,SA4!$W$1:$DA$90,G3,0)</f>
        <v>0.0136</v>
      </c>
      <c r="H10" s="211" t="n">
        <f aca="false">VLOOKUP($A$10,SA4!$W$1:$DA$90,H3,0)</f>
        <v>0.016</v>
      </c>
      <c r="I10" s="211" t="n">
        <f aca="false">VLOOKUP($A$10,SA4!$W$1:$DA$90,I3,0)</f>
        <v>0.0159</v>
      </c>
      <c r="J10" s="211" t="n">
        <f aca="false">VLOOKUP($A$10,SA4!$W$1:$DA$90,J3,0)</f>
        <v>0.0128</v>
      </c>
      <c r="K10" s="211" t="n">
        <f aca="false">VLOOKUP($A$10,SA4!$W$1:$DA$90,K3,0)</f>
        <v>0.0104</v>
      </c>
      <c r="L10" s="211" t="n">
        <f aca="false">VLOOKUP($A$10,SA4!$W$1:$DA$90,L3,0)</f>
        <v>0.0123</v>
      </c>
      <c r="M10" s="211" t="n">
        <f aca="false">VLOOKUP($A$10,SA4!$W$1:$DA$90,M3,0)</f>
        <v>0.014</v>
      </c>
      <c r="N10" s="211" t="n">
        <f aca="false">VLOOKUP($A$10,SA4!$W$1:$DA$90,N3,0)</f>
        <v>0.0147</v>
      </c>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B0F0"/>
    <pageSetUpPr fitToPage="false"/>
  </sheetPr>
  <dimension ref="A2:H15"/>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H4" activeCellId="0" sqref="H4"/>
    </sheetView>
  </sheetViews>
  <sheetFormatPr defaultRowHeight="15"/>
  <cols>
    <col collapsed="false" hidden="false" max="1025" min="1" style="0" width="9.10526315789474"/>
  </cols>
  <sheetData>
    <row r="2" customFormat="false" ht="15" hidden="false" customHeight="false" outlineLevel="0" collapsed="false">
      <c r="A2" s="0" t="s">
        <v>243</v>
      </c>
      <c r="B2" s="156" t="str">
        <f aca="false">'Example design'!B49</f>
        <v>Sydney - Baulkham Hills and Hawkesbury</v>
      </c>
    </row>
    <row r="3" customFormat="false" ht="15" hidden="false" customHeight="false" outlineLevel="0" collapsed="false">
      <c r="C3" s="0" t="n">
        <v>89</v>
      </c>
      <c r="D3" s="0" t="n">
        <v>90</v>
      </c>
      <c r="E3" s="0" t="n">
        <v>91</v>
      </c>
      <c r="F3" s="0" t="n">
        <v>92</v>
      </c>
      <c r="G3" s="0" t="n">
        <v>93</v>
      </c>
    </row>
    <row r="4" customFormat="false" ht="15" hidden="false" customHeight="false" outlineLevel="0" collapsed="false">
      <c r="C4" s="0" t="n">
        <v>105</v>
      </c>
      <c r="D4" s="0" t="n">
        <v>106</v>
      </c>
      <c r="E4" s="0" t="n">
        <v>107</v>
      </c>
      <c r="F4" s="0" t="n">
        <v>108</v>
      </c>
      <c r="G4" s="0" t="n">
        <v>109</v>
      </c>
      <c r="H4" s="0" t="n">
        <v>22</v>
      </c>
    </row>
    <row r="5" customFormat="false" ht="15" hidden="false" customHeight="false" outlineLevel="0" collapsed="false">
      <c r="C5" s="127" t="n">
        <v>2014</v>
      </c>
      <c r="D5" s="127" t="n">
        <v>2014</v>
      </c>
      <c r="E5" s="127" t="n">
        <v>2014</v>
      </c>
      <c r="F5" s="127" t="n">
        <v>2014</v>
      </c>
      <c r="G5" s="127" t="n">
        <v>2014</v>
      </c>
    </row>
    <row r="6" customFormat="false" ht="15" hidden="false" customHeight="false" outlineLevel="0" collapsed="false">
      <c r="C6" s="87" t="s">
        <v>128</v>
      </c>
      <c r="D6" s="0" t="s">
        <v>129</v>
      </c>
      <c r="E6" s="0" t="s">
        <v>130</v>
      </c>
      <c r="F6" s="0" t="s">
        <v>131</v>
      </c>
      <c r="G6" s="0" t="s">
        <v>132</v>
      </c>
    </row>
    <row r="7" customFormat="false" ht="15" hidden="false" customHeight="false" outlineLevel="0" collapsed="false">
      <c r="A7" s="0" t="s">
        <v>134</v>
      </c>
      <c r="B7" s="0" t="s">
        <v>133</v>
      </c>
      <c r="C7" s="87" t="s">
        <v>137</v>
      </c>
      <c r="D7" s="0" t="s">
        <v>137</v>
      </c>
      <c r="E7" s="0" t="s">
        <v>137</v>
      </c>
      <c r="F7" s="0" t="s">
        <v>137</v>
      </c>
      <c r="G7" s="0" t="s">
        <v>137</v>
      </c>
    </row>
    <row r="8" customFormat="false" ht="15" hidden="false" customHeight="false" outlineLevel="0" collapsed="false">
      <c r="A8" s="156" t="str">
        <f aca="false">B2</f>
        <v>Sydney - Baulkham Hills and Hawkesbury</v>
      </c>
      <c r="C8" s="211" t="n">
        <f aca="false">VLOOKUP($B$2,SA4!$B$4:$DK$90,C4,0)/100</f>
        <v>0.203167586833461</v>
      </c>
      <c r="D8" s="211" t="n">
        <f aca="false">VLOOKUP($B$2,SA4!$B$4:$DK$90,D4,0)/100</f>
        <v>0.142122090991684</v>
      </c>
      <c r="E8" s="211" t="n">
        <f aca="false">VLOOKUP($B$2,SA4!$B$4:$DK$90,E4,0)/100</f>
        <v>0.519109476553218</v>
      </c>
      <c r="F8" s="211" t="n">
        <f aca="false">VLOOKUP($B$2,SA4!$B$4:$DK$90,F4,0)/100</f>
        <v>0.120016248514921</v>
      </c>
      <c r="G8" s="211" t="n">
        <f aca="false">VLOOKUP($B$2,SA4!$B$4:$DK$90,G4,0)/100</f>
        <v>0.0155845971067161</v>
      </c>
      <c r="H8" s="198" t="str">
        <f aca="false">VLOOKUP($B$2,SA4!$B$4:$W$90,H4,0)</f>
        <v>NSW</v>
      </c>
    </row>
    <row r="9" customFormat="false" ht="15" hidden="false" customHeight="false" outlineLevel="0" collapsed="false">
      <c r="A9" s="0" t="s">
        <v>14</v>
      </c>
      <c r="C9" s="175" t="n">
        <v>0.188</v>
      </c>
      <c r="D9" s="175" t="n">
        <v>0.133</v>
      </c>
      <c r="E9" s="175" t="n">
        <v>0.53</v>
      </c>
      <c r="F9" s="175" t="n">
        <v>0.128</v>
      </c>
      <c r="G9" s="175" t="n">
        <v>0.019</v>
      </c>
    </row>
    <row r="10" customFormat="false" ht="15" hidden="false" customHeight="false" outlineLevel="0" collapsed="false">
      <c r="A10" s="198" t="str">
        <f aca="false">H8</f>
        <v>NSW</v>
      </c>
      <c r="C10" s="211" t="n">
        <f aca="false">VLOOKUP($A$10,SA4!$W$1:$DK$90,C3,0)/100</f>
        <v>0.1873889</v>
      </c>
      <c r="D10" s="211" t="n">
        <f aca="false">VLOOKUP($A$10,SA4!$W$1:$DK$90,D3,0)/100</f>
        <v>0.1304387</v>
      </c>
      <c r="E10" s="211" t="n">
        <f aca="false">VLOOKUP($A$10,SA4!$W$1:$DK$90,E3,0)/100</f>
        <v>0.5274753</v>
      </c>
      <c r="F10" s="211" t="n">
        <f aca="false">VLOOKUP($A$10,SA4!$W$1:$DK$90,F3,0)/100</f>
        <v>0.1335148</v>
      </c>
      <c r="G10" s="211" t="n">
        <f aca="false">VLOOKUP($A$10,SA4!$W$1:$DK$90,G3,0)/100</f>
        <v>0.02118236</v>
      </c>
    </row>
    <row r="13" customFormat="false" ht="15" hidden="false" customHeight="false" outlineLevel="0" collapsed="false">
      <c r="A13" s="0" t="s">
        <v>83</v>
      </c>
    </row>
    <row r="14" customFormat="false" ht="15" hidden="false" customHeight="false" outlineLevel="0" collapsed="false">
      <c r="A14" s="0" t="s">
        <v>77</v>
      </c>
    </row>
    <row r="15" customFormat="false" ht="15" hidden="false" customHeight="false" outlineLevel="0" collapsed="false">
      <c r="A15" s="198" t="str">
        <f aca="false">A10</f>
        <v>NSW</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LibreOffice/5.1.3.2$Linux_X86_64 LibreOffice_project/10m0$Build-2</Application>
  <Company>Department of Infrastructure and Regional Development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2014-09-17T23:44:36Z</dcterms:created>
  <dc:creator>Byron Ian</dc:creator>
  <dc:description/>
  <dc:language>en-AU</dc:language>
  <cp:lastModifiedBy>Asai Miyoko</cp:lastModifiedBy>
  <cp:lastPrinted>2016-02-24T03:30:35Z</cp:lastPrinted>
  <dcterms:modified xsi:type="dcterms:W3CDTF">2016-02-24T03:30:47Z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Infrastructure and Regional Development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