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/>
  <mc:AlternateContent xmlns:mc="http://schemas.openxmlformats.org/markup-compatibility/2006">
    <mc:Choice Requires="x15">
      <x15ac:absPath xmlns:x15ac="http://schemas.microsoft.com/office/spreadsheetml/2010/11/ac" url="D:\Assest Pricing\"/>
    </mc:Choice>
  </mc:AlternateContent>
  <xr:revisionPtr revIDLastSave="0" documentId="8_{EA91B239-2B13-495B-86A5-D345FD7B65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istorical Impl Premiums" sheetId="1" r:id="rId1"/>
    <sheet name="Implied Premiums" sheetId="2" r:id="rId2"/>
    <sheet name="implpremvsriskfree" sheetId="3" r:id="rId3"/>
    <sheet name="Sheet2" sheetId="4" r:id="rId4"/>
    <sheet name="Sheet3" sheetId="5" r:id="rId5"/>
    <sheet name="Sheet4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  <sheet name="Sheet12" sheetId="14" r:id="rId14"/>
    <sheet name="Sheet13" sheetId="15" r:id="rId15"/>
    <sheet name="Sheet14" sheetId="16" r:id="rId16"/>
    <sheet name="Sheet15" sheetId="17" r:id="rId17"/>
    <sheet name="Sheet16" sheetId="18" r:id="rId1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T8" i="1" s="1"/>
  <c r="T19" i="1"/>
  <c r="T23" i="1"/>
  <c r="T24" i="1"/>
  <c r="T25" i="1"/>
  <c r="T26" i="1"/>
  <c r="T27" i="1"/>
  <c r="T28" i="1"/>
  <c r="T29" i="1"/>
  <c r="T30" i="1"/>
  <c r="T31" i="1"/>
  <c r="T43" i="1"/>
  <c r="T46" i="1"/>
  <c r="T47" i="1"/>
  <c r="T48" i="1"/>
  <c r="T49" i="1"/>
  <c r="T50" i="1"/>
  <c r="T51" i="1"/>
  <c r="T52" i="1"/>
  <c r="T53" i="1"/>
  <c r="T54" i="1"/>
  <c r="T55" i="1"/>
  <c r="T67" i="1"/>
  <c r="T68" i="1"/>
  <c r="T69" i="1"/>
  <c r="T70" i="1"/>
  <c r="T71" i="1"/>
  <c r="R8" i="1"/>
  <c r="R18" i="1"/>
  <c r="R19" i="1"/>
  <c r="R22" i="1"/>
  <c r="R23" i="1"/>
  <c r="R24" i="1"/>
  <c r="R25" i="1"/>
  <c r="R27" i="1"/>
  <c r="R28" i="1"/>
  <c r="R29" i="1"/>
  <c r="R30" i="1"/>
  <c r="R31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U20" i="1"/>
  <c r="T20" i="1" s="1"/>
  <c r="U21" i="1"/>
  <c r="T21" i="1" s="1"/>
  <c r="U22" i="1"/>
  <c r="T22" i="1" s="1"/>
  <c r="U44" i="1"/>
  <c r="T44" i="1" s="1"/>
  <c r="U45" i="1"/>
  <c r="T45" i="1" s="1"/>
  <c r="U46" i="1"/>
  <c r="U47" i="1"/>
  <c r="U48" i="1"/>
  <c r="U49" i="1"/>
  <c r="U50" i="1"/>
  <c r="U51" i="1"/>
  <c r="U52" i="1"/>
  <c r="U53" i="1"/>
  <c r="U68" i="1"/>
  <c r="U69" i="1"/>
  <c r="U70" i="1"/>
  <c r="U71" i="1"/>
  <c r="Q8" i="1"/>
  <c r="S8" i="1"/>
  <c r="S9" i="1"/>
  <c r="U9" i="1" s="1"/>
  <c r="T9" i="1" s="1"/>
  <c r="S10" i="1"/>
  <c r="U10" i="1" s="1"/>
  <c r="T10" i="1" s="1"/>
  <c r="S11" i="1"/>
  <c r="U11" i="1" s="1"/>
  <c r="T11" i="1" s="1"/>
  <c r="S12" i="1"/>
  <c r="U12" i="1" s="1"/>
  <c r="T12" i="1" s="1"/>
  <c r="S13" i="1"/>
  <c r="U13" i="1" s="1"/>
  <c r="T13" i="1" s="1"/>
  <c r="S14" i="1"/>
  <c r="U14" i="1" s="1"/>
  <c r="T14" i="1" s="1"/>
  <c r="S15" i="1"/>
  <c r="U15" i="1" s="1"/>
  <c r="T15" i="1" s="1"/>
  <c r="S16" i="1"/>
  <c r="U16" i="1" s="1"/>
  <c r="T16" i="1" s="1"/>
  <c r="S17" i="1"/>
  <c r="U17" i="1" s="1"/>
  <c r="T17" i="1" s="1"/>
  <c r="S18" i="1"/>
  <c r="U18" i="1" s="1"/>
  <c r="T18" i="1" s="1"/>
  <c r="S19" i="1"/>
  <c r="U19" i="1" s="1"/>
  <c r="S20" i="1"/>
  <c r="S21" i="1"/>
  <c r="S22" i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T32" i="1" s="1"/>
  <c r="S33" i="1"/>
  <c r="U33" i="1" s="1"/>
  <c r="T33" i="1" s="1"/>
  <c r="S34" i="1"/>
  <c r="U34" i="1" s="1"/>
  <c r="T34" i="1" s="1"/>
  <c r="S35" i="1"/>
  <c r="U35" i="1" s="1"/>
  <c r="T35" i="1" s="1"/>
  <c r="S36" i="1"/>
  <c r="U36" i="1" s="1"/>
  <c r="T36" i="1" s="1"/>
  <c r="S37" i="1"/>
  <c r="U37" i="1" s="1"/>
  <c r="T37" i="1" s="1"/>
  <c r="S38" i="1"/>
  <c r="U38" i="1" s="1"/>
  <c r="T38" i="1" s="1"/>
  <c r="S39" i="1"/>
  <c r="U39" i="1" s="1"/>
  <c r="T39" i="1" s="1"/>
  <c r="S40" i="1"/>
  <c r="U40" i="1" s="1"/>
  <c r="T40" i="1" s="1"/>
  <c r="S41" i="1"/>
  <c r="U41" i="1" s="1"/>
  <c r="T41" i="1" s="1"/>
  <c r="S42" i="1"/>
  <c r="U42" i="1" s="1"/>
  <c r="T42" i="1" s="1"/>
  <c r="S43" i="1"/>
  <c r="U43" i="1" s="1"/>
  <c r="S44" i="1"/>
  <c r="S45" i="1"/>
  <c r="S46" i="1"/>
  <c r="S47" i="1"/>
  <c r="S48" i="1"/>
  <c r="S49" i="1"/>
  <c r="S50" i="1"/>
  <c r="S51" i="1"/>
  <c r="S52" i="1"/>
  <c r="S53" i="1"/>
  <c r="S54" i="1"/>
  <c r="U54" i="1" s="1"/>
  <c r="S55" i="1"/>
  <c r="U55" i="1" s="1"/>
  <c r="S56" i="1"/>
  <c r="U56" i="1" s="1"/>
  <c r="T56" i="1" s="1"/>
  <c r="S57" i="1"/>
  <c r="U57" i="1" s="1"/>
  <c r="T57" i="1" s="1"/>
  <c r="S58" i="1"/>
  <c r="U58" i="1" s="1"/>
  <c r="T58" i="1" s="1"/>
  <c r="S59" i="1"/>
  <c r="U59" i="1" s="1"/>
  <c r="T59" i="1" s="1"/>
  <c r="S60" i="1"/>
  <c r="U60" i="1" s="1"/>
  <c r="T60" i="1" s="1"/>
  <c r="S61" i="1"/>
  <c r="U61" i="1" s="1"/>
  <c r="T61" i="1" s="1"/>
  <c r="S62" i="1"/>
  <c r="U62" i="1" s="1"/>
  <c r="T62" i="1" s="1"/>
  <c r="S63" i="1"/>
  <c r="U63" i="1" s="1"/>
  <c r="T63" i="1" s="1"/>
  <c r="S64" i="1"/>
  <c r="U64" i="1" s="1"/>
  <c r="T64" i="1" s="1"/>
  <c r="S65" i="1"/>
  <c r="U65" i="1" s="1"/>
  <c r="T65" i="1" s="1"/>
  <c r="S66" i="1"/>
  <c r="U66" i="1" s="1"/>
  <c r="T66" i="1" s="1"/>
  <c r="S67" i="1"/>
  <c r="U67" i="1" s="1"/>
  <c r="S68" i="1"/>
  <c r="S69" i="1"/>
  <c r="S70" i="1"/>
  <c r="S71" i="1"/>
  <c r="C78" i="1"/>
  <c r="D78" i="1" s="1"/>
  <c r="H9" i="1"/>
  <c r="P9" i="1"/>
  <c r="W9" i="1" s="1"/>
  <c r="C79" i="1"/>
  <c r="D79" i="1" s="1"/>
  <c r="C77" i="1"/>
  <c r="D77" i="1" s="1"/>
  <c r="C76" i="1"/>
  <c r="D76" i="1" s="1"/>
  <c r="W71" i="1"/>
  <c r="L71" i="1"/>
  <c r="I71" i="1"/>
  <c r="M71" i="1" s="1"/>
  <c r="H71" i="1"/>
  <c r="C71" i="1"/>
  <c r="B71" i="1"/>
  <c r="W70" i="1"/>
  <c r="L70" i="1"/>
  <c r="I70" i="1"/>
  <c r="M70" i="1" s="1"/>
  <c r="H70" i="1"/>
  <c r="C70" i="1"/>
  <c r="B70" i="1"/>
  <c r="W69" i="1"/>
  <c r="L69" i="1"/>
  <c r="I69" i="1"/>
  <c r="M69" i="1" s="1"/>
  <c r="H69" i="1"/>
  <c r="C69" i="1"/>
  <c r="B69" i="1"/>
  <c r="W68" i="1"/>
  <c r="L68" i="1"/>
  <c r="I68" i="1"/>
  <c r="M68" i="1" s="1"/>
  <c r="H68" i="1"/>
  <c r="C68" i="1"/>
  <c r="B68" i="1"/>
  <c r="W67" i="1"/>
  <c r="L67" i="1"/>
  <c r="I67" i="1"/>
  <c r="M67" i="1" s="1"/>
  <c r="H67" i="1"/>
  <c r="C67" i="1"/>
  <c r="B67" i="1"/>
  <c r="W66" i="1"/>
  <c r="L66" i="1"/>
  <c r="I66" i="1"/>
  <c r="M66" i="1" s="1"/>
  <c r="H66" i="1"/>
  <c r="C66" i="1"/>
  <c r="B66" i="1"/>
  <c r="W65" i="1"/>
  <c r="L65" i="1"/>
  <c r="I65" i="1"/>
  <c r="M65" i="1" s="1"/>
  <c r="H65" i="1"/>
  <c r="C65" i="1"/>
  <c r="B65" i="1"/>
  <c r="W64" i="1"/>
  <c r="L64" i="1"/>
  <c r="I64" i="1"/>
  <c r="M64" i="1" s="1"/>
  <c r="H64" i="1"/>
  <c r="C64" i="1"/>
  <c r="B64" i="1"/>
  <c r="W63" i="1"/>
  <c r="L63" i="1"/>
  <c r="I63" i="1"/>
  <c r="M63" i="1" s="1"/>
  <c r="H63" i="1"/>
  <c r="C63" i="1"/>
  <c r="B63" i="1"/>
  <c r="W62" i="1"/>
  <c r="L62" i="1"/>
  <c r="I62" i="1"/>
  <c r="M62" i="1" s="1"/>
  <c r="H62" i="1"/>
  <c r="C62" i="1"/>
  <c r="B62" i="1"/>
  <c r="W61" i="1"/>
  <c r="L61" i="1"/>
  <c r="I61" i="1"/>
  <c r="M61" i="1" s="1"/>
  <c r="H61" i="1"/>
  <c r="B61" i="1"/>
  <c r="W60" i="1"/>
  <c r="L60" i="1"/>
  <c r="I60" i="1"/>
  <c r="M60" i="1" s="1"/>
  <c r="H60" i="1"/>
  <c r="C60" i="1"/>
  <c r="B60" i="1"/>
  <c r="W59" i="1"/>
  <c r="L59" i="1"/>
  <c r="I59" i="1"/>
  <c r="M59" i="1" s="1"/>
  <c r="H59" i="1"/>
  <c r="C59" i="1"/>
  <c r="B59" i="1"/>
  <c r="W58" i="1"/>
  <c r="L58" i="1"/>
  <c r="I58" i="1"/>
  <c r="M58" i="1" s="1"/>
  <c r="H58" i="1"/>
  <c r="C58" i="1"/>
  <c r="B58" i="1"/>
  <c r="W57" i="1"/>
  <c r="L57" i="1"/>
  <c r="I57" i="1"/>
  <c r="M57" i="1" s="1"/>
  <c r="H57" i="1"/>
  <c r="C57" i="1"/>
  <c r="B57" i="1"/>
  <c r="W56" i="1"/>
  <c r="L56" i="1"/>
  <c r="I56" i="1"/>
  <c r="M56" i="1" s="1"/>
  <c r="H56" i="1"/>
  <c r="C56" i="1"/>
  <c r="B56" i="1"/>
  <c r="W55" i="1"/>
  <c r="L55" i="1"/>
  <c r="I55" i="1"/>
  <c r="M55" i="1" s="1"/>
  <c r="H55" i="1"/>
  <c r="C55" i="1"/>
  <c r="B55" i="1"/>
  <c r="W54" i="1"/>
  <c r="L54" i="1"/>
  <c r="I54" i="1"/>
  <c r="M54" i="1" s="1"/>
  <c r="H54" i="1"/>
  <c r="C54" i="1"/>
  <c r="B54" i="1"/>
  <c r="W53" i="1"/>
  <c r="L53" i="1"/>
  <c r="I53" i="1"/>
  <c r="M53" i="1" s="1"/>
  <c r="H53" i="1"/>
  <c r="C53" i="1"/>
  <c r="W52" i="1"/>
  <c r="L52" i="1"/>
  <c r="I52" i="1"/>
  <c r="M52" i="1" s="1"/>
  <c r="H52" i="1"/>
  <c r="C52" i="1"/>
  <c r="B52" i="1"/>
  <c r="W51" i="1"/>
  <c r="L51" i="1"/>
  <c r="I51" i="1"/>
  <c r="M51" i="1" s="1"/>
  <c r="H51" i="1"/>
  <c r="W50" i="1"/>
  <c r="L50" i="1"/>
  <c r="H50" i="1"/>
  <c r="C50" i="1"/>
  <c r="B50" i="1"/>
  <c r="W49" i="1"/>
  <c r="L49" i="1"/>
  <c r="H49" i="1"/>
  <c r="C49" i="1"/>
  <c r="F49" i="1" s="1"/>
  <c r="B49" i="1"/>
  <c r="W48" i="1"/>
  <c r="L48" i="1"/>
  <c r="H48" i="1"/>
  <c r="C48" i="1"/>
  <c r="F48" i="1" s="1"/>
  <c r="B48" i="1"/>
  <c r="W47" i="1"/>
  <c r="L47" i="1"/>
  <c r="H47" i="1"/>
  <c r="C47" i="1"/>
  <c r="F47" i="1" s="1"/>
  <c r="B47" i="1"/>
  <c r="W46" i="1"/>
  <c r="L46" i="1"/>
  <c r="H46" i="1"/>
  <c r="C46" i="1"/>
  <c r="F46" i="1" s="1"/>
  <c r="B46" i="1"/>
  <c r="W45" i="1"/>
  <c r="L45" i="1"/>
  <c r="H45" i="1"/>
  <c r="C45" i="1"/>
  <c r="F45" i="1" s="1"/>
  <c r="B45" i="1"/>
  <c r="W44" i="1"/>
  <c r="L44" i="1"/>
  <c r="H44" i="1"/>
  <c r="F44" i="1"/>
  <c r="W43" i="1"/>
  <c r="L43" i="1"/>
  <c r="H43" i="1"/>
  <c r="F43" i="1"/>
  <c r="W42" i="1"/>
  <c r="L42" i="1"/>
  <c r="H42" i="1"/>
  <c r="F42" i="1"/>
  <c r="W41" i="1"/>
  <c r="L41" i="1"/>
  <c r="H41" i="1"/>
  <c r="F41" i="1"/>
  <c r="W40" i="1"/>
  <c r="L40" i="1"/>
  <c r="H40" i="1"/>
  <c r="F40" i="1"/>
  <c r="W39" i="1"/>
  <c r="L39" i="1"/>
  <c r="H39" i="1"/>
  <c r="F39" i="1"/>
  <c r="W38" i="1"/>
  <c r="L38" i="1"/>
  <c r="H38" i="1"/>
  <c r="F38" i="1"/>
  <c r="W37" i="1"/>
  <c r="L37" i="1"/>
  <c r="H37" i="1"/>
  <c r="F37" i="1"/>
  <c r="W36" i="1"/>
  <c r="L36" i="1"/>
  <c r="H36" i="1"/>
  <c r="F36" i="1"/>
  <c r="W35" i="1"/>
  <c r="L35" i="1"/>
  <c r="H35" i="1"/>
  <c r="F35" i="1"/>
  <c r="W34" i="1"/>
  <c r="L34" i="1"/>
  <c r="H34" i="1"/>
  <c r="F34" i="1"/>
  <c r="W33" i="1"/>
  <c r="L33" i="1"/>
  <c r="H33" i="1"/>
  <c r="F33" i="1"/>
  <c r="P32" i="1"/>
  <c r="W32" i="1" s="1"/>
  <c r="L32" i="1"/>
  <c r="H32" i="1"/>
  <c r="F32" i="1"/>
  <c r="P31" i="1"/>
  <c r="W31" i="1" s="1"/>
  <c r="L31" i="1"/>
  <c r="H31" i="1"/>
  <c r="F31" i="1"/>
  <c r="P30" i="1"/>
  <c r="W30" i="1" s="1"/>
  <c r="L30" i="1"/>
  <c r="H30" i="1"/>
  <c r="F30" i="1"/>
  <c r="P29" i="1"/>
  <c r="W29" i="1" s="1"/>
  <c r="L29" i="1"/>
  <c r="H29" i="1"/>
  <c r="F29" i="1"/>
  <c r="P28" i="1"/>
  <c r="W28" i="1" s="1"/>
  <c r="L28" i="1"/>
  <c r="H28" i="1"/>
  <c r="F28" i="1"/>
  <c r="P27" i="1"/>
  <c r="W27" i="1" s="1"/>
  <c r="L27" i="1"/>
  <c r="H27" i="1"/>
  <c r="F27" i="1"/>
  <c r="P26" i="1"/>
  <c r="W26" i="1" s="1"/>
  <c r="L26" i="1"/>
  <c r="H26" i="1"/>
  <c r="F26" i="1"/>
  <c r="P25" i="1"/>
  <c r="W25" i="1" s="1"/>
  <c r="L25" i="1"/>
  <c r="H25" i="1"/>
  <c r="F25" i="1"/>
  <c r="P24" i="1"/>
  <c r="W24" i="1" s="1"/>
  <c r="L24" i="1"/>
  <c r="H24" i="1"/>
  <c r="F24" i="1"/>
  <c r="P23" i="1"/>
  <c r="W23" i="1" s="1"/>
  <c r="L23" i="1"/>
  <c r="H23" i="1"/>
  <c r="F23" i="1"/>
  <c r="P22" i="1"/>
  <c r="W22" i="1" s="1"/>
  <c r="L22" i="1"/>
  <c r="H22" i="1"/>
  <c r="F22" i="1"/>
  <c r="P21" i="1"/>
  <c r="W21" i="1" s="1"/>
  <c r="L21" i="1"/>
  <c r="H21" i="1"/>
  <c r="F21" i="1"/>
  <c r="P20" i="1"/>
  <c r="W20" i="1" s="1"/>
  <c r="L20" i="1"/>
  <c r="H20" i="1"/>
  <c r="F20" i="1"/>
  <c r="P19" i="1"/>
  <c r="W19" i="1" s="1"/>
  <c r="L19" i="1"/>
  <c r="H19" i="1"/>
  <c r="F19" i="1"/>
  <c r="P18" i="1"/>
  <c r="W18" i="1" s="1"/>
  <c r="L18" i="1"/>
  <c r="H18" i="1"/>
  <c r="F18" i="1"/>
  <c r="P17" i="1"/>
  <c r="W17" i="1" s="1"/>
  <c r="L17" i="1"/>
  <c r="H17" i="1"/>
  <c r="F17" i="1"/>
  <c r="P16" i="1"/>
  <c r="W16" i="1" s="1"/>
  <c r="L16" i="1"/>
  <c r="H16" i="1"/>
  <c r="F16" i="1"/>
  <c r="P15" i="1"/>
  <c r="W15" i="1" s="1"/>
  <c r="L15" i="1"/>
  <c r="H15" i="1"/>
  <c r="F15" i="1"/>
  <c r="P14" i="1"/>
  <c r="W14" i="1" s="1"/>
  <c r="L14" i="1"/>
  <c r="H14" i="1"/>
  <c r="F14" i="1"/>
  <c r="P13" i="1"/>
  <c r="W13" i="1" s="1"/>
  <c r="L13" i="1"/>
  <c r="H13" i="1"/>
  <c r="F13" i="1"/>
  <c r="P12" i="1"/>
  <c r="W12" i="1" s="1"/>
  <c r="L12" i="1"/>
  <c r="H12" i="1"/>
  <c r="F12" i="1"/>
  <c r="P11" i="1"/>
  <c r="W11" i="1" s="1"/>
  <c r="L11" i="1"/>
  <c r="H11" i="1"/>
  <c r="F11" i="1"/>
  <c r="P10" i="1"/>
  <c r="W10" i="1" s="1"/>
  <c r="L10" i="1"/>
  <c r="H10" i="1"/>
  <c r="F10" i="1"/>
  <c r="L9" i="1"/>
  <c r="F9" i="1"/>
  <c r="M8" i="1"/>
  <c r="L8" i="1"/>
  <c r="F8" i="1"/>
  <c r="R26" i="1" l="1"/>
  <c r="R21" i="1"/>
  <c r="R17" i="1"/>
  <c r="R16" i="1"/>
  <c r="R15" i="1"/>
  <c r="R14" i="1"/>
  <c r="R13" i="1"/>
  <c r="R12" i="1"/>
  <c r="R11" i="1"/>
  <c r="R10" i="1"/>
  <c r="R9" i="1"/>
  <c r="R20" i="1"/>
  <c r="R32" i="1"/>
  <c r="I9" i="1"/>
  <c r="M9" i="1" s="1"/>
  <c r="I38" i="1"/>
  <c r="M38" i="1" s="1"/>
  <c r="I20" i="1"/>
  <c r="M20" i="1" s="1"/>
  <c r="I26" i="1"/>
  <c r="M26" i="1" s="1"/>
  <c r="I14" i="1"/>
  <c r="M14" i="1" s="1"/>
  <c r="I12" i="1"/>
  <c r="M12" i="1" s="1"/>
  <c r="I37" i="1"/>
  <c r="M37" i="1" s="1"/>
  <c r="I34" i="1"/>
  <c r="M34" i="1" s="1"/>
  <c r="I16" i="1"/>
  <c r="M16" i="1" s="1"/>
  <c r="I33" i="1"/>
  <c r="M33" i="1" s="1"/>
  <c r="I10" i="1"/>
  <c r="M10" i="1" s="1"/>
  <c r="I42" i="1"/>
  <c r="M42" i="1" s="1"/>
  <c r="I35" i="1"/>
  <c r="M35" i="1" s="1"/>
  <c r="I30" i="1"/>
  <c r="M30" i="1" s="1"/>
  <c r="I23" i="1"/>
  <c r="M23" i="1" s="1"/>
  <c r="I27" i="1"/>
  <c r="M27" i="1" s="1"/>
  <c r="I15" i="1"/>
  <c r="M15" i="1" s="1"/>
  <c r="I31" i="1"/>
  <c r="M31" i="1" s="1"/>
  <c r="I21" i="1"/>
  <c r="M21" i="1" s="1"/>
  <c r="I28" i="1"/>
  <c r="M28" i="1" s="1"/>
  <c r="I39" i="1"/>
  <c r="M39" i="1" s="1"/>
  <c r="I17" i="1"/>
  <c r="M17" i="1" s="1"/>
  <c r="C75" i="1"/>
  <c r="D75" i="1" s="1"/>
  <c r="I22" i="1"/>
  <c r="M22" i="1" s="1"/>
  <c r="I13" i="1"/>
  <c r="M13" i="1" s="1"/>
  <c r="I45" i="1"/>
  <c r="M45" i="1" s="1"/>
  <c r="I43" i="1"/>
  <c r="M43" i="1" s="1"/>
  <c r="I48" i="1"/>
  <c r="M48" i="1" s="1"/>
  <c r="I18" i="1"/>
  <c r="M18" i="1" s="1"/>
  <c r="I29" i="1"/>
  <c r="M29" i="1" s="1"/>
  <c r="I44" i="1"/>
  <c r="M44" i="1" s="1"/>
  <c r="I19" i="1"/>
  <c r="M19" i="1" s="1"/>
  <c r="I25" i="1"/>
  <c r="M25" i="1" s="1"/>
  <c r="I41" i="1"/>
  <c r="M41" i="1" s="1"/>
  <c r="I47" i="1"/>
  <c r="M47" i="1" s="1"/>
  <c r="I50" i="1"/>
  <c r="M50" i="1" s="1"/>
  <c r="I49" i="1"/>
  <c r="M49" i="1" s="1"/>
  <c r="I46" i="1"/>
  <c r="M46" i="1" s="1"/>
  <c r="I11" i="1"/>
  <c r="M11" i="1" s="1"/>
  <c r="I24" i="1"/>
  <c r="M24" i="1" s="1"/>
  <c r="I32" i="1"/>
  <c r="M32" i="1" s="1"/>
  <c r="I36" i="1"/>
  <c r="M36" i="1" s="1"/>
  <c r="I40" i="1"/>
  <c r="M40" i="1" s="1"/>
</calcChain>
</file>

<file path=xl/sharedStrings.xml><?xml version="1.0" encoding="utf-8"?>
<sst xmlns="http://schemas.openxmlformats.org/spreadsheetml/2006/main" count="45" uniqueCount="42">
  <si>
    <t>Date updated:</t>
  </si>
  <si>
    <t>AAA</t>
  </si>
  <si>
    <t>Created by:</t>
  </si>
  <si>
    <t>Aswath Damodaran, adamodar@stern.nyu.edu</t>
  </si>
  <si>
    <t>What is this data?</t>
  </si>
  <si>
    <t>Implied Equity Risk Premiums (by year)</t>
  </si>
  <si>
    <t>S&amp;P 500</t>
  </si>
  <si>
    <t>Home Page:</t>
  </si>
  <si>
    <t>http://www.damodaran.com</t>
  </si>
  <si>
    <t>Data website:</t>
  </si>
  <si>
    <t>https://pages.stern.nyu.edu/~adamodar/New_Home_Page/data.html</t>
  </si>
  <si>
    <t>Year</t>
  </si>
  <si>
    <t>Earnings Yield</t>
  </si>
  <si>
    <t>Dividend Yield</t>
  </si>
  <si>
    <t>Earnings*</t>
  </si>
  <si>
    <t>Dividends*</t>
  </si>
  <si>
    <t>Dividends + Buybacks</t>
  </si>
  <si>
    <t>Change in Earnings</t>
  </si>
  <si>
    <t>Change in Dividends</t>
  </si>
  <si>
    <t>T.Bill Rate</t>
  </si>
  <si>
    <t>T.Bond Rate</t>
  </si>
  <si>
    <t>Bond-Bill</t>
  </si>
  <si>
    <t>Smoothed Growth</t>
  </si>
  <si>
    <t>Implied Premium (DDM)</t>
  </si>
  <si>
    <t>Analyst Growth Estimate</t>
  </si>
  <si>
    <t>Implied ERP (FCFE)</t>
  </si>
  <si>
    <t>AAA Bond  %</t>
  </si>
  <si>
    <t>CAPM</t>
  </si>
  <si>
    <t>WACC</t>
  </si>
  <si>
    <t>Bond Premuim</t>
  </si>
  <si>
    <t>Implied Premium (FCFE with sustainable Payout)</t>
  </si>
  <si>
    <t>ERP/Riskfree Rate</t>
  </si>
  <si>
    <t>* Earnings and dividends numbers each year reflect the estimated numbers as of the end of the year. These numbers get updated later in the year but I do not update the numbers in this spreadsheet, since I would not have had access to them at the end of the year.</t>
  </si>
  <si>
    <t>Period</t>
  </si>
  <si>
    <t>ERP</t>
  </si>
  <si>
    <t>ERP + Riskfree Rate</t>
  </si>
  <si>
    <t>1960-2021</t>
  </si>
  <si>
    <t>2002-2021</t>
  </si>
  <si>
    <t>2012-2021</t>
  </si>
  <si>
    <t>End of 2022</t>
  </si>
  <si>
    <t>End of 2023</t>
  </si>
  <si>
    <t>CAOM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</si>
</sst>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0"/>
      <color rgb="FF000000"/>
      <name val="Arimo"/>
      <scheme val="minor"/>
    </font>
    <font>
      <b/>
      <sz val="12"/>
      <color rgb="FF000000"/>
      <name val="Calibri"/>
    </font>
    <font>
      <i/>
      <sz val="12"/>
      <color rgb="FF000000"/>
      <name val="Calibri"/>
    </font>
    <font>
      <sz val="10"/>
      <name val="Arimo"/>
    </font>
    <font>
      <sz val="12"/>
      <color rgb="FF000000"/>
      <name val="Calibri"/>
    </font>
    <font>
      <sz val="10"/>
      <color theme="1"/>
      <name val="Arimo"/>
    </font>
    <font>
      <u/>
      <sz val="10"/>
      <color rgb="FF0000D4"/>
      <name val="Arimo"/>
    </font>
    <font>
      <sz val="12"/>
      <color theme="1"/>
      <name val="Calibri"/>
    </font>
    <font>
      <i/>
      <sz val="10"/>
      <color theme="1"/>
      <name val="Calibri"/>
    </font>
    <font>
      <i/>
      <sz val="10"/>
      <color theme="1"/>
      <name val="Times"/>
    </font>
    <font>
      <sz val="10"/>
      <color theme="1"/>
      <name val="Calibri"/>
    </font>
    <font>
      <sz val="10"/>
      <color theme="1"/>
      <name val="Times"/>
    </font>
    <font>
      <b/>
      <sz val="10"/>
      <color theme="1"/>
      <name val="Calibri"/>
    </font>
    <font>
      <i/>
      <sz val="10"/>
      <color theme="1"/>
      <name val="Arimo"/>
    </font>
    <font>
      <sz val="10"/>
      <color rgb="FF000000"/>
      <name val="Arimo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EECE1"/>
        <bgColor rgb="FFEEECE1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4" fillId="0" borderId="0" xfId="0" applyFont="1"/>
    <xf numFmtId="10" fontId="5" fillId="0" borderId="0" xfId="0" applyNumberFormat="1" applyFont="1" applyAlignment="1">
      <alignment horizontal="center"/>
    </xf>
    <xf numFmtId="0" fontId="1" fillId="2" borderId="5" xfId="0" applyFont="1" applyFill="1" applyBorder="1"/>
    <xf numFmtId="0" fontId="8" fillId="0" borderId="10" xfId="0" applyFont="1" applyBorder="1" applyAlignment="1">
      <alignment horizontal="center" vertical="center"/>
    </xf>
    <xf numFmtId="10" fontId="8" fillId="0" borderId="10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9" fillId="0" borderId="0" xfId="0" applyFont="1"/>
    <xf numFmtId="0" fontId="10" fillId="0" borderId="12" xfId="0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2" fontId="10" fillId="0" borderId="12" xfId="0" applyNumberFormat="1" applyFont="1" applyBorder="1" applyAlignment="1">
      <alignment horizontal="center" vertical="center"/>
    </xf>
    <xf numFmtId="10" fontId="10" fillId="0" borderId="6" xfId="0" applyNumberFormat="1" applyFont="1" applyBorder="1" applyAlignment="1">
      <alignment horizontal="center" vertical="center"/>
    </xf>
    <xf numFmtId="10" fontId="11" fillId="0" borderId="0" xfId="0" applyNumberFormat="1" applyFont="1" applyAlignment="1">
      <alignment horizontal="center"/>
    </xf>
    <xf numFmtId="2" fontId="10" fillId="0" borderId="6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2" fontId="10" fillId="0" borderId="12" xfId="0" applyNumberFormat="1" applyFont="1" applyBorder="1" applyAlignment="1">
      <alignment horizontal="center"/>
    </xf>
    <xf numFmtId="0" fontId="11" fillId="0" borderId="0" xfId="0" applyFont="1"/>
    <xf numFmtId="1" fontId="10" fillId="0" borderId="12" xfId="0" applyNumberFormat="1" applyFont="1" applyBorder="1" applyAlignment="1">
      <alignment horizontal="center" vertical="center"/>
    </xf>
    <xf numFmtId="1" fontId="10" fillId="0" borderId="12" xfId="0" applyNumberFormat="1" applyFont="1" applyBorder="1" applyAlignment="1">
      <alignment horizontal="center"/>
    </xf>
    <xf numFmtId="2" fontId="12" fillId="0" borderId="12" xfId="0" applyNumberFormat="1" applyFont="1" applyBorder="1" applyAlignment="1">
      <alignment horizontal="center"/>
    </xf>
    <xf numFmtId="10" fontId="10" fillId="0" borderId="12" xfId="0" applyNumberFormat="1" applyFont="1" applyBorder="1" applyAlignment="1">
      <alignment horizontal="center"/>
    </xf>
    <xf numFmtId="2" fontId="10" fillId="0" borderId="6" xfId="0" applyNumberFormat="1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1" fontId="10" fillId="0" borderId="13" xfId="0" applyNumberFormat="1" applyFont="1" applyBorder="1" applyAlignment="1">
      <alignment horizontal="center"/>
    </xf>
    <xf numFmtId="2" fontId="10" fillId="0" borderId="13" xfId="0" applyNumberFormat="1" applyFont="1" applyBorder="1" applyAlignment="1">
      <alignment horizontal="center"/>
    </xf>
    <xf numFmtId="10" fontId="10" fillId="0" borderId="13" xfId="0" applyNumberFormat="1" applyFont="1" applyBorder="1" applyAlignment="1">
      <alignment horizontal="center"/>
    </xf>
    <xf numFmtId="2" fontId="8" fillId="0" borderId="13" xfId="0" applyNumberFormat="1" applyFont="1" applyBorder="1" applyAlignment="1">
      <alignment horizontal="center"/>
    </xf>
    <xf numFmtId="10" fontId="13" fillId="0" borderId="0" xfId="0" applyNumberFormat="1" applyFont="1" applyAlignment="1">
      <alignment horizontal="left"/>
    </xf>
    <xf numFmtId="10" fontId="13" fillId="0" borderId="0" xfId="0" applyNumberFormat="1" applyFont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2" xfId="0" applyFont="1" applyBorder="1"/>
    <xf numFmtId="0" fontId="5" fillId="0" borderId="12" xfId="0" applyFont="1" applyBorder="1" applyAlignment="1">
      <alignment horizontal="center"/>
    </xf>
    <xf numFmtId="10" fontId="5" fillId="0" borderId="12" xfId="0" applyNumberFormat="1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0" fontId="5" fillId="3" borderId="12" xfId="0" applyNumberFormat="1" applyFont="1" applyFill="1" applyBorder="1" applyAlignment="1">
      <alignment horizontal="center"/>
    </xf>
    <xf numFmtId="9" fontId="0" fillId="0" borderId="0" xfId="1" applyFont="1"/>
    <xf numFmtId="9" fontId="5" fillId="0" borderId="0" xfId="1" applyFont="1" applyAlignment="1">
      <alignment horizontal="center"/>
    </xf>
    <xf numFmtId="9" fontId="13" fillId="0" borderId="0" xfId="1" applyFont="1" applyAlignment="1">
      <alignment horizontal="center"/>
    </xf>
    <xf numFmtId="9" fontId="8" fillId="0" borderId="11" xfId="1" applyFont="1" applyBorder="1" applyAlignment="1">
      <alignment horizontal="center" vertical="center"/>
    </xf>
    <xf numFmtId="10" fontId="8" fillId="0" borderId="14" xfId="0" applyNumberFormat="1" applyFont="1" applyBorder="1" applyAlignment="1">
      <alignment horizontal="center" vertical="center" wrapText="1"/>
    </xf>
    <xf numFmtId="10" fontId="10" fillId="0" borderId="9" xfId="0" applyNumberFormat="1" applyFont="1" applyBorder="1" applyAlignment="1">
      <alignment horizontal="center" vertical="center"/>
    </xf>
    <xf numFmtId="10" fontId="10" fillId="0" borderId="9" xfId="0" applyNumberFormat="1" applyFont="1" applyBorder="1" applyAlignment="1">
      <alignment horizontal="center"/>
    </xf>
    <xf numFmtId="10" fontId="10" fillId="0" borderId="15" xfId="0" applyNumberFormat="1" applyFont="1" applyBorder="1" applyAlignment="1">
      <alignment horizontal="center"/>
    </xf>
    <xf numFmtId="15" fontId="2" fillId="2" borderId="2" xfId="0" applyNumberFormat="1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15" fontId="6" fillId="2" borderId="6" xfId="0" applyNumberFormat="1" applyFont="1" applyFill="1" applyBorder="1" applyAlignment="1">
      <alignment horizontal="left"/>
    </xf>
    <xf numFmtId="0" fontId="6" fillId="2" borderId="6" xfId="0" applyFont="1" applyFill="1" applyBorder="1" applyAlignment="1"/>
  </cellXfs>
  <cellStyles count="2">
    <cellStyle name="常规" xfId="0" builtinId="0"/>
    <cellStyle name="百分比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Historical Impl Premiums-style" pivot="0" count="4" xr9:uid="{00000000-0011-0000-FFFF-FFFF00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3" Type="http://schemas.openxmlformats.org/officeDocument/2006/relationships/chartsheet" Target="chart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Impl Premiums'!$A$8:$A$71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 formatCode="0">
                  <c:v>2009</c:v>
                </c:pt>
                <c:pt idx="50" formatCode="0">
                  <c:v>2010</c:v>
                </c:pt>
                <c:pt idx="51" formatCode="0">
                  <c:v>2011</c:v>
                </c:pt>
                <c:pt idx="52" formatCode="0">
                  <c:v>2012</c:v>
                </c:pt>
                <c:pt idx="53" formatCode="0">
                  <c:v>2013</c:v>
                </c:pt>
                <c:pt idx="54" formatCode="0">
                  <c:v>2014</c:v>
                </c:pt>
                <c:pt idx="55" formatCode="0">
                  <c:v>2015</c:v>
                </c:pt>
                <c:pt idx="56" formatCode="0">
                  <c:v>2016</c:v>
                </c:pt>
                <c:pt idx="57" formatCode="0">
                  <c:v>2017</c:v>
                </c:pt>
                <c:pt idx="58" formatCode="0">
                  <c:v>2018</c:v>
                </c:pt>
                <c:pt idx="59" formatCode="0">
                  <c:v>2019</c:v>
                </c:pt>
                <c:pt idx="60" formatCode="0">
                  <c:v>2020</c:v>
                </c:pt>
                <c:pt idx="61" formatCode="0">
                  <c:v>2021</c:v>
                </c:pt>
                <c:pt idx="62" formatCode="0">
                  <c:v>2022</c:v>
                </c:pt>
                <c:pt idx="63" formatCode="0">
                  <c:v>2023</c:v>
                </c:pt>
              </c:numCache>
            </c:numRef>
          </c:cat>
          <c:val>
            <c:numRef>
              <c:f>'Historical Impl Premiums'!$R$8:$R$71</c:f>
              <c:numCache>
                <c:formatCode>0.00%</c:formatCode>
                <c:ptCount val="64"/>
                <c:pt idx="0">
                  <c:v>2.76E-2</c:v>
                </c:pt>
                <c:pt idx="1">
                  <c:v>5.2699999999999997E-2</c:v>
                </c:pt>
                <c:pt idx="2">
                  <c:v>7.4099999999999999E-2</c:v>
                </c:pt>
                <c:pt idx="3">
                  <c:v>7.5199999999999989E-2</c:v>
                </c:pt>
                <c:pt idx="4">
                  <c:v>7.5199999999999989E-2</c:v>
                </c:pt>
                <c:pt idx="5">
                  <c:v>7.9699999999999993E-2</c:v>
                </c:pt>
                <c:pt idx="6">
                  <c:v>8.3199999999999996E-2</c:v>
                </c:pt>
                <c:pt idx="7">
                  <c:v>8.8999999999999996E-2</c:v>
                </c:pt>
                <c:pt idx="8">
                  <c:v>9.1600000000000001E-2</c:v>
                </c:pt>
                <c:pt idx="9">
                  <c:v>0.1162</c:v>
                </c:pt>
                <c:pt idx="10">
                  <c:v>9.9099999999999994E-2</c:v>
                </c:pt>
                <c:pt idx="11">
                  <c:v>8.9800000000000005E-2</c:v>
                </c:pt>
                <c:pt idx="12">
                  <c:v>9.1300000000000006E-2</c:v>
                </c:pt>
                <c:pt idx="13">
                  <c:v>0.112</c:v>
                </c:pt>
                <c:pt idx="14">
                  <c:v>0.12989999999999999</c:v>
                </c:pt>
                <c:pt idx="15">
                  <c:v>0.11890000000000001</c:v>
                </c:pt>
                <c:pt idx="16">
                  <c:v>0.11359999999999999</c:v>
                </c:pt>
                <c:pt idx="17">
                  <c:v>0.13700000000000001</c:v>
                </c:pt>
                <c:pt idx="18">
                  <c:v>0.1487</c:v>
                </c:pt>
                <c:pt idx="19">
                  <c:v>0.1678</c:v>
                </c:pt>
                <c:pt idx="20">
                  <c:v>0.17459999999999998</c:v>
                </c:pt>
                <c:pt idx="21">
                  <c:v>0.1971</c:v>
                </c:pt>
                <c:pt idx="22">
                  <c:v>0.1537</c:v>
                </c:pt>
                <c:pt idx="23">
                  <c:v>0.16109999999999999</c:v>
                </c:pt>
                <c:pt idx="24">
                  <c:v>0.16619999999999999</c:v>
                </c:pt>
                <c:pt idx="25">
                  <c:v>0.1283</c:v>
                </c:pt>
                <c:pt idx="26">
                  <c:v>0.108</c:v>
                </c:pt>
                <c:pt idx="27">
                  <c:v>0.1285</c:v>
                </c:pt>
                <c:pt idx="28">
                  <c:v>0.12909999999999999</c:v>
                </c:pt>
                <c:pt idx="29">
                  <c:v>0.1144</c:v>
                </c:pt>
                <c:pt idx="30">
                  <c:v>0.11959999999999998</c:v>
                </c:pt>
                <c:pt idx="31">
                  <c:v>0.1018</c:v>
                </c:pt>
                <c:pt idx="32">
                  <c:v>0.1023</c:v>
                </c:pt>
                <c:pt idx="33">
                  <c:v>8.9599999999999999E-2</c:v>
                </c:pt>
                <c:pt idx="34">
                  <c:v>0.1137</c:v>
                </c:pt>
                <c:pt idx="35">
                  <c:v>8.8599999999999998E-2</c:v>
                </c:pt>
                <c:pt idx="36">
                  <c:v>9.6100000000000005E-2</c:v>
                </c:pt>
                <c:pt idx="37">
                  <c:v>8.4699999999999998E-2</c:v>
                </c:pt>
                <c:pt idx="38">
                  <c:v>6.9099999999999995E-2</c:v>
                </c:pt>
                <c:pt idx="39">
                  <c:v>8.4900000000000003E-2</c:v>
                </c:pt>
                <c:pt idx="40">
                  <c:v>7.9799999999999996E-2</c:v>
                </c:pt>
                <c:pt idx="41">
                  <c:v>8.6699999999999999E-2</c:v>
                </c:pt>
                <c:pt idx="42">
                  <c:v>7.9100000000000004E-2</c:v>
                </c:pt>
                <c:pt idx="43">
                  <c:v>7.9399999999999998E-2</c:v>
                </c:pt>
                <c:pt idx="44">
                  <c:v>7.8699999999999992E-2</c:v>
                </c:pt>
                <c:pt idx="45">
                  <c:v>8.4699999999999998E-2</c:v>
                </c:pt>
                <c:pt idx="46">
                  <c:v>8.8599999999999998E-2</c:v>
                </c:pt>
                <c:pt idx="47">
                  <c:v>8.3900000000000002E-2</c:v>
                </c:pt>
                <c:pt idx="48">
                  <c:v>8.6400000000000005E-2</c:v>
                </c:pt>
                <c:pt idx="49">
                  <c:v>8.199999999999999E-2</c:v>
                </c:pt>
                <c:pt idx="50">
                  <c:v>8.4900000000000003E-2</c:v>
                </c:pt>
                <c:pt idx="51">
                  <c:v>7.8899999999999998E-2</c:v>
                </c:pt>
                <c:pt idx="52">
                  <c:v>7.5399999999999995E-2</c:v>
                </c:pt>
                <c:pt idx="53">
                  <c:v>0.08</c:v>
                </c:pt>
                <c:pt idx="54">
                  <c:v>7.9500000000000001E-2</c:v>
                </c:pt>
                <c:pt idx="55">
                  <c:v>8.3900000000000002E-2</c:v>
                </c:pt>
                <c:pt idx="56">
                  <c:v>8.14E-2</c:v>
                </c:pt>
                <c:pt idx="57">
                  <c:v>7.4899999999999994E-2</c:v>
                </c:pt>
                <c:pt idx="58">
                  <c:v>8.6400000000000005E-2</c:v>
                </c:pt>
                <c:pt idx="59">
                  <c:v>7.1199999999999999E-2</c:v>
                </c:pt>
                <c:pt idx="60">
                  <c:v>5.6499999999999995E-2</c:v>
                </c:pt>
                <c:pt idx="61">
                  <c:v>5.7500000000000002E-2</c:v>
                </c:pt>
                <c:pt idx="62">
                  <c:v>9.820000000000001E-2</c:v>
                </c:pt>
                <c:pt idx="63">
                  <c:v>8.48E-2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2-4E8D-A9EF-3A0EBD6175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'Historical Impl Premiums'!$A$8:$A$71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 formatCode="0">
                  <c:v>2009</c:v>
                </c:pt>
                <c:pt idx="50" formatCode="0">
                  <c:v>2010</c:v>
                </c:pt>
                <c:pt idx="51" formatCode="0">
                  <c:v>2011</c:v>
                </c:pt>
                <c:pt idx="52" formatCode="0">
                  <c:v>2012</c:v>
                </c:pt>
                <c:pt idx="53" formatCode="0">
                  <c:v>2013</c:v>
                </c:pt>
                <c:pt idx="54" formatCode="0">
                  <c:v>2014</c:v>
                </c:pt>
                <c:pt idx="55" formatCode="0">
                  <c:v>2015</c:v>
                </c:pt>
                <c:pt idx="56" formatCode="0">
                  <c:v>2016</c:v>
                </c:pt>
                <c:pt idx="57" formatCode="0">
                  <c:v>2017</c:v>
                </c:pt>
                <c:pt idx="58" formatCode="0">
                  <c:v>2018</c:v>
                </c:pt>
                <c:pt idx="59" formatCode="0">
                  <c:v>2019</c:v>
                </c:pt>
                <c:pt idx="60" formatCode="0">
                  <c:v>2020</c:v>
                </c:pt>
                <c:pt idx="61" formatCode="0">
                  <c:v>2021</c:v>
                </c:pt>
                <c:pt idx="62" formatCode="0">
                  <c:v>2022</c:v>
                </c:pt>
                <c:pt idx="63" formatCode="0">
                  <c:v>2023</c:v>
                </c:pt>
              </c:numCache>
            </c:numRef>
          </c:cat>
          <c:val>
            <c:numRef>
              <c:f>'Historical Impl Premiums'!$S$8:$S$71</c:f>
              <c:numCache>
                <c:formatCode>0.00%</c:formatCode>
                <c:ptCount val="64"/>
                <c:pt idx="0">
                  <c:v>4.41E-2</c:v>
                </c:pt>
                <c:pt idx="1">
                  <c:v>4.3499999999999997E-2</c:v>
                </c:pt>
                <c:pt idx="2">
                  <c:v>4.3250000000000004E-2</c:v>
                </c:pt>
                <c:pt idx="3">
                  <c:v>4.2591666666666604E-2</c:v>
                </c:pt>
                <c:pt idx="4">
                  <c:v>4.4058333333333304E-2</c:v>
                </c:pt>
                <c:pt idx="5">
                  <c:v>4.4933333333333297E-2</c:v>
                </c:pt>
                <c:pt idx="6">
                  <c:v>5.1299999999999998E-2</c:v>
                </c:pt>
                <c:pt idx="7">
                  <c:v>5.5066666666666597E-2</c:v>
                </c:pt>
                <c:pt idx="8">
                  <c:v>6.1749999999999999E-2</c:v>
                </c:pt>
                <c:pt idx="9">
                  <c:v>7.02916666666666E-2</c:v>
                </c:pt>
                <c:pt idx="10">
                  <c:v>8.0399999999999985E-2</c:v>
                </c:pt>
                <c:pt idx="11">
                  <c:v>7.3866666666666594E-2</c:v>
                </c:pt>
                <c:pt idx="12">
                  <c:v>7.2133333333333299E-2</c:v>
                </c:pt>
                <c:pt idx="13">
                  <c:v>7.4408333333333299E-2</c:v>
                </c:pt>
                <c:pt idx="14">
                  <c:v>8.5658333333333309E-2</c:v>
                </c:pt>
                <c:pt idx="15">
                  <c:v>8.82583333333333E-2</c:v>
                </c:pt>
                <c:pt idx="16">
                  <c:v>8.4341666666666606E-2</c:v>
                </c:pt>
                <c:pt idx="17">
                  <c:v>8.02416666666666E-2</c:v>
                </c:pt>
                <c:pt idx="18">
                  <c:v>8.7249999999999994E-2</c:v>
                </c:pt>
                <c:pt idx="19">
                  <c:v>9.6291666666666595E-2</c:v>
                </c:pt>
                <c:pt idx="20">
                  <c:v>0.11938333333333301</c:v>
                </c:pt>
                <c:pt idx="21">
                  <c:v>0.14170833333333299</c:v>
                </c:pt>
                <c:pt idx="22">
                  <c:v>0.137875</c:v>
                </c:pt>
                <c:pt idx="23">
                  <c:v>0.12041666666666601</c:v>
                </c:pt>
                <c:pt idx="24">
                  <c:v>0.12709166666666602</c:v>
                </c:pt>
                <c:pt idx="25">
                  <c:v>0.11373333333333299</c:v>
                </c:pt>
                <c:pt idx="26">
                  <c:v>9.0208333333333307E-2</c:v>
                </c:pt>
                <c:pt idx="27">
                  <c:v>9.3758333333333305E-2</c:v>
                </c:pt>
                <c:pt idx="28">
                  <c:v>9.7100000000000006E-2</c:v>
                </c:pt>
                <c:pt idx="29">
                  <c:v>9.2575000000000005E-2</c:v>
                </c:pt>
                <c:pt idx="30">
                  <c:v>9.3216666666666601E-2</c:v>
                </c:pt>
                <c:pt idx="31">
                  <c:v>8.7691666666666598E-2</c:v>
                </c:pt>
                <c:pt idx="32">
                  <c:v>8.14E-2</c:v>
                </c:pt>
                <c:pt idx="33">
                  <c:v>7.2191666666666598E-2</c:v>
                </c:pt>
                <c:pt idx="34">
                  <c:v>7.9625000000000001E-2</c:v>
                </c:pt>
                <c:pt idx="35">
                  <c:v>7.5899999999999995E-2</c:v>
                </c:pt>
                <c:pt idx="36">
                  <c:v>7.3700000000000002E-2</c:v>
                </c:pt>
                <c:pt idx="37">
                  <c:v>7.2616666666666593E-2</c:v>
                </c:pt>
                <c:pt idx="38">
                  <c:v>6.5316666666666606E-2</c:v>
                </c:pt>
                <c:pt idx="39">
                  <c:v>7.04166666666666E-2</c:v>
                </c:pt>
                <c:pt idx="40">
                  <c:v>7.6225000000000001E-2</c:v>
                </c:pt>
                <c:pt idx="41">
                  <c:v>7.0824999999999999E-2</c:v>
                </c:pt>
                <c:pt idx="42">
                  <c:v>6.4916666666666595E-2</c:v>
                </c:pt>
                <c:pt idx="43">
                  <c:v>5.6666666666666601E-2</c:v>
                </c:pt>
                <c:pt idx="44">
                  <c:v>5.6283333333333303E-2</c:v>
                </c:pt>
                <c:pt idx="45">
                  <c:v>5.2350000000000001E-2</c:v>
                </c:pt>
                <c:pt idx="46">
                  <c:v>5.5875000000000001E-2</c:v>
                </c:pt>
                <c:pt idx="47">
                  <c:v>5.5558333333333293E-2</c:v>
                </c:pt>
                <c:pt idx="48">
                  <c:v>5.6316666666666598E-2</c:v>
                </c:pt>
                <c:pt idx="49">
                  <c:v>5.3133333333333296E-2</c:v>
                </c:pt>
                <c:pt idx="50">
                  <c:v>4.9433333333333301E-2</c:v>
                </c:pt>
                <c:pt idx="51">
                  <c:v>4.6391666666666602E-2</c:v>
                </c:pt>
                <c:pt idx="52">
                  <c:v>3.6733333333333298E-2</c:v>
                </c:pt>
                <c:pt idx="53">
                  <c:v>4.2350000000000006E-2</c:v>
                </c:pt>
                <c:pt idx="54">
                  <c:v>4.1624999999999995E-2</c:v>
                </c:pt>
                <c:pt idx="55">
                  <c:v>3.8866666666666598E-2</c:v>
                </c:pt>
                <c:pt idx="56">
                  <c:v>3.66583333333333E-2</c:v>
                </c:pt>
                <c:pt idx="57">
                  <c:v>3.7433333333333298E-2</c:v>
                </c:pt>
                <c:pt idx="58">
                  <c:v>3.9300000000000002E-2</c:v>
                </c:pt>
                <c:pt idx="59">
                  <c:v>3.3875000000000002E-2</c:v>
                </c:pt>
                <c:pt idx="60">
                  <c:v>2.47666666666666E-2</c:v>
                </c:pt>
                <c:pt idx="61">
                  <c:v>2.7033333333333302E-2</c:v>
                </c:pt>
                <c:pt idx="62">
                  <c:v>4.0741666666666593E-2</c:v>
                </c:pt>
                <c:pt idx="63">
                  <c:v>4.8099999999999997E-2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2-4E8D-A9EF-3A0EBD617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743632"/>
        <c:axId val="1456982960"/>
      </c:lineChart>
      <c:catAx>
        <c:axId val="134274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82960"/>
        <c:crosses val="autoZero"/>
        <c:auto val="1"/>
        <c:lblAlgn val="ctr"/>
        <c:lblOffset val="100"/>
        <c:noMultiLvlLbl val="0"/>
      </c:catAx>
      <c:valAx>
        <c:axId val="14569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4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Equity</a:t>
            </a:r>
            <a:r>
              <a:rPr lang="en-GB" baseline="0"/>
              <a:t> Spread&amp;Bond Spread&amp;WACC Spread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Equity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Impl Premiums'!$A$8:$A$71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 formatCode="0">
                  <c:v>2009</c:v>
                </c:pt>
                <c:pt idx="50" formatCode="0">
                  <c:v>2010</c:v>
                </c:pt>
                <c:pt idx="51" formatCode="0">
                  <c:v>2011</c:v>
                </c:pt>
                <c:pt idx="52" formatCode="0">
                  <c:v>2012</c:v>
                </c:pt>
                <c:pt idx="53" formatCode="0">
                  <c:v>2013</c:v>
                </c:pt>
                <c:pt idx="54" formatCode="0">
                  <c:v>2014</c:v>
                </c:pt>
                <c:pt idx="55" formatCode="0">
                  <c:v>2015</c:v>
                </c:pt>
                <c:pt idx="56" formatCode="0">
                  <c:v>2016</c:v>
                </c:pt>
                <c:pt idx="57" formatCode="0">
                  <c:v>2017</c:v>
                </c:pt>
                <c:pt idx="58" formatCode="0">
                  <c:v>2018</c:v>
                </c:pt>
                <c:pt idx="59" formatCode="0">
                  <c:v>2019</c:v>
                </c:pt>
                <c:pt idx="60" formatCode="0">
                  <c:v>2020</c:v>
                </c:pt>
                <c:pt idx="61" formatCode="0">
                  <c:v>2021</c:v>
                </c:pt>
                <c:pt idx="62" formatCode="0">
                  <c:v>2022</c:v>
                </c:pt>
                <c:pt idx="63" formatCode="0">
                  <c:v>2023</c:v>
                </c:pt>
              </c:numCache>
            </c:numRef>
          </c:cat>
          <c:val>
            <c:numRef>
              <c:f>'Historical Impl Premiums'!$P$8:$P$71</c:f>
              <c:numCache>
                <c:formatCode>0.00%</c:formatCode>
                <c:ptCount val="64"/>
                <c:pt idx="1">
                  <c:v>2.92E-2</c:v>
                </c:pt>
                <c:pt idx="2">
                  <c:v>3.56E-2</c:v>
                </c:pt>
                <c:pt idx="3">
                  <c:v>3.3799999999999997E-2</c:v>
                </c:pt>
                <c:pt idx="4">
                  <c:v>3.3099999999999997E-2</c:v>
                </c:pt>
                <c:pt idx="5">
                  <c:v>3.32E-2</c:v>
                </c:pt>
                <c:pt idx="6">
                  <c:v>3.6799999999999999E-2</c:v>
                </c:pt>
                <c:pt idx="7">
                  <c:v>3.2000000000000001E-2</c:v>
                </c:pt>
                <c:pt idx="8">
                  <c:v>0.03</c:v>
                </c:pt>
                <c:pt idx="9">
                  <c:v>3.7400000000000003E-2</c:v>
                </c:pt>
                <c:pt idx="10">
                  <c:v>3.4099999999999998E-2</c:v>
                </c:pt>
                <c:pt idx="11">
                  <c:v>3.09E-2</c:v>
                </c:pt>
                <c:pt idx="12">
                  <c:v>2.7199999999999998E-2</c:v>
                </c:pt>
                <c:pt idx="13">
                  <c:v>4.2999999999999997E-2</c:v>
                </c:pt>
                <c:pt idx="14">
                  <c:v>5.5899999999999998E-2</c:v>
                </c:pt>
                <c:pt idx="15">
                  <c:v>4.1300000000000003E-2</c:v>
                </c:pt>
                <c:pt idx="16">
                  <c:v>4.5499999999999999E-2</c:v>
                </c:pt>
                <c:pt idx="17">
                  <c:v>5.9200000000000003E-2</c:v>
                </c:pt>
                <c:pt idx="18">
                  <c:v>5.7200000000000001E-2</c:v>
                </c:pt>
                <c:pt idx="19">
                  <c:v>6.4500000000000002E-2</c:v>
                </c:pt>
                <c:pt idx="20">
                  <c:v>5.0299999999999997E-2</c:v>
                </c:pt>
                <c:pt idx="21">
                  <c:v>5.7299999999999997E-2</c:v>
                </c:pt>
                <c:pt idx="22">
                  <c:v>4.9000000000000002E-2</c:v>
                </c:pt>
                <c:pt idx="23">
                  <c:v>4.3099999999999999E-2</c:v>
                </c:pt>
                <c:pt idx="24">
                  <c:v>5.11E-2</c:v>
                </c:pt>
                <c:pt idx="25">
                  <c:v>3.8399999999999997E-2</c:v>
                </c:pt>
                <c:pt idx="26">
                  <c:v>3.5799999999999998E-2</c:v>
                </c:pt>
                <c:pt idx="27">
                  <c:v>3.9899999999999998E-2</c:v>
                </c:pt>
                <c:pt idx="28">
                  <c:v>3.7699999999999997E-2</c:v>
                </c:pt>
                <c:pt idx="29">
                  <c:v>3.5099999999999999E-2</c:v>
                </c:pt>
                <c:pt idx="30">
                  <c:v>3.8899999999999997E-2</c:v>
                </c:pt>
                <c:pt idx="31">
                  <c:v>3.4799999999999998E-2</c:v>
                </c:pt>
                <c:pt idx="32">
                  <c:v>3.5499999999999997E-2</c:v>
                </c:pt>
                <c:pt idx="33">
                  <c:v>3.1699999999999999E-2</c:v>
                </c:pt>
                <c:pt idx="34">
                  <c:v>3.5499999999999997E-2</c:v>
                </c:pt>
                <c:pt idx="35">
                  <c:v>3.2899999999999999E-2</c:v>
                </c:pt>
                <c:pt idx="36">
                  <c:v>3.2000000000000001E-2</c:v>
                </c:pt>
                <c:pt idx="37">
                  <c:v>2.7300000000000001E-2</c:v>
                </c:pt>
                <c:pt idx="38">
                  <c:v>2.2599999999999999E-2</c:v>
                </c:pt>
                <c:pt idx="39">
                  <c:v>2.0500000000000001E-2</c:v>
                </c:pt>
                <c:pt idx="40">
                  <c:v>2.87E-2</c:v>
                </c:pt>
                <c:pt idx="41">
                  <c:v>3.6200000000000003E-2</c:v>
                </c:pt>
                <c:pt idx="42">
                  <c:v>4.1000000000000002E-2</c:v>
                </c:pt>
                <c:pt idx="43">
                  <c:v>3.6900000000000002E-2</c:v>
                </c:pt>
                <c:pt idx="44">
                  <c:v>3.6499999999999998E-2</c:v>
                </c:pt>
                <c:pt idx="45">
                  <c:v>4.0800000000000003E-2</c:v>
                </c:pt>
                <c:pt idx="46">
                  <c:v>4.1599999999999998E-2</c:v>
                </c:pt>
                <c:pt idx="47">
                  <c:v>4.3700000000000003E-2</c:v>
                </c:pt>
                <c:pt idx="48">
                  <c:v>6.4299999999999996E-2</c:v>
                </c:pt>
                <c:pt idx="49">
                  <c:v>4.36E-2</c:v>
                </c:pt>
                <c:pt idx="50">
                  <c:v>5.1999999999999998E-2</c:v>
                </c:pt>
                <c:pt idx="51">
                  <c:v>6.0100000000000001E-2</c:v>
                </c:pt>
                <c:pt idx="52">
                  <c:v>5.7799999999999997E-2</c:v>
                </c:pt>
                <c:pt idx="53">
                  <c:v>4.9599999999999998E-2</c:v>
                </c:pt>
                <c:pt idx="54">
                  <c:v>5.7799999999999997E-2</c:v>
                </c:pt>
                <c:pt idx="55">
                  <c:v>6.1199999999999997E-2</c:v>
                </c:pt>
                <c:pt idx="56">
                  <c:v>5.6899999999999999E-2</c:v>
                </c:pt>
                <c:pt idx="57">
                  <c:v>5.0799999999999998E-2</c:v>
                </c:pt>
                <c:pt idx="58">
                  <c:v>5.96E-2</c:v>
                </c:pt>
                <c:pt idx="59">
                  <c:v>5.1999999999999998E-2</c:v>
                </c:pt>
                <c:pt idx="60">
                  <c:v>4.7199999999999999E-2</c:v>
                </c:pt>
                <c:pt idx="61">
                  <c:v>4.24E-2</c:v>
                </c:pt>
                <c:pt idx="62">
                  <c:v>5.9400000000000001E-2</c:v>
                </c:pt>
                <c:pt idx="63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8-4811-B2B8-7E0399BDF4C7}"/>
            </c:ext>
          </c:extLst>
        </c:ser>
        <c:ser>
          <c:idx val="1"/>
          <c:order val="1"/>
          <c:tx>
            <c:v>Bond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'Historical Impl Premiums'!$A$8:$A$71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 formatCode="0">
                  <c:v>2009</c:v>
                </c:pt>
                <c:pt idx="50" formatCode="0">
                  <c:v>2010</c:v>
                </c:pt>
                <c:pt idx="51" formatCode="0">
                  <c:v>2011</c:v>
                </c:pt>
                <c:pt idx="52" formatCode="0">
                  <c:v>2012</c:v>
                </c:pt>
                <c:pt idx="53" formatCode="0">
                  <c:v>2013</c:v>
                </c:pt>
                <c:pt idx="54" formatCode="0">
                  <c:v>2014</c:v>
                </c:pt>
                <c:pt idx="55" formatCode="0">
                  <c:v>2015</c:v>
                </c:pt>
                <c:pt idx="56" formatCode="0">
                  <c:v>2016</c:v>
                </c:pt>
                <c:pt idx="57" formatCode="0">
                  <c:v>2017</c:v>
                </c:pt>
                <c:pt idx="58" formatCode="0">
                  <c:v>2018</c:v>
                </c:pt>
                <c:pt idx="59" formatCode="0">
                  <c:v>2019</c:v>
                </c:pt>
                <c:pt idx="60" formatCode="0">
                  <c:v>2020</c:v>
                </c:pt>
                <c:pt idx="61" formatCode="0">
                  <c:v>2021</c:v>
                </c:pt>
                <c:pt idx="62" formatCode="0">
                  <c:v>2022</c:v>
                </c:pt>
                <c:pt idx="63" formatCode="0">
                  <c:v>2023</c:v>
                </c:pt>
              </c:numCache>
            </c:numRef>
          </c:cat>
          <c:val>
            <c:numRef>
              <c:f>'Historical Impl Premiums'!$T$8:$T$71</c:f>
              <c:numCache>
                <c:formatCode>0.00%</c:formatCode>
                <c:ptCount val="64"/>
                <c:pt idx="0">
                  <c:v>8.2500000000000004E-3</c:v>
                </c:pt>
                <c:pt idx="1">
                  <c:v>2.4599999999999997E-2</c:v>
                </c:pt>
                <c:pt idx="2">
                  <c:v>2.0175000000000002E-2</c:v>
                </c:pt>
                <c:pt idx="3">
                  <c:v>1.7495833333333301E-2</c:v>
                </c:pt>
                <c:pt idx="4">
                  <c:v>1.7529166666666651E-2</c:v>
                </c:pt>
                <c:pt idx="5">
                  <c:v>1.5816666666666649E-2</c:v>
                </c:pt>
                <c:pt idx="6">
                  <c:v>2.085E-2</c:v>
                </c:pt>
                <c:pt idx="7">
                  <c:v>1.5033333333333298E-2</c:v>
                </c:pt>
                <c:pt idx="8">
                  <c:v>1.5074999999999998E-2</c:v>
                </c:pt>
                <c:pt idx="9">
                  <c:v>1.4445833333333304E-2</c:v>
                </c:pt>
                <c:pt idx="10">
                  <c:v>2.4749999999999991E-2</c:v>
                </c:pt>
                <c:pt idx="11">
                  <c:v>2.2933333333333299E-2</c:v>
                </c:pt>
                <c:pt idx="12">
                  <c:v>1.7616666666666649E-2</c:v>
                </c:pt>
                <c:pt idx="13">
                  <c:v>2.4204166666666645E-2</c:v>
                </c:pt>
                <c:pt idx="14">
                  <c:v>3.3779166666666652E-2</c:v>
                </c:pt>
                <c:pt idx="15">
                  <c:v>2.597916666666665E-2</c:v>
                </c:pt>
                <c:pt idx="16">
                  <c:v>3.0870833333333306E-2</c:v>
                </c:pt>
                <c:pt idx="17">
                  <c:v>3.0820833333333304E-2</c:v>
                </c:pt>
                <c:pt idx="18">
                  <c:v>2.6474999999999999E-2</c:v>
                </c:pt>
                <c:pt idx="19">
                  <c:v>2.8745833333333297E-2</c:v>
                </c:pt>
                <c:pt idx="20">
                  <c:v>2.2691666666666506E-2</c:v>
                </c:pt>
                <c:pt idx="21">
                  <c:v>2.9604166666666491E-2</c:v>
                </c:pt>
                <c:pt idx="22">
                  <c:v>4.1087499999999999E-2</c:v>
                </c:pt>
                <c:pt idx="23">
                  <c:v>2.2758333333333006E-2</c:v>
                </c:pt>
                <c:pt idx="24">
                  <c:v>3.1545833333333009E-2</c:v>
                </c:pt>
                <c:pt idx="25">
                  <c:v>3.1116666666666497E-2</c:v>
                </c:pt>
                <c:pt idx="26">
                  <c:v>2.6904166666666653E-2</c:v>
                </c:pt>
                <c:pt idx="27">
                  <c:v>2.2529166666666652E-2</c:v>
                </c:pt>
                <c:pt idx="28">
                  <c:v>2.1700000000000004E-2</c:v>
                </c:pt>
                <c:pt idx="29">
                  <c:v>2.4187500000000004E-2</c:v>
                </c:pt>
                <c:pt idx="30">
                  <c:v>2.5708333333333302E-2</c:v>
                </c:pt>
                <c:pt idx="31">
                  <c:v>2.7745833333333296E-2</c:v>
                </c:pt>
                <c:pt idx="32">
                  <c:v>2.5049999999999999E-2</c:v>
                </c:pt>
                <c:pt idx="33">
                  <c:v>2.2995833333333299E-2</c:v>
                </c:pt>
                <c:pt idx="34">
                  <c:v>1.8462499999999996E-2</c:v>
                </c:pt>
                <c:pt idx="35">
                  <c:v>2.6549999999999997E-2</c:v>
                </c:pt>
                <c:pt idx="36">
                  <c:v>2.0799999999999999E-2</c:v>
                </c:pt>
                <c:pt idx="37">
                  <c:v>2.1258333333333296E-2</c:v>
                </c:pt>
                <c:pt idx="38">
                  <c:v>2.0708333333333301E-2</c:v>
                </c:pt>
                <c:pt idx="39">
                  <c:v>1.3258333333333301E-2</c:v>
                </c:pt>
                <c:pt idx="40">
                  <c:v>2.6912499999999999E-2</c:v>
                </c:pt>
                <c:pt idx="41">
                  <c:v>2.8262499999999999E-2</c:v>
                </c:pt>
                <c:pt idx="42">
                  <c:v>3.3908333333333297E-2</c:v>
                </c:pt>
                <c:pt idx="43">
                  <c:v>2.55333333333333E-2</c:v>
                </c:pt>
                <c:pt idx="44">
                  <c:v>2.529166666666665E-2</c:v>
                </c:pt>
                <c:pt idx="45">
                  <c:v>2.4625000000000001E-2</c:v>
                </c:pt>
                <c:pt idx="46">
                  <c:v>2.52375E-2</c:v>
                </c:pt>
                <c:pt idx="47">
                  <c:v>2.9529166666666648E-2</c:v>
                </c:pt>
                <c:pt idx="48">
                  <c:v>4.9258333333333293E-2</c:v>
                </c:pt>
                <c:pt idx="49">
                  <c:v>2.916666666666665E-2</c:v>
                </c:pt>
                <c:pt idx="50">
                  <c:v>3.4266666666666654E-2</c:v>
                </c:pt>
                <c:pt idx="51">
                  <c:v>4.3845833333333299E-2</c:v>
                </c:pt>
                <c:pt idx="52">
                  <c:v>3.8466666666666649E-2</c:v>
                </c:pt>
                <c:pt idx="53">
                  <c:v>3.0775000000000004E-2</c:v>
                </c:pt>
                <c:pt idx="54">
                  <c:v>3.8862499999999994E-2</c:v>
                </c:pt>
                <c:pt idx="55">
                  <c:v>3.8683333333333299E-2</c:v>
                </c:pt>
                <c:pt idx="56">
                  <c:v>3.4529166666666652E-2</c:v>
                </c:pt>
                <c:pt idx="57">
                  <c:v>3.2066666666666646E-2</c:v>
                </c:pt>
                <c:pt idx="58">
                  <c:v>3.6049999999999999E-2</c:v>
                </c:pt>
                <c:pt idx="59">
                  <c:v>3.3337499999999999E-2</c:v>
                </c:pt>
                <c:pt idx="60">
                  <c:v>3.1333333333333296E-2</c:v>
                </c:pt>
                <c:pt idx="61">
                  <c:v>2.7166666666666651E-2</c:v>
                </c:pt>
                <c:pt idx="62">
                  <c:v>3.0670833333333297E-2</c:v>
                </c:pt>
                <c:pt idx="63">
                  <c:v>2.7649999999999997E-2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8-4811-B2B8-7E0399BDF4C7}"/>
            </c:ext>
          </c:extLst>
        </c:ser>
        <c:ser>
          <c:idx val="2"/>
          <c:order val="2"/>
          <c:tx>
            <c:v>WACC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'Historical Impl Premiums'!$A$8:$A$71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 formatCode="0">
                  <c:v>2009</c:v>
                </c:pt>
                <c:pt idx="50" formatCode="0">
                  <c:v>2010</c:v>
                </c:pt>
                <c:pt idx="51" formatCode="0">
                  <c:v>2011</c:v>
                </c:pt>
                <c:pt idx="52" formatCode="0">
                  <c:v>2012</c:v>
                </c:pt>
                <c:pt idx="53" formatCode="0">
                  <c:v>2013</c:v>
                </c:pt>
                <c:pt idx="54" formatCode="0">
                  <c:v>2014</c:v>
                </c:pt>
                <c:pt idx="55" formatCode="0">
                  <c:v>2015</c:v>
                </c:pt>
                <c:pt idx="56" formatCode="0">
                  <c:v>2016</c:v>
                </c:pt>
                <c:pt idx="57" formatCode="0">
                  <c:v>2017</c:v>
                </c:pt>
                <c:pt idx="58" formatCode="0">
                  <c:v>2018</c:v>
                </c:pt>
                <c:pt idx="59" formatCode="0">
                  <c:v>2019</c:v>
                </c:pt>
                <c:pt idx="60" formatCode="0">
                  <c:v>2020</c:v>
                </c:pt>
                <c:pt idx="61" formatCode="0">
                  <c:v>2021</c:v>
                </c:pt>
                <c:pt idx="62" formatCode="0">
                  <c:v>2022</c:v>
                </c:pt>
                <c:pt idx="63" formatCode="0">
                  <c:v>2023</c:v>
                </c:pt>
              </c:numCache>
            </c:numRef>
          </c:cat>
          <c:val>
            <c:numRef>
              <c:f>'Historical Impl Premiums'!$U$8:$U$71</c:f>
              <c:numCache>
                <c:formatCode>0.00%</c:formatCode>
                <c:ptCount val="64"/>
                <c:pt idx="0">
                  <c:v>1.6500000000000001E-2</c:v>
                </c:pt>
                <c:pt idx="1">
                  <c:v>1.9999999999999997E-2</c:v>
                </c:pt>
                <c:pt idx="2">
                  <c:v>4.7500000000000042E-3</c:v>
                </c:pt>
                <c:pt idx="3">
                  <c:v>1.1916666666666048E-3</c:v>
                </c:pt>
                <c:pt idx="4">
                  <c:v>1.958333333333305E-3</c:v>
                </c:pt>
                <c:pt idx="5">
                  <c:v>-1.5666666666667023E-3</c:v>
                </c:pt>
                <c:pt idx="6">
                  <c:v>4.9000000000000016E-3</c:v>
                </c:pt>
                <c:pt idx="7">
                  <c:v>-1.9333333333334049E-3</c:v>
                </c:pt>
                <c:pt idx="8">
                  <c:v>1.4999999999999736E-4</c:v>
                </c:pt>
                <c:pt idx="9">
                  <c:v>-8.5083333333333955E-3</c:v>
                </c:pt>
                <c:pt idx="10">
                  <c:v>1.5399999999999983E-2</c:v>
                </c:pt>
                <c:pt idx="11">
                  <c:v>1.4966666666666593E-2</c:v>
                </c:pt>
                <c:pt idx="12">
                  <c:v>8.0333333333332951E-3</c:v>
                </c:pt>
                <c:pt idx="13">
                  <c:v>5.4083333333332928E-3</c:v>
                </c:pt>
                <c:pt idx="14">
                  <c:v>1.1658333333333312E-2</c:v>
                </c:pt>
                <c:pt idx="15">
                  <c:v>1.0658333333333297E-2</c:v>
                </c:pt>
                <c:pt idx="16">
                  <c:v>1.6241666666666613E-2</c:v>
                </c:pt>
                <c:pt idx="17">
                  <c:v>2.4416666666666059E-3</c:v>
                </c:pt>
                <c:pt idx="18">
                  <c:v>-4.2500000000000038E-3</c:v>
                </c:pt>
                <c:pt idx="19">
                  <c:v>-7.008333333333408E-3</c:v>
                </c:pt>
                <c:pt idx="20">
                  <c:v>-4.9166666666669856E-3</c:v>
                </c:pt>
                <c:pt idx="21">
                  <c:v>1.9083333333329844E-3</c:v>
                </c:pt>
                <c:pt idx="22">
                  <c:v>3.3174999999999996E-2</c:v>
                </c:pt>
                <c:pt idx="23">
                  <c:v>2.4166666666660119E-3</c:v>
                </c:pt>
                <c:pt idx="24">
                  <c:v>1.1991666666666026E-2</c:v>
                </c:pt>
                <c:pt idx="25">
                  <c:v>2.3833333333332998E-2</c:v>
                </c:pt>
                <c:pt idx="26">
                  <c:v>1.8008333333333307E-2</c:v>
                </c:pt>
                <c:pt idx="27">
                  <c:v>5.1583333333333065E-3</c:v>
                </c:pt>
                <c:pt idx="28">
                  <c:v>5.7000000000000106E-3</c:v>
                </c:pt>
                <c:pt idx="29">
                  <c:v>1.3275000000000009E-2</c:v>
                </c:pt>
                <c:pt idx="30">
                  <c:v>1.2516666666666607E-2</c:v>
                </c:pt>
                <c:pt idx="31">
                  <c:v>2.0691666666666594E-2</c:v>
                </c:pt>
                <c:pt idx="32">
                  <c:v>1.4600000000000002E-2</c:v>
                </c:pt>
                <c:pt idx="33">
                  <c:v>1.4291666666666598E-2</c:v>
                </c:pt>
                <c:pt idx="34">
                  <c:v>1.4249999999999957E-3</c:v>
                </c:pt>
                <c:pt idx="35">
                  <c:v>2.0199999999999996E-2</c:v>
                </c:pt>
                <c:pt idx="36">
                  <c:v>9.5999999999999974E-3</c:v>
                </c:pt>
                <c:pt idx="37">
                  <c:v>1.5216666666666594E-2</c:v>
                </c:pt>
                <c:pt idx="38">
                  <c:v>1.8816666666666607E-2</c:v>
                </c:pt>
                <c:pt idx="39">
                  <c:v>6.0166666666666008E-3</c:v>
                </c:pt>
                <c:pt idx="40">
                  <c:v>2.5125000000000001E-2</c:v>
                </c:pt>
                <c:pt idx="41">
                  <c:v>2.0324999999999996E-2</c:v>
                </c:pt>
                <c:pt idx="42">
                  <c:v>2.6816666666666593E-2</c:v>
                </c:pt>
                <c:pt idx="43">
                  <c:v>1.4166666666666598E-2</c:v>
                </c:pt>
                <c:pt idx="44">
                  <c:v>1.4083333333333302E-2</c:v>
                </c:pt>
                <c:pt idx="45">
                  <c:v>8.4499999999999992E-3</c:v>
                </c:pt>
                <c:pt idx="46">
                  <c:v>8.8750000000000009E-3</c:v>
                </c:pt>
                <c:pt idx="47">
                  <c:v>1.5358333333333293E-2</c:v>
                </c:pt>
                <c:pt idx="48">
                  <c:v>3.4216666666666597E-2</c:v>
                </c:pt>
                <c:pt idx="49">
                  <c:v>1.47333333333333E-2</c:v>
                </c:pt>
                <c:pt idx="50">
                  <c:v>1.6533333333333303E-2</c:v>
                </c:pt>
                <c:pt idx="51">
                  <c:v>2.7591666666666601E-2</c:v>
                </c:pt>
                <c:pt idx="52">
                  <c:v>1.9133333333333297E-2</c:v>
                </c:pt>
                <c:pt idx="53">
                  <c:v>1.1950000000000006E-2</c:v>
                </c:pt>
                <c:pt idx="54">
                  <c:v>1.9924999999999995E-2</c:v>
                </c:pt>
                <c:pt idx="55">
                  <c:v>1.6166666666666597E-2</c:v>
                </c:pt>
                <c:pt idx="56">
                  <c:v>1.2158333333333299E-2</c:v>
                </c:pt>
                <c:pt idx="57">
                  <c:v>1.3333333333333298E-2</c:v>
                </c:pt>
                <c:pt idx="58">
                  <c:v>1.2500000000000001E-2</c:v>
                </c:pt>
                <c:pt idx="59">
                  <c:v>1.4675000000000004E-2</c:v>
                </c:pt>
                <c:pt idx="60">
                  <c:v>1.5466666666666601E-2</c:v>
                </c:pt>
                <c:pt idx="61">
                  <c:v>1.1933333333333301E-2</c:v>
                </c:pt>
                <c:pt idx="62">
                  <c:v>1.9416666666665916E-3</c:v>
                </c:pt>
                <c:pt idx="63">
                  <c:v>9.2999999999999958E-3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A8-4811-B2B8-7E0399BDF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871600"/>
        <c:axId val="1470048624"/>
      </c:lineChart>
      <c:catAx>
        <c:axId val="14708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048624"/>
        <c:crosses val="autoZero"/>
        <c:auto val="1"/>
        <c:lblAlgn val="ctr"/>
        <c:lblOffset val="100"/>
        <c:noMultiLvlLbl val="0"/>
      </c:catAx>
      <c:valAx>
        <c:axId val="14700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Implied Equity Risk Premium for US Equity Market: 1960-2022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Impl Premiums'!$A$8:$A$71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 formatCode="0">
                  <c:v>2009</c:v>
                </c:pt>
                <c:pt idx="50" formatCode="0">
                  <c:v>2010</c:v>
                </c:pt>
                <c:pt idx="51" formatCode="0">
                  <c:v>2011</c:v>
                </c:pt>
                <c:pt idx="52" formatCode="0">
                  <c:v>2012</c:v>
                </c:pt>
                <c:pt idx="53" formatCode="0">
                  <c:v>2013</c:v>
                </c:pt>
                <c:pt idx="54" formatCode="0">
                  <c:v>2014</c:v>
                </c:pt>
                <c:pt idx="55" formatCode="0">
                  <c:v>2015</c:v>
                </c:pt>
                <c:pt idx="56" formatCode="0">
                  <c:v>2016</c:v>
                </c:pt>
                <c:pt idx="57" formatCode="0">
                  <c:v>2017</c:v>
                </c:pt>
                <c:pt idx="58" formatCode="0">
                  <c:v>2018</c:v>
                </c:pt>
                <c:pt idx="59" formatCode="0">
                  <c:v>2019</c:v>
                </c:pt>
                <c:pt idx="60" formatCode="0">
                  <c:v>2020</c:v>
                </c:pt>
                <c:pt idx="61" formatCode="0">
                  <c:v>2021</c:v>
                </c:pt>
                <c:pt idx="62" formatCode="0">
                  <c:v>2022</c:v>
                </c:pt>
                <c:pt idx="63" formatCode="0">
                  <c:v>2023</c:v>
                </c:pt>
              </c:numCache>
            </c:numRef>
          </c:cat>
          <c:val>
            <c:numRef>
              <c:f>'Historical Impl Premiums'!$P$8:$P$71</c:f>
              <c:numCache>
                <c:formatCode>0.00%</c:formatCode>
                <c:ptCount val="64"/>
                <c:pt idx="1">
                  <c:v>2.92E-2</c:v>
                </c:pt>
                <c:pt idx="2">
                  <c:v>3.56E-2</c:v>
                </c:pt>
                <c:pt idx="3">
                  <c:v>3.3799999999999997E-2</c:v>
                </c:pt>
                <c:pt idx="4">
                  <c:v>3.3099999999999997E-2</c:v>
                </c:pt>
                <c:pt idx="5">
                  <c:v>3.32E-2</c:v>
                </c:pt>
                <c:pt idx="6">
                  <c:v>3.6799999999999999E-2</c:v>
                </c:pt>
                <c:pt idx="7">
                  <c:v>3.2000000000000001E-2</c:v>
                </c:pt>
                <c:pt idx="8">
                  <c:v>0.03</c:v>
                </c:pt>
                <c:pt idx="9">
                  <c:v>3.7400000000000003E-2</c:v>
                </c:pt>
                <c:pt idx="10">
                  <c:v>3.4099999999999998E-2</c:v>
                </c:pt>
                <c:pt idx="11">
                  <c:v>3.09E-2</c:v>
                </c:pt>
                <c:pt idx="12">
                  <c:v>2.7199999999999998E-2</c:v>
                </c:pt>
                <c:pt idx="13">
                  <c:v>4.2999999999999997E-2</c:v>
                </c:pt>
                <c:pt idx="14">
                  <c:v>5.5899999999999998E-2</c:v>
                </c:pt>
                <c:pt idx="15">
                  <c:v>4.1300000000000003E-2</c:v>
                </c:pt>
                <c:pt idx="16">
                  <c:v>4.5499999999999999E-2</c:v>
                </c:pt>
                <c:pt idx="17">
                  <c:v>5.9200000000000003E-2</c:v>
                </c:pt>
                <c:pt idx="18">
                  <c:v>5.7200000000000001E-2</c:v>
                </c:pt>
                <c:pt idx="19">
                  <c:v>6.4500000000000002E-2</c:v>
                </c:pt>
                <c:pt idx="20">
                  <c:v>5.0299999999999997E-2</c:v>
                </c:pt>
                <c:pt idx="21">
                  <c:v>5.7299999999999997E-2</c:v>
                </c:pt>
                <c:pt idx="22">
                  <c:v>4.9000000000000002E-2</c:v>
                </c:pt>
                <c:pt idx="23">
                  <c:v>4.3099999999999999E-2</c:v>
                </c:pt>
                <c:pt idx="24">
                  <c:v>5.11E-2</c:v>
                </c:pt>
                <c:pt idx="25">
                  <c:v>3.8399999999999997E-2</c:v>
                </c:pt>
                <c:pt idx="26">
                  <c:v>3.5799999999999998E-2</c:v>
                </c:pt>
                <c:pt idx="27">
                  <c:v>3.9899999999999998E-2</c:v>
                </c:pt>
                <c:pt idx="28">
                  <c:v>3.7699999999999997E-2</c:v>
                </c:pt>
                <c:pt idx="29">
                  <c:v>3.5099999999999999E-2</c:v>
                </c:pt>
                <c:pt idx="30">
                  <c:v>3.8899999999999997E-2</c:v>
                </c:pt>
                <c:pt idx="31">
                  <c:v>3.4799999999999998E-2</c:v>
                </c:pt>
                <c:pt idx="32">
                  <c:v>3.5499999999999997E-2</c:v>
                </c:pt>
                <c:pt idx="33">
                  <c:v>3.1699999999999999E-2</c:v>
                </c:pt>
                <c:pt idx="34">
                  <c:v>3.5499999999999997E-2</c:v>
                </c:pt>
                <c:pt idx="35">
                  <c:v>3.2899999999999999E-2</c:v>
                </c:pt>
                <c:pt idx="36">
                  <c:v>3.2000000000000001E-2</c:v>
                </c:pt>
                <c:pt idx="37">
                  <c:v>2.7300000000000001E-2</c:v>
                </c:pt>
                <c:pt idx="38">
                  <c:v>2.2599999999999999E-2</c:v>
                </c:pt>
                <c:pt idx="39">
                  <c:v>2.0500000000000001E-2</c:v>
                </c:pt>
                <c:pt idx="40">
                  <c:v>2.87E-2</c:v>
                </c:pt>
                <c:pt idx="41">
                  <c:v>3.6200000000000003E-2</c:v>
                </c:pt>
                <c:pt idx="42">
                  <c:v>4.1000000000000002E-2</c:v>
                </c:pt>
                <c:pt idx="43">
                  <c:v>3.6900000000000002E-2</c:v>
                </c:pt>
                <c:pt idx="44">
                  <c:v>3.6499999999999998E-2</c:v>
                </c:pt>
                <c:pt idx="45">
                  <c:v>4.0800000000000003E-2</c:v>
                </c:pt>
                <c:pt idx="46">
                  <c:v>4.1599999999999998E-2</c:v>
                </c:pt>
                <c:pt idx="47">
                  <c:v>4.3700000000000003E-2</c:v>
                </c:pt>
                <c:pt idx="48">
                  <c:v>6.4299999999999996E-2</c:v>
                </c:pt>
                <c:pt idx="49">
                  <c:v>4.36E-2</c:v>
                </c:pt>
                <c:pt idx="50">
                  <c:v>5.1999999999999998E-2</c:v>
                </c:pt>
                <c:pt idx="51">
                  <c:v>6.0100000000000001E-2</c:v>
                </c:pt>
                <c:pt idx="52">
                  <c:v>5.7799999999999997E-2</c:v>
                </c:pt>
                <c:pt idx="53">
                  <c:v>4.9599999999999998E-2</c:v>
                </c:pt>
                <c:pt idx="54">
                  <c:v>5.7799999999999997E-2</c:v>
                </c:pt>
                <c:pt idx="55">
                  <c:v>6.1199999999999997E-2</c:v>
                </c:pt>
                <c:pt idx="56">
                  <c:v>5.6899999999999999E-2</c:v>
                </c:pt>
                <c:pt idx="57">
                  <c:v>5.0799999999999998E-2</c:v>
                </c:pt>
                <c:pt idx="58">
                  <c:v>5.96E-2</c:v>
                </c:pt>
                <c:pt idx="59">
                  <c:v>5.1999999999999998E-2</c:v>
                </c:pt>
                <c:pt idx="60">
                  <c:v>4.7199999999999999E-2</c:v>
                </c:pt>
                <c:pt idx="61">
                  <c:v>4.24E-2</c:v>
                </c:pt>
                <c:pt idx="62">
                  <c:v>5.9400000000000001E-2</c:v>
                </c:pt>
                <c:pt idx="63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D-47E9-BB21-0D039A4D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67839"/>
        <c:axId val="1073800646"/>
      </c:lineChart>
      <c:catAx>
        <c:axId val="50106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00646"/>
        <c:crosses val="autoZero"/>
        <c:auto val="1"/>
        <c:lblAlgn val="ctr"/>
        <c:lblOffset val="100"/>
        <c:noMultiLvlLbl val="1"/>
      </c:catAx>
      <c:valAx>
        <c:axId val="10738006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Implied Premium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6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sz="1400" b="0" i="1">
                <a:solidFill>
                  <a:srgbClr val="000000"/>
                </a:solidFill>
                <a:latin typeface="+mn-lt"/>
              </a:defRPr>
            </a:pPr>
            <a:r>
              <a:rPr lang="en-GB" sz="1400" b="0" i="1">
                <a:solidFill>
                  <a:srgbClr val="000000"/>
                </a:solidFill>
                <a:latin typeface="+mn-lt"/>
              </a:rPr>
              <a:t>Implied ERP and Risk free Rates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6666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'Historical Impl Premiums'!$A$9:$A$70</c:f>
              <c:numCache>
                <c:formatCode>General</c:formatCode>
                <c:ptCount val="62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 formatCode="0">
                  <c:v>2009</c:v>
                </c:pt>
                <c:pt idx="49" formatCode="0">
                  <c:v>2010</c:v>
                </c:pt>
                <c:pt idx="50" formatCode="0">
                  <c:v>2011</c:v>
                </c:pt>
                <c:pt idx="51" formatCode="0">
                  <c:v>2012</c:v>
                </c:pt>
                <c:pt idx="52" formatCode="0">
                  <c:v>2013</c:v>
                </c:pt>
                <c:pt idx="53" formatCode="0">
                  <c:v>2014</c:v>
                </c:pt>
                <c:pt idx="54" formatCode="0">
                  <c:v>2015</c:v>
                </c:pt>
                <c:pt idx="55" formatCode="0">
                  <c:v>2016</c:v>
                </c:pt>
                <c:pt idx="56" formatCode="0">
                  <c:v>2017</c:v>
                </c:pt>
                <c:pt idx="57" formatCode="0">
                  <c:v>2018</c:v>
                </c:pt>
                <c:pt idx="58" formatCode="0">
                  <c:v>2019</c:v>
                </c:pt>
                <c:pt idx="59" formatCode="0">
                  <c:v>2020</c:v>
                </c:pt>
                <c:pt idx="60" formatCode="0">
                  <c:v>2021</c:v>
                </c:pt>
                <c:pt idx="61" formatCode="0">
                  <c:v>2022</c:v>
                </c:pt>
              </c:numCache>
            </c:numRef>
          </c:cat>
          <c:val>
            <c:numRef>
              <c:f>'Historical Impl Premiums'!$K$9:$K$70</c:f>
              <c:numCache>
                <c:formatCode>0.00%</c:formatCode>
                <c:ptCount val="62"/>
                <c:pt idx="0">
                  <c:v>2.35E-2</c:v>
                </c:pt>
                <c:pt idx="1">
                  <c:v>3.85E-2</c:v>
                </c:pt>
                <c:pt idx="2">
                  <c:v>4.1399999999999999E-2</c:v>
                </c:pt>
                <c:pt idx="3">
                  <c:v>4.2099999999999999E-2</c:v>
                </c:pt>
                <c:pt idx="4">
                  <c:v>4.65E-2</c:v>
                </c:pt>
                <c:pt idx="5">
                  <c:v>4.6399999999999997E-2</c:v>
                </c:pt>
                <c:pt idx="6">
                  <c:v>5.7000000000000002E-2</c:v>
                </c:pt>
                <c:pt idx="7">
                  <c:v>6.1600000000000002E-2</c:v>
                </c:pt>
                <c:pt idx="8">
                  <c:v>7.8799999999999995E-2</c:v>
                </c:pt>
                <c:pt idx="9">
                  <c:v>6.5000000000000002E-2</c:v>
                </c:pt>
                <c:pt idx="10">
                  <c:v>5.8900000000000001E-2</c:v>
                </c:pt>
                <c:pt idx="11">
                  <c:v>6.4100000000000004E-2</c:v>
                </c:pt>
                <c:pt idx="12">
                  <c:v>6.9000000000000006E-2</c:v>
                </c:pt>
                <c:pt idx="13">
                  <c:v>7.3999999999999996E-2</c:v>
                </c:pt>
                <c:pt idx="14">
                  <c:v>7.7600000000000002E-2</c:v>
                </c:pt>
                <c:pt idx="15">
                  <c:v>6.8099999999999994E-2</c:v>
                </c:pt>
                <c:pt idx="16">
                  <c:v>7.7799999999999994E-2</c:v>
                </c:pt>
                <c:pt idx="17">
                  <c:v>9.1499999999999998E-2</c:v>
                </c:pt>
                <c:pt idx="18">
                  <c:v>0.1033</c:v>
                </c:pt>
                <c:pt idx="19">
                  <c:v>0.12429999999999999</c:v>
                </c:pt>
                <c:pt idx="20">
                  <c:v>0.13980000000000001</c:v>
                </c:pt>
                <c:pt idx="21">
                  <c:v>0.1047</c:v>
                </c:pt>
                <c:pt idx="22">
                  <c:v>0.11799999999999999</c:v>
                </c:pt>
                <c:pt idx="23">
                  <c:v>0.11509999999999999</c:v>
                </c:pt>
                <c:pt idx="24">
                  <c:v>8.9899999999999994E-2</c:v>
                </c:pt>
                <c:pt idx="25">
                  <c:v>7.22E-2</c:v>
                </c:pt>
                <c:pt idx="26">
                  <c:v>8.8599999999999998E-2</c:v>
                </c:pt>
                <c:pt idx="27">
                  <c:v>9.1399999999999995E-2</c:v>
                </c:pt>
                <c:pt idx="28">
                  <c:v>7.9299999999999995E-2</c:v>
                </c:pt>
                <c:pt idx="29">
                  <c:v>8.0699999999999994E-2</c:v>
                </c:pt>
                <c:pt idx="30">
                  <c:v>6.7000000000000004E-2</c:v>
                </c:pt>
                <c:pt idx="31">
                  <c:v>6.6799999999999998E-2</c:v>
                </c:pt>
                <c:pt idx="32">
                  <c:v>5.79E-2</c:v>
                </c:pt>
                <c:pt idx="33">
                  <c:v>7.8200000000000006E-2</c:v>
                </c:pt>
                <c:pt idx="34">
                  <c:v>5.57E-2</c:v>
                </c:pt>
                <c:pt idx="35">
                  <c:v>6.4100000000000004E-2</c:v>
                </c:pt>
                <c:pt idx="36">
                  <c:v>5.74E-2</c:v>
                </c:pt>
                <c:pt idx="37">
                  <c:v>4.65E-2</c:v>
                </c:pt>
                <c:pt idx="38">
                  <c:v>6.4399999999999999E-2</c:v>
                </c:pt>
                <c:pt idx="39">
                  <c:v>5.11E-2</c:v>
                </c:pt>
                <c:pt idx="40">
                  <c:v>5.0500000000000003E-2</c:v>
                </c:pt>
                <c:pt idx="41">
                  <c:v>3.8100000000000002E-2</c:v>
                </c:pt>
                <c:pt idx="42">
                  <c:v>4.2500000000000003E-2</c:v>
                </c:pt>
                <c:pt idx="43">
                  <c:v>4.2200000000000001E-2</c:v>
                </c:pt>
                <c:pt idx="44">
                  <c:v>4.3900000000000002E-2</c:v>
                </c:pt>
                <c:pt idx="45">
                  <c:v>4.7E-2</c:v>
                </c:pt>
                <c:pt idx="46">
                  <c:v>4.02E-2</c:v>
                </c:pt>
                <c:pt idx="47">
                  <c:v>2.2100000000000002E-2</c:v>
                </c:pt>
                <c:pt idx="48">
                  <c:v>3.8399999999999997E-2</c:v>
                </c:pt>
                <c:pt idx="49">
                  <c:v>3.2899999999999999E-2</c:v>
                </c:pt>
                <c:pt idx="50">
                  <c:v>1.8800000000000001E-2</c:v>
                </c:pt>
                <c:pt idx="51">
                  <c:v>1.7600000000000001E-2</c:v>
                </c:pt>
                <c:pt idx="52">
                  <c:v>3.04E-2</c:v>
                </c:pt>
                <c:pt idx="53">
                  <c:v>2.1700000000000001E-2</c:v>
                </c:pt>
                <c:pt idx="54">
                  <c:v>2.2700000000000001E-2</c:v>
                </c:pt>
                <c:pt idx="55">
                  <c:v>2.4500000000000001E-2</c:v>
                </c:pt>
                <c:pt idx="56">
                  <c:v>2.41E-2</c:v>
                </c:pt>
                <c:pt idx="57">
                  <c:v>2.6800000000000001E-2</c:v>
                </c:pt>
                <c:pt idx="58">
                  <c:v>1.9199999999999998E-2</c:v>
                </c:pt>
                <c:pt idx="59">
                  <c:v>9.2999999999999992E-3</c:v>
                </c:pt>
                <c:pt idx="60">
                  <c:v>1.5100000000000001E-2</c:v>
                </c:pt>
                <c:pt idx="61">
                  <c:v>3.8800000000000001E-2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4FE-427B-BA76-153CCF6F8C20}"/>
            </c:ext>
          </c:extLst>
        </c:ser>
        <c:ser>
          <c:idx val="1"/>
          <c:order val="1"/>
          <c:spPr>
            <a:solidFill>
              <a:srgbClr val="80206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'Historical Impl Premiums'!$A$9:$A$70</c:f>
              <c:numCache>
                <c:formatCode>General</c:formatCode>
                <c:ptCount val="62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 formatCode="0">
                  <c:v>2009</c:v>
                </c:pt>
                <c:pt idx="49" formatCode="0">
                  <c:v>2010</c:v>
                </c:pt>
                <c:pt idx="50" formatCode="0">
                  <c:v>2011</c:v>
                </c:pt>
                <c:pt idx="51" formatCode="0">
                  <c:v>2012</c:v>
                </c:pt>
                <c:pt idx="52" formatCode="0">
                  <c:v>2013</c:v>
                </c:pt>
                <c:pt idx="53" formatCode="0">
                  <c:v>2014</c:v>
                </c:pt>
                <c:pt idx="54" formatCode="0">
                  <c:v>2015</c:v>
                </c:pt>
                <c:pt idx="55" formatCode="0">
                  <c:v>2016</c:v>
                </c:pt>
                <c:pt idx="56" formatCode="0">
                  <c:v>2017</c:v>
                </c:pt>
                <c:pt idx="57" formatCode="0">
                  <c:v>2018</c:v>
                </c:pt>
                <c:pt idx="58" formatCode="0">
                  <c:v>2019</c:v>
                </c:pt>
                <c:pt idx="59" formatCode="0">
                  <c:v>2020</c:v>
                </c:pt>
                <c:pt idx="60" formatCode="0">
                  <c:v>2021</c:v>
                </c:pt>
                <c:pt idx="61" formatCode="0">
                  <c:v>2022</c:v>
                </c:pt>
              </c:numCache>
            </c:numRef>
          </c:cat>
          <c:val>
            <c:numRef>
              <c:f>'Historical Impl Premiums'!$P$9:$P$70</c:f>
              <c:numCache>
                <c:formatCode>0.00%</c:formatCode>
                <c:ptCount val="62"/>
                <c:pt idx="0">
                  <c:v>2.92E-2</c:v>
                </c:pt>
                <c:pt idx="1">
                  <c:v>3.56E-2</c:v>
                </c:pt>
                <c:pt idx="2">
                  <c:v>3.3799999999999997E-2</c:v>
                </c:pt>
                <c:pt idx="3">
                  <c:v>3.3099999999999997E-2</c:v>
                </c:pt>
                <c:pt idx="4">
                  <c:v>3.32E-2</c:v>
                </c:pt>
                <c:pt idx="5">
                  <c:v>3.6799999999999999E-2</c:v>
                </c:pt>
                <c:pt idx="6">
                  <c:v>3.2000000000000001E-2</c:v>
                </c:pt>
                <c:pt idx="7">
                  <c:v>0.03</c:v>
                </c:pt>
                <c:pt idx="8">
                  <c:v>3.7400000000000003E-2</c:v>
                </c:pt>
                <c:pt idx="9">
                  <c:v>3.4099999999999998E-2</c:v>
                </c:pt>
                <c:pt idx="10">
                  <c:v>3.09E-2</c:v>
                </c:pt>
                <c:pt idx="11">
                  <c:v>2.7199999999999998E-2</c:v>
                </c:pt>
                <c:pt idx="12">
                  <c:v>4.2999999999999997E-2</c:v>
                </c:pt>
                <c:pt idx="13">
                  <c:v>5.5899999999999998E-2</c:v>
                </c:pt>
                <c:pt idx="14">
                  <c:v>4.1300000000000003E-2</c:v>
                </c:pt>
                <c:pt idx="15">
                  <c:v>4.5499999999999999E-2</c:v>
                </c:pt>
                <c:pt idx="16">
                  <c:v>5.9200000000000003E-2</c:v>
                </c:pt>
                <c:pt idx="17">
                  <c:v>5.7200000000000001E-2</c:v>
                </c:pt>
                <c:pt idx="18">
                  <c:v>6.4500000000000002E-2</c:v>
                </c:pt>
                <c:pt idx="19">
                  <c:v>5.0299999999999997E-2</c:v>
                </c:pt>
                <c:pt idx="20">
                  <c:v>5.7299999999999997E-2</c:v>
                </c:pt>
                <c:pt idx="21">
                  <c:v>4.9000000000000002E-2</c:v>
                </c:pt>
                <c:pt idx="22">
                  <c:v>4.3099999999999999E-2</c:v>
                </c:pt>
                <c:pt idx="23">
                  <c:v>5.11E-2</c:v>
                </c:pt>
                <c:pt idx="24">
                  <c:v>3.8399999999999997E-2</c:v>
                </c:pt>
                <c:pt idx="25">
                  <c:v>3.5799999999999998E-2</c:v>
                </c:pt>
                <c:pt idx="26">
                  <c:v>3.9899999999999998E-2</c:v>
                </c:pt>
                <c:pt idx="27">
                  <c:v>3.7699999999999997E-2</c:v>
                </c:pt>
                <c:pt idx="28">
                  <c:v>3.5099999999999999E-2</c:v>
                </c:pt>
                <c:pt idx="29">
                  <c:v>3.8899999999999997E-2</c:v>
                </c:pt>
                <c:pt idx="30">
                  <c:v>3.4799999999999998E-2</c:v>
                </c:pt>
                <c:pt idx="31">
                  <c:v>3.5499999999999997E-2</c:v>
                </c:pt>
                <c:pt idx="32">
                  <c:v>3.1699999999999999E-2</c:v>
                </c:pt>
                <c:pt idx="33">
                  <c:v>3.5499999999999997E-2</c:v>
                </c:pt>
                <c:pt idx="34">
                  <c:v>3.2899999999999999E-2</c:v>
                </c:pt>
                <c:pt idx="35">
                  <c:v>3.2000000000000001E-2</c:v>
                </c:pt>
                <c:pt idx="36">
                  <c:v>2.7300000000000001E-2</c:v>
                </c:pt>
                <c:pt idx="37">
                  <c:v>2.2599999999999999E-2</c:v>
                </c:pt>
                <c:pt idx="38">
                  <c:v>2.0500000000000001E-2</c:v>
                </c:pt>
                <c:pt idx="39">
                  <c:v>2.87E-2</c:v>
                </c:pt>
                <c:pt idx="40">
                  <c:v>3.6200000000000003E-2</c:v>
                </c:pt>
                <c:pt idx="41">
                  <c:v>4.1000000000000002E-2</c:v>
                </c:pt>
                <c:pt idx="42">
                  <c:v>3.6900000000000002E-2</c:v>
                </c:pt>
                <c:pt idx="43">
                  <c:v>3.6499999999999998E-2</c:v>
                </c:pt>
                <c:pt idx="44">
                  <c:v>4.0800000000000003E-2</c:v>
                </c:pt>
                <c:pt idx="45">
                  <c:v>4.1599999999999998E-2</c:v>
                </c:pt>
                <c:pt idx="46">
                  <c:v>4.3700000000000003E-2</c:v>
                </c:pt>
                <c:pt idx="47">
                  <c:v>6.4299999999999996E-2</c:v>
                </c:pt>
                <c:pt idx="48">
                  <c:v>4.36E-2</c:v>
                </c:pt>
                <c:pt idx="49">
                  <c:v>5.1999999999999998E-2</c:v>
                </c:pt>
                <c:pt idx="50">
                  <c:v>6.0100000000000001E-2</c:v>
                </c:pt>
                <c:pt idx="51">
                  <c:v>5.7799999999999997E-2</c:v>
                </c:pt>
                <c:pt idx="52">
                  <c:v>4.9599999999999998E-2</c:v>
                </c:pt>
                <c:pt idx="53">
                  <c:v>5.7799999999999997E-2</c:v>
                </c:pt>
                <c:pt idx="54">
                  <c:v>6.1199999999999997E-2</c:v>
                </c:pt>
                <c:pt idx="55">
                  <c:v>5.6899999999999999E-2</c:v>
                </c:pt>
                <c:pt idx="56">
                  <c:v>5.0799999999999998E-2</c:v>
                </c:pt>
                <c:pt idx="57">
                  <c:v>5.96E-2</c:v>
                </c:pt>
                <c:pt idx="58">
                  <c:v>5.1999999999999998E-2</c:v>
                </c:pt>
                <c:pt idx="59">
                  <c:v>4.7199999999999999E-2</c:v>
                </c:pt>
                <c:pt idx="60">
                  <c:v>4.24E-2</c:v>
                </c:pt>
                <c:pt idx="61">
                  <c:v>5.9400000000000001E-2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4FE-427B-BA76-153CCF6F8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59797"/>
        <c:axId val="142161074"/>
      </c:barChart>
      <c:catAx>
        <c:axId val="43659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161074"/>
        <c:crosses val="autoZero"/>
        <c:auto val="1"/>
        <c:lblAlgn val="ctr"/>
        <c:lblOffset val="100"/>
        <c:noMultiLvlLbl val="1"/>
      </c:catAx>
      <c:valAx>
        <c:axId val="142161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6597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621924</xdr:colOff>
      <xdr:row>47</xdr:row>
      <xdr:rowOff>40340</xdr:rowOff>
    </xdr:from>
    <xdr:to>
      <xdr:col>14</xdr:col>
      <xdr:colOff>414616</xdr:colOff>
      <xdr:row>68</xdr:row>
      <xdr:rowOff>123264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18F4EF-6F54-B31C-AEFE-066D4F1AD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459442</xdr:colOff>
      <xdr:row>11</xdr:row>
      <xdr:rowOff>17927</xdr:rowOff>
    </xdr:from>
    <xdr:to>
      <xdr:col>19</xdr:col>
      <xdr:colOff>347382</xdr:colOff>
      <xdr:row>39</xdr:row>
      <xdr:rowOff>112058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7D591B-3362-93DD-2778-279B7B139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2" descr="Chart 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W71">
  <tableColumns count="23">
    <tableColumn id="1" xr3:uid="{00000000-0010-0000-0000-000001000000}" name="Year"/>
    <tableColumn id="2" xr3:uid="{00000000-0010-0000-0000-000002000000}" name="Earnings Yield"/>
    <tableColumn id="3" xr3:uid="{00000000-0010-0000-0000-000003000000}" name="Dividend Yield"/>
    <tableColumn id="4" xr3:uid="{00000000-0010-0000-0000-000004000000}" name="S&amp;P 500"/>
    <tableColumn id="5" xr3:uid="{00000000-0010-0000-0000-000005000000}" name="Earnings*"/>
    <tableColumn id="6" xr3:uid="{00000000-0010-0000-0000-000006000000}" name="Dividends*"/>
    <tableColumn id="7" xr3:uid="{00000000-0010-0000-0000-000007000000}" name="Dividends + Buybacks"/>
    <tableColumn id="8" xr3:uid="{00000000-0010-0000-0000-000008000000}" name="Change in Earnings"/>
    <tableColumn id="9" xr3:uid="{00000000-0010-0000-0000-000009000000}" name="Change in Dividends"/>
    <tableColumn id="10" xr3:uid="{00000000-0010-0000-0000-00000A000000}" name="T.Bill Rate"/>
    <tableColumn id="11" xr3:uid="{00000000-0010-0000-0000-00000B000000}" name="T.Bond Rate"/>
    <tableColumn id="12" xr3:uid="{00000000-0010-0000-0000-00000C000000}" name="Bond-Bill"/>
    <tableColumn id="13" xr3:uid="{00000000-0010-0000-0000-00000D000000}" name="Smoothed Growth"/>
    <tableColumn id="14" xr3:uid="{00000000-0010-0000-0000-00000E000000}" name="Implied Premium (DDM)"/>
    <tableColumn id="15" xr3:uid="{00000000-0010-0000-0000-00000F000000}" name="Analyst Growth Estimate"/>
    <tableColumn id="16" xr3:uid="{00000000-0010-0000-0000-000010000000}" name="Implied ERP (FCFE)"/>
    <tableColumn id="21" xr3:uid="{BADD1D3E-6804-48BA-B2D7-F4F705C6CC24}" name="AAA Bond  %" dataDxfId="4"/>
    <tableColumn id="24" xr3:uid="{A699BA0C-F333-4ADD-BFFC-FF885D615FA1}" name="CAPM" dataDxfId="3">
      <calculatedColumnFormula>Table_1[[#This Row],[Implied ERP (FCFE)]]+Table_1[[#This Row],[T.Bond Rate]]</calculatedColumnFormula>
    </tableColumn>
    <tableColumn id="22" xr3:uid="{C59FBBB2-5C27-4A86-8DAC-99AD420E8E2E}" name="AAA" dataDxfId="2">
      <calculatedColumnFormula>Table_1[[#This Row],[AAA Bond  %]]/100</calculatedColumnFormula>
    </tableColumn>
    <tableColumn id="25" xr3:uid="{93E715C7-DE99-4ED9-8747-956E79ABB4C8}" name="WACC" dataDxfId="1">
      <calculatedColumnFormula>Table_1[[#This Row],[Implied ERP (FCFE)]]*0.5+Table_1[[#This Row],[Bond Premuim]]*0.5</calculatedColumnFormula>
    </tableColumn>
    <tableColumn id="23" xr3:uid="{A24EF4AC-2A1F-4EE0-B06B-3302867BC6E4}" name="Bond Premuim" dataDxfId="0">
      <calculatedColumnFormula>Table_1[[#This Row],[AAA]]-Table_1[[#This Row],[T.Bond Rate]]</calculatedColumnFormula>
    </tableColumn>
    <tableColumn id="17" xr3:uid="{00000000-0010-0000-0000-000011000000}" name="Implied Premium (FCFE with sustainable Payout)"/>
    <tableColumn id="18" xr3:uid="{00000000-0010-0000-0000-000012000000}" name="ERP/Riskfree Rate"/>
  </tableColumns>
  <tableStyleInfo name="Historical Impl Premium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ern.nyu.edu/~adamodar/New_Home_Page/data.html" TargetMode="External"/><Relationship Id="rId2" Type="http://schemas.openxmlformats.org/officeDocument/2006/relationships/hyperlink" Target="http://www.damodaran.com/" TargetMode="External"/><Relationship Id="rId1" Type="http://schemas.openxmlformats.org/officeDocument/2006/relationships/hyperlink" Target="mailto:adamodar@stern.nyu.edu?subject=Data%20on%20website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abSelected="1" topLeftCell="D1" zoomScale="85" zoomScaleNormal="85" workbookViewId="0">
      <selection activeCell="V38" sqref="V38"/>
    </sheetView>
  </sheetViews>
  <sheetFormatPr defaultColWidth="14.42578125" defaultRowHeight="15" customHeight="1"/>
  <cols>
    <col min="1" max="1" width="13.7109375" customWidth="1"/>
    <col min="2" max="3" width="11.5703125" customWidth="1"/>
    <col min="4" max="4" width="10.42578125" customWidth="1"/>
    <col min="5" max="5" width="9.140625" customWidth="1"/>
    <col min="6" max="6" width="9.7109375" customWidth="1"/>
    <col min="7" max="7" width="15.85546875" customWidth="1"/>
    <col min="8" max="8" width="15.5703125" customWidth="1"/>
    <col min="9" max="9" width="15" customWidth="1"/>
    <col min="10" max="10" width="9.5703125" customWidth="1"/>
    <col min="11" max="11" width="10.42578125" customWidth="1"/>
    <col min="12" max="12" width="13.42578125" customWidth="1"/>
    <col min="13" max="13" width="18.42578125" customWidth="1"/>
    <col min="14" max="14" width="18.28515625" customWidth="1"/>
    <col min="15" max="16" width="18.85546875" customWidth="1"/>
    <col min="17" max="17" width="18.85546875" style="38" hidden="1" customWidth="1"/>
    <col min="18" max="21" width="18.85546875" style="10" customWidth="1"/>
    <col min="22" max="22" width="31.28515625" customWidth="1"/>
    <col min="23" max="23" width="13.85546875" customWidth="1"/>
    <col min="24" max="24" width="10" customWidth="1"/>
    <col min="25" max="25" width="9.140625"/>
    <col min="26" max="31" width="10" customWidth="1"/>
  </cols>
  <sheetData>
    <row r="1" spans="1:31" ht="15.75" customHeight="1">
      <c r="A1" s="1" t="s">
        <v>0</v>
      </c>
      <c r="B1" s="46">
        <v>45296</v>
      </c>
      <c r="C1" s="49"/>
      <c r="D1" s="49"/>
      <c r="E1" s="49"/>
      <c r="F1" s="49"/>
      <c r="G1" s="50"/>
      <c r="H1" s="2"/>
      <c r="I1" s="2"/>
      <c r="J1" s="2"/>
      <c r="K1" s="3"/>
      <c r="L1" s="3"/>
      <c r="M1" s="3"/>
      <c r="N1" s="3"/>
      <c r="O1" s="3"/>
      <c r="P1" s="3"/>
      <c r="Q1" s="39"/>
      <c r="V1" s="3"/>
      <c r="W1" s="3"/>
      <c r="X1" s="3"/>
      <c r="Y1" t="s">
        <v>1</v>
      </c>
      <c r="Z1" s="3"/>
      <c r="AA1" s="3"/>
      <c r="AB1" s="3"/>
      <c r="AC1" s="3"/>
      <c r="AD1" s="3"/>
      <c r="AE1" s="3"/>
    </row>
    <row r="2" spans="1:31" ht="15.75" customHeight="1">
      <c r="A2" s="4" t="s">
        <v>2</v>
      </c>
      <c r="B2" s="47" t="s">
        <v>3</v>
      </c>
      <c r="C2" s="51"/>
      <c r="D2" s="51"/>
      <c r="E2" s="51"/>
      <c r="F2" s="51"/>
      <c r="G2" s="52"/>
      <c r="H2" s="2"/>
      <c r="I2" s="2"/>
      <c r="J2" s="2"/>
      <c r="K2" s="3"/>
      <c r="L2" s="3"/>
      <c r="M2" s="3"/>
      <c r="N2" s="3"/>
      <c r="O2" s="3"/>
      <c r="P2" s="3"/>
      <c r="Q2" s="39"/>
      <c r="V2" s="3"/>
      <c r="W2" s="3"/>
      <c r="X2" s="3"/>
      <c r="Y2">
        <v>6.82</v>
      </c>
      <c r="Z2" s="3"/>
      <c r="AA2" s="3"/>
      <c r="AB2" s="3"/>
      <c r="AC2" s="3"/>
      <c r="AD2" s="3"/>
      <c r="AE2" s="3"/>
    </row>
    <row r="3" spans="1:31" ht="15.75" customHeight="1">
      <c r="A3" s="4" t="s">
        <v>4</v>
      </c>
      <c r="B3" s="48" t="s">
        <v>5</v>
      </c>
      <c r="C3" s="51"/>
      <c r="D3" s="51"/>
      <c r="E3" s="53"/>
      <c r="F3" s="48" t="s">
        <v>6</v>
      </c>
      <c r="G3" s="52"/>
      <c r="H3" s="2"/>
      <c r="I3" s="2"/>
      <c r="J3" s="2"/>
      <c r="K3" s="3"/>
      <c r="L3" s="3"/>
      <c r="M3" s="3"/>
      <c r="N3" s="3"/>
      <c r="O3" s="3"/>
      <c r="P3" s="3"/>
      <c r="Q3" s="39"/>
      <c r="V3" s="3"/>
      <c r="W3" s="3"/>
      <c r="X3" s="3"/>
      <c r="Y3">
        <v>6.81</v>
      </c>
      <c r="Z3" s="3"/>
      <c r="AA3" s="3"/>
      <c r="AB3" s="3"/>
      <c r="AC3" s="3"/>
      <c r="AD3" s="3"/>
      <c r="AE3" s="3"/>
    </row>
    <row r="4" spans="1:31" ht="15.75" customHeight="1">
      <c r="A4" s="4" t="s">
        <v>7</v>
      </c>
      <c r="B4" s="54" t="s">
        <v>8</v>
      </c>
      <c r="C4" s="51"/>
      <c r="D4" s="51"/>
      <c r="E4" s="51"/>
      <c r="F4" s="51"/>
      <c r="G4" s="52"/>
      <c r="H4" s="2"/>
      <c r="I4" s="2"/>
      <c r="J4" s="2"/>
      <c r="K4" s="3"/>
      <c r="L4" s="3"/>
      <c r="M4" s="3"/>
      <c r="N4" s="3"/>
      <c r="O4" s="3"/>
      <c r="P4" s="3"/>
      <c r="Q4" s="39"/>
      <c r="V4" s="3"/>
      <c r="W4" s="3"/>
      <c r="X4" s="3"/>
      <c r="Y4">
        <v>6.99</v>
      </c>
      <c r="Z4" s="3"/>
      <c r="AA4" s="3"/>
      <c r="AB4" s="3"/>
      <c r="AC4" s="3"/>
      <c r="AD4" s="3"/>
      <c r="AE4" s="3"/>
    </row>
    <row r="5" spans="1:31" ht="15.75" customHeight="1">
      <c r="A5" s="4" t="s">
        <v>9</v>
      </c>
      <c r="B5" s="55" t="s">
        <v>10</v>
      </c>
      <c r="C5" s="51"/>
      <c r="D5" s="51"/>
      <c r="E5" s="51"/>
      <c r="F5" s="51"/>
      <c r="G5" s="52"/>
      <c r="H5" s="2"/>
      <c r="I5" s="2"/>
      <c r="J5" s="2"/>
      <c r="K5" s="3"/>
      <c r="L5" s="3"/>
      <c r="M5" s="3"/>
      <c r="N5" s="3"/>
      <c r="O5" s="3"/>
      <c r="P5" s="3"/>
      <c r="Q5" s="39"/>
      <c r="V5" s="3"/>
      <c r="W5" s="3"/>
      <c r="X5" s="3"/>
      <c r="Y5">
        <v>7.35</v>
      </c>
      <c r="Z5" s="3"/>
      <c r="AA5" s="3"/>
      <c r="AB5" s="3"/>
      <c r="AC5" s="3"/>
      <c r="AD5" s="3"/>
      <c r="AE5" s="3"/>
    </row>
    <row r="6" spans="1:31" ht="36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9"/>
      <c r="V6" s="3"/>
      <c r="W6" s="3"/>
      <c r="X6" s="3"/>
      <c r="Y6">
        <v>7.5</v>
      </c>
      <c r="Z6" s="3"/>
      <c r="AA6" s="3"/>
      <c r="AB6" s="3"/>
      <c r="AC6" s="3"/>
      <c r="AD6" s="3"/>
      <c r="AE6" s="3"/>
    </row>
    <row r="7" spans="1:31" ht="15" customHeight="1">
      <c r="A7" s="5" t="s">
        <v>11</v>
      </c>
      <c r="B7" s="5" t="s">
        <v>12</v>
      </c>
      <c r="C7" s="5" t="s">
        <v>13</v>
      </c>
      <c r="D7" s="5" t="s">
        <v>6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21</v>
      </c>
      <c r="M7" s="6" t="s">
        <v>22</v>
      </c>
      <c r="N7" s="5" t="s">
        <v>23</v>
      </c>
      <c r="O7" s="6" t="s">
        <v>24</v>
      </c>
      <c r="P7" s="6" t="s">
        <v>25</v>
      </c>
      <c r="Q7" s="41" t="s">
        <v>26</v>
      </c>
      <c r="R7" s="10" t="s">
        <v>27</v>
      </c>
      <c r="S7" s="10" t="s">
        <v>1</v>
      </c>
      <c r="T7" s="10" t="s">
        <v>28</v>
      </c>
      <c r="U7" s="10" t="s">
        <v>29</v>
      </c>
      <c r="V7" s="42" t="s">
        <v>30</v>
      </c>
      <c r="W7" s="7" t="s">
        <v>31</v>
      </c>
      <c r="X7" s="8"/>
      <c r="Y7">
        <v>7.62</v>
      </c>
      <c r="Z7" s="8"/>
      <c r="AA7" s="8"/>
      <c r="AB7" s="8"/>
      <c r="AC7" s="8"/>
      <c r="AD7" s="8"/>
      <c r="AE7" s="8"/>
    </row>
    <row r="8" spans="1:31" ht="13.5" customHeight="1">
      <c r="A8" s="9">
        <v>1960</v>
      </c>
      <c r="B8" s="10">
        <v>5.3400000000000003E-2</v>
      </c>
      <c r="C8" s="10">
        <v>3.4099999999999998E-2</v>
      </c>
      <c r="D8" s="9">
        <v>58.11</v>
      </c>
      <c r="E8" s="11">
        <v>3.1030739999999999</v>
      </c>
      <c r="F8" s="11">
        <f t="shared" ref="F8:F49" si="0">C8*D8</f>
        <v>1.9815509999999998</v>
      </c>
      <c r="G8" s="11"/>
      <c r="H8" s="9"/>
      <c r="I8" s="9"/>
      <c r="J8" s="10">
        <v>2.6599999999999999E-2</v>
      </c>
      <c r="K8" s="10">
        <v>2.76E-2</v>
      </c>
      <c r="L8" s="10">
        <f t="shared" ref="L8:L71" si="1">K8-J8</f>
        <v>1.0000000000000009E-3</v>
      </c>
      <c r="M8" s="10">
        <f t="shared" ref="M8:M71" si="2">K8*(1/K8)/(((1-(1+K8)^(-5))/K8)+1/K8)+I8*((1-(1+K8)^(-5))/K8)/(((1-(1+K8)^(-5))/K8)+1/K8)</f>
        <v>2.4483913485573581E-2</v>
      </c>
      <c r="N8" s="10"/>
      <c r="O8" s="10"/>
      <c r="P8" s="10"/>
      <c r="Q8" s="38">
        <f>441%</f>
        <v>4.41</v>
      </c>
      <c r="R8" s="10">
        <f>Table_1[[#This Row],[Implied ERP (FCFE)]]+Table_1[[#This Row],[T.Bond Rate]]</f>
        <v>2.76E-2</v>
      </c>
      <c r="S8" s="10">
        <f>Table_1[[#This Row],[AAA Bond  %]]/100</f>
        <v>4.41E-2</v>
      </c>
      <c r="T8" s="10">
        <f>Table_1[[#This Row],[Implied ERP (FCFE)]]*0.5+Table_1[[#This Row],[Bond Premuim]]*0.5</f>
        <v>8.2500000000000004E-3</v>
      </c>
      <c r="U8" s="10">
        <f>Table_1[[#This Row],[AAA]]-Table_1[[#This Row],[T.Bond Rate]]</f>
        <v>1.6500000000000001E-2</v>
      </c>
      <c r="V8" s="43"/>
      <c r="W8" s="12"/>
      <c r="X8" s="13"/>
      <c r="Y8">
        <v>7.71</v>
      </c>
      <c r="Z8" s="13"/>
      <c r="AA8" s="13"/>
      <c r="AB8" s="13"/>
      <c r="AC8" s="13"/>
      <c r="AD8" s="13"/>
      <c r="AE8" s="13"/>
    </row>
    <row r="9" spans="1:31" ht="13.5" customHeight="1">
      <c r="A9" s="9">
        <v>1961</v>
      </c>
      <c r="B9" s="10">
        <v>4.7100000000000003E-2</v>
      </c>
      <c r="C9" s="10">
        <v>2.8500000000000001E-2</v>
      </c>
      <c r="D9" s="9">
        <v>71.55</v>
      </c>
      <c r="E9" s="11">
        <v>3.3700049999999999</v>
      </c>
      <c r="F9" s="11">
        <f t="shared" si="0"/>
        <v>2.0391750000000002</v>
      </c>
      <c r="G9" s="11"/>
      <c r="H9" s="10">
        <f>E9/E8-1</f>
        <v>8.6021474189787339E-2</v>
      </c>
      <c r="I9" s="10">
        <f t="shared" ref="H9:I9" si="3">F9/F8-1</f>
        <v>2.9080250773258154E-2</v>
      </c>
      <c r="J9" s="10">
        <v>2.1299999999999999E-2</v>
      </c>
      <c r="K9" s="10">
        <v>2.35E-2</v>
      </c>
      <c r="L9" s="10">
        <f t="shared" si="1"/>
        <v>2.2000000000000006E-3</v>
      </c>
      <c r="M9" s="10">
        <f t="shared" si="2"/>
        <v>2.4051412136228283E-2</v>
      </c>
      <c r="N9" s="10">
        <v>2.92E-2</v>
      </c>
      <c r="O9" s="10"/>
      <c r="P9" s="10">
        <f>N9</f>
        <v>2.92E-2</v>
      </c>
      <c r="Q9" s="38">
        <v>4.3499999999999996</v>
      </c>
      <c r="R9" s="10">
        <f>Table_1[[#This Row],[Implied ERP (FCFE)]]+Table_1[[#This Row],[T.Bond Rate]]</f>
        <v>5.2699999999999997E-2</v>
      </c>
      <c r="S9" s="10">
        <f>Table_1[[#This Row],[AAA Bond  %]]/100</f>
        <v>4.3499999999999997E-2</v>
      </c>
      <c r="T9" s="10">
        <f>Table_1[[#This Row],[Implied ERP (FCFE)]]*0.5+Table_1[[#This Row],[Bond Premuim]]*0.5</f>
        <v>2.4599999999999997E-2</v>
      </c>
      <c r="U9" s="10">
        <f>Table_1[[#This Row],[AAA]]-Table_1[[#This Row],[T.Bond Rate]]</f>
        <v>1.9999999999999997E-2</v>
      </c>
      <c r="V9" s="43"/>
      <c r="W9" s="14">
        <f t="shared" ref="W9:W71" si="4">P9/K9</f>
        <v>1.2425531914893617</v>
      </c>
      <c r="X9" s="13"/>
      <c r="Y9">
        <v>7.65</v>
      </c>
      <c r="Z9" s="13"/>
      <c r="AA9" s="13"/>
      <c r="AB9" s="13"/>
      <c r="AC9" s="13"/>
      <c r="AD9" s="13"/>
      <c r="AE9" s="13"/>
    </row>
    <row r="10" spans="1:31" ht="13.5" customHeight="1">
      <c r="A10" s="9">
        <v>1962</v>
      </c>
      <c r="B10" s="10">
        <v>5.8099999999999999E-2</v>
      </c>
      <c r="C10" s="10">
        <v>3.4000000000000002E-2</v>
      </c>
      <c r="D10" s="9">
        <v>63.1</v>
      </c>
      <c r="E10" s="11">
        <v>3.6661100000000002</v>
      </c>
      <c r="F10" s="11">
        <f t="shared" si="0"/>
        <v>2.1454000000000004</v>
      </c>
      <c r="G10" s="11"/>
      <c r="H10" s="10">
        <f t="shared" ref="H10:I10" si="5">E10/E9-1</f>
        <v>8.786485479991879E-2</v>
      </c>
      <c r="I10" s="10">
        <f t="shared" si="5"/>
        <v>5.2092145107702992E-2</v>
      </c>
      <c r="J10" s="10">
        <v>2.7300000000000001E-2</v>
      </c>
      <c r="K10" s="10">
        <v>3.85E-2</v>
      </c>
      <c r="L10" s="10">
        <f t="shared" si="1"/>
        <v>1.1199999999999998E-2</v>
      </c>
      <c r="M10" s="10">
        <f t="shared" si="2"/>
        <v>4.0495937022318101E-2</v>
      </c>
      <c r="N10" s="10">
        <v>3.56E-2</v>
      </c>
      <c r="O10" s="10"/>
      <c r="P10" s="10">
        <f t="shared" ref="P9:P32" si="6">N10</f>
        <v>3.56E-2</v>
      </c>
      <c r="Q10" s="38">
        <v>4.3250000000000002</v>
      </c>
      <c r="R10" s="10">
        <f>Table_1[[#This Row],[Implied ERP (FCFE)]]+Table_1[[#This Row],[T.Bond Rate]]</f>
        <v>7.4099999999999999E-2</v>
      </c>
      <c r="S10" s="10">
        <f>Table_1[[#This Row],[AAA Bond  %]]/100</f>
        <v>4.3250000000000004E-2</v>
      </c>
      <c r="T10" s="10">
        <f>Table_1[[#This Row],[Implied ERP (FCFE)]]*0.5+Table_1[[#This Row],[Bond Premuim]]*0.5</f>
        <v>2.0175000000000002E-2</v>
      </c>
      <c r="U10" s="10">
        <f>Table_1[[#This Row],[AAA]]-Table_1[[#This Row],[T.Bond Rate]]</f>
        <v>4.7500000000000042E-3</v>
      </c>
      <c r="V10" s="43"/>
      <c r="W10" s="14">
        <f t="shared" si="4"/>
        <v>0.92467532467532465</v>
      </c>
      <c r="X10" s="13"/>
      <c r="Y10">
        <v>7.46</v>
      </c>
      <c r="Z10" s="13"/>
      <c r="AA10" s="13"/>
      <c r="AB10" s="13"/>
      <c r="AC10" s="13"/>
      <c r="AD10" s="13"/>
      <c r="AE10" s="13"/>
    </row>
    <row r="11" spans="1:31" ht="13.5" customHeight="1">
      <c r="A11" s="9">
        <v>1963</v>
      </c>
      <c r="B11" s="10">
        <v>5.5100000000000003E-2</v>
      </c>
      <c r="C11" s="10">
        <v>3.1300000000000001E-2</v>
      </c>
      <c r="D11" s="9">
        <v>75.02</v>
      </c>
      <c r="E11" s="11">
        <v>4.1336019999999998</v>
      </c>
      <c r="F11" s="11">
        <f t="shared" si="0"/>
        <v>2.3481260000000002</v>
      </c>
      <c r="G11" s="11"/>
      <c r="H11" s="10">
        <f t="shared" ref="H11:I11" si="7">E11/E10-1</f>
        <v>0.12751717760787318</v>
      </c>
      <c r="I11" s="10">
        <f t="shared" si="7"/>
        <v>9.4493334576302601E-2</v>
      </c>
      <c r="J11" s="10">
        <v>3.1199999999999999E-2</v>
      </c>
      <c r="K11" s="10">
        <v>4.1399999999999999E-2</v>
      </c>
      <c r="L11" s="10">
        <f t="shared" si="1"/>
        <v>1.0200000000000001E-2</v>
      </c>
      <c r="M11" s="10">
        <f t="shared" si="2"/>
        <v>4.9635185632241924E-2</v>
      </c>
      <c r="N11" s="10">
        <v>3.3799999999999997E-2</v>
      </c>
      <c r="O11" s="10"/>
      <c r="P11" s="10">
        <f t="shared" si="6"/>
        <v>3.3799999999999997E-2</v>
      </c>
      <c r="Q11" s="38">
        <v>4.2591666666666601</v>
      </c>
      <c r="R11" s="10">
        <f>Table_1[[#This Row],[Implied ERP (FCFE)]]+Table_1[[#This Row],[T.Bond Rate]]</f>
        <v>7.5199999999999989E-2</v>
      </c>
      <c r="S11" s="10">
        <f>Table_1[[#This Row],[AAA Bond  %]]/100</f>
        <v>4.2591666666666604E-2</v>
      </c>
      <c r="T11" s="10">
        <f>Table_1[[#This Row],[Implied ERP (FCFE)]]*0.5+Table_1[[#This Row],[Bond Premuim]]*0.5</f>
        <v>1.7495833333333301E-2</v>
      </c>
      <c r="U11" s="10">
        <f>Table_1[[#This Row],[AAA]]-Table_1[[#This Row],[T.Bond Rate]]</f>
        <v>1.1916666666666048E-3</v>
      </c>
      <c r="V11" s="43"/>
      <c r="W11" s="14">
        <f t="shared" si="4"/>
        <v>0.81642512077294682</v>
      </c>
      <c r="X11" s="13"/>
      <c r="Y11">
        <v>7.66</v>
      </c>
      <c r="Z11" s="13"/>
      <c r="AA11" s="13"/>
      <c r="AB11" s="13"/>
      <c r="AC11" s="13"/>
      <c r="AD11" s="13"/>
      <c r="AE11" s="13"/>
    </row>
    <row r="12" spans="1:31" ht="13.5" customHeight="1">
      <c r="A12" s="9">
        <v>1964</v>
      </c>
      <c r="B12" s="10">
        <v>5.62E-2</v>
      </c>
      <c r="C12" s="10">
        <v>3.0499999999999999E-2</v>
      </c>
      <c r="D12" s="9">
        <v>84.75</v>
      </c>
      <c r="E12" s="11">
        <v>4.76295</v>
      </c>
      <c r="F12" s="11">
        <f t="shared" si="0"/>
        <v>2.5848749999999998</v>
      </c>
      <c r="G12" s="11"/>
      <c r="H12" s="10">
        <f t="shared" ref="H12:I12" si="8">E12/E11-1</f>
        <v>0.15225171654165059</v>
      </c>
      <c r="I12" s="10">
        <f t="shared" si="8"/>
        <v>0.10082465762058757</v>
      </c>
      <c r="J12" s="10">
        <v>3.5400000000000001E-2</v>
      </c>
      <c r="K12" s="10">
        <v>4.2099999999999999E-2</v>
      </c>
      <c r="L12" s="10">
        <f t="shared" si="1"/>
        <v>6.6999999999999976E-3</v>
      </c>
      <c r="M12" s="10">
        <f t="shared" si="2"/>
        <v>5.1323174002281396E-2</v>
      </c>
      <c r="N12" s="10">
        <v>3.3099999999999997E-2</v>
      </c>
      <c r="O12" s="10"/>
      <c r="P12" s="10">
        <f t="shared" si="6"/>
        <v>3.3099999999999997E-2</v>
      </c>
      <c r="Q12" s="38">
        <v>4.4058333333333302</v>
      </c>
      <c r="R12" s="10">
        <f>Table_1[[#This Row],[Implied ERP (FCFE)]]+Table_1[[#This Row],[T.Bond Rate]]</f>
        <v>7.5199999999999989E-2</v>
      </c>
      <c r="S12" s="10">
        <f>Table_1[[#This Row],[AAA Bond  %]]/100</f>
        <v>4.4058333333333304E-2</v>
      </c>
      <c r="T12" s="10">
        <f>Table_1[[#This Row],[Implied ERP (FCFE)]]*0.5+Table_1[[#This Row],[Bond Premuim]]*0.5</f>
        <v>1.7529166666666651E-2</v>
      </c>
      <c r="U12" s="10">
        <f>Table_1[[#This Row],[AAA]]-Table_1[[#This Row],[T.Bond Rate]]</f>
        <v>1.958333333333305E-3</v>
      </c>
      <c r="V12" s="43"/>
      <c r="W12" s="14">
        <f t="shared" si="4"/>
        <v>0.78622327790973867</v>
      </c>
      <c r="X12" s="13"/>
      <c r="Y12">
        <v>7.39</v>
      </c>
      <c r="Z12" s="13"/>
      <c r="AA12" s="13"/>
      <c r="AB12" s="13"/>
      <c r="AC12" s="13"/>
      <c r="AD12" s="13"/>
      <c r="AE12" s="13"/>
    </row>
    <row r="13" spans="1:31" ht="13.5" customHeight="1">
      <c r="A13" s="9">
        <v>1965</v>
      </c>
      <c r="B13" s="10">
        <v>5.7299999999999997E-2</v>
      </c>
      <c r="C13" s="10">
        <v>3.0599999999999999E-2</v>
      </c>
      <c r="D13" s="9">
        <v>92.43</v>
      </c>
      <c r="E13" s="11">
        <v>5.2962389999999999</v>
      </c>
      <c r="F13" s="11">
        <f t="shared" si="0"/>
        <v>2.8283580000000001</v>
      </c>
      <c r="G13" s="11"/>
      <c r="H13" s="10">
        <f t="shared" ref="H13:I13" si="9">E13/E12-1</f>
        <v>0.11196611343810026</v>
      </c>
      <c r="I13" s="10">
        <f t="shared" si="9"/>
        <v>9.4195270564340738E-2</v>
      </c>
      <c r="J13" s="10">
        <v>3.9300000000000002E-2</v>
      </c>
      <c r="K13" s="10">
        <v>4.65E-2</v>
      </c>
      <c r="L13" s="10">
        <f t="shared" si="1"/>
        <v>7.1999999999999981E-3</v>
      </c>
      <c r="M13" s="10">
        <f t="shared" si="2"/>
        <v>5.4557668626342967E-2</v>
      </c>
      <c r="N13" s="10">
        <v>3.32E-2</v>
      </c>
      <c r="O13" s="10"/>
      <c r="P13" s="10">
        <f t="shared" si="6"/>
        <v>3.32E-2</v>
      </c>
      <c r="Q13" s="38">
        <v>4.4933333333333296</v>
      </c>
      <c r="R13" s="10">
        <f>Table_1[[#This Row],[Implied ERP (FCFE)]]+Table_1[[#This Row],[T.Bond Rate]]</f>
        <v>7.9699999999999993E-2</v>
      </c>
      <c r="S13" s="10">
        <f>Table_1[[#This Row],[AAA Bond  %]]/100</f>
        <v>4.4933333333333297E-2</v>
      </c>
      <c r="T13" s="10">
        <f>Table_1[[#This Row],[Implied ERP (FCFE)]]*0.5+Table_1[[#This Row],[Bond Premuim]]*0.5</f>
        <v>1.5816666666666649E-2</v>
      </c>
      <c r="U13" s="10">
        <f>Table_1[[#This Row],[AAA]]-Table_1[[#This Row],[T.Bond Rate]]</f>
        <v>-1.5666666666667023E-3</v>
      </c>
      <c r="V13" s="43"/>
      <c r="W13" s="14">
        <f t="shared" si="4"/>
        <v>0.71397849462365592</v>
      </c>
      <c r="X13" s="13"/>
      <c r="Y13">
        <v>7.1</v>
      </c>
      <c r="Z13" s="13"/>
      <c r="AA13" s="13"/>
      <c r="AB13" s="13"/>
      <c r="AC13" s="13"/>
      <c r="AD13" s="13"/>
      <c r="AE13" s="13"/>
    </row>
    <row r="14" spans="1:31" ht="13.5" customHeight="1">
      <c r="A14" s="9">
        <v>1966</v>
      </c>
      <c r="B14" s="10">
        <v>6.7400000000000002E-2</v>
      </c>
      <c r="C14" s="10">
        <v>3.5900000000000001E-2</v>
      </c>
      <c r="D14" s="9">
        <v>80.33</v>
      </c>
      <c r="E14" s="11">
        <v>5.4142419999999998</v>
      </c>
      <c r="F14" s="11">
        <f t="shared" si="0"/>
        <v>2.8838469999999998</v>
      </c>
      <c r="G14" s="11"/>
      <c r="H14" s="10">
        <f t="shared" ref="H14:I14" si="10">E14/E13-1</f>
        <v>2.2280527748086865E-2</v>
      </c>
      <c r="I14" s="10">
        <f t="shared" si="10"/>
        <v>1.9618803560228049E-2</v>
      </c>
      <c r="J14" s="10">
        <v>4.7600000000000003E-2</v>
      </c>
      <c r="K14" s="10">
        <v>4.6399999999999997E-2</v>
      </c>
      <c r="L14" s="10">
        <f t="shared" si="1"/>
        <v>-1.2000000000000066E-3</v>
      </c>
      <c r="M14" s="10">
        <f t="shared" si="2"/>
        <v>4.1882613199841295E-2</v>
      </c>
      <c r="N14" s="10">
        <v>3.6799999999999999E-2</v>
      </c>
      <c r="O14" s="10"/>
      <c r="P14" s="10">
        <f t="shared" si="6"/>
        <v>3.6799999999999999E-2</v>
      </c>
      <c r="Q14" s="38">
        <v>5.13</v>
      </c>
      <c r="R14" s="10">
        <f>Table_1[[#This Row],[Implied ERP (FCFE)]]+Table_1[[#This Row],[T.Bond Rate]]</f>
        <v>8.3199999999999996E-2</v>
      </c>
      <c r="S14" s="10">
        <f>Table_1[[#This Row],[AAA Bond  %]]/100</f>
        <v>5.1299999999999998E-2</v>
      </c>
      <c r="T14" s="10">
        <f>Table_1[[#This Row],[Implied ERP (FCFE)]]*0.5+Table_1[[#This Row],[Bond Premuim]]*0.5</f>
        <v>2.085E-2</v>
      </c>
      <c r="U14" s="10">
        <f>Table_1[[#This Row],[AAA]]-Table_1[[#This Row],[T.Bond Rate]]</f>
        <v>4.9000000000000016E-3</v>
      </c>
      <c r="V14" s="43"/>
      <c r="W14" s="14">
        <f t="shared" si="4"/>
        <v>0.7931034482758621</v>
      </c>
      <c r="X14" s="13"/>
      <c r="Y14">
        <v>7.2</v>
      </c>
      <c r="Z14" s="13"/>
      <c r="AA14" s="13"/>
      <c r="AB14" s="13"/>
      <c r="AC14" s="13"/>
      <c r="AD14" s="13"/>
      <c r="AE14" s="13"/>
    </row>
    <row r="15" spans="1:31" ht="13.5" customHeight="1">
      <c r="A15" s="9">
        <v>1967</v>
      </c>
      <c r="B15" s="10">
        <v>5.6599999999999998E-2</v>
      </c>
      <c r="C15" s="10">
        <v>3.09E-2</v>
      </c>
      <c r="D15" s="9">
        <v>96.47</v>
      </c>
      <c r="E15" s="11">
        <v>5.4602019999999998</v>
      </c>
      <c r="F15" s="11">
        <f t="shared" si="0"/>
        <v>2.9809230000000002</v>
      </c>
      <c r="G15" s="11"/>
      <c r="H15" s="10">
        <f t="shared" ref="H15:I15" si="11">E15/E14-1</f>
        <v>8.4887228904804157E-3</v>
      </c>
      <c r="I15" s="10">
        <f t="shared" si="11"/>
        <v>3.3661979987149149E-2</v>
      </c>
      <c r="J15" s="10">
        <v>4.2099999999999999E-2</v>
      </c>
      <c r="K15" s="10">
        <v>5.7000000000000002E-2</v>
      </c>
      <c r="L15" s="10">
        <f t="shared" si="1"/>
        <v>1.4900000000000004E-2</v>
      </c>
      <c r="M15" s="10">
        <f t="shared" si="2"/>
        <v>5.2451490831111489E-2</v>
      </c>
      <c r="N15" s="10">
        <v>3.2000000000000001E-2</v>
      </c>
      <c r="O15" s="10"/>
      <c r="P15" s="10">
        <f t="shared" si="6"/>
        <v>3.2000000000000001E-2</v>
      </c>
      <c r="Q15" s="38">
        <v>5.5066666666666597</v>
      </c>
      <c r="R15" s="10">
        <f>Table_1[[#This Row],[Implied ERP (FCFE)]]+Table_1[[#This Row],[T.Bond Rate]]</f>
        <v>8.8999999999999996E-2</v>
      </c>
      <c r="S15" s="10">
        <f>Table_1[[#This Row],[AAA Bond  %]]/100</f>
        <v>5.5066666666666597E-2</v>
      </c>
      <c r="T15" s="10">
        <f>Table_1[[#This Row],[Implied ERP (FCFE)]]*0.5+Table_1[[#This Row],[Bond Premuim]]*0.5</f>
        <v>1.5033333333333298E-2</v>
      </c>
      <c r="U15" s="10">
        <f>Table_1[[#This Row],[AAA]]-Table_1[[#This Row],[T.Bond Rate]]</f>
        <v>-1.9333333333334049E-3</v>
      </c>
      <c r="V15" s="43"/>
      <c r="W15" s="14">
        <f t="shared" si="4"/>
        <v>0.56140350877192979</v>
      </c>
      <c r="X15" s="13"/>
      <c r="Y15">
        <v>7.42</v>
      </c>
      <c r="Z15" s="13"/>
      <c r="AA15" s="13"/>
      <c r="AB15" s="13"/>
      <c r="AC15" s="13"/>
      <c r="AD15" s="13"/>
      <c r="AE15" s="13"/>
    </row>
    <row r="16" spans="1:31" ht="13.5" customHeight="1">
      <c r="A16" s="9">
        <v>1968</v>
      </c>
      <c r="B16" s="10">
        <v>5.5100000000000003E-2</v>
      </c>
      <c r="C16" s="10">
        <v>2.93E-2</v>
      </c>
      <c r="D16" s="9">
        <v>103.86</v>
      </c>
      <c r="E16" s="11">
        <v>5.7226860000000004</v>
      </c>
      <c r="F16" s="11">
        <f t="shared" si="0"/>
        <v>3.0430980000000001</v>
      </c>
      <c r="G16" s="11"/>
      <c r="H16" s="10">
        <f t="shared" ref="H16:I16" si="12">E16/E15-1</f>
        <v>4.807221417815688E-2</v>
      </c>
      <c r="I16" s="10">
        <f t="shared" si="12"/>
        <v>2.0857633692651589E-2</v>
      </c>
      <c r="J16" s="10">
        <v>5.21E-2</v>
      </c>
      <c r="K16" s="10">
        <v>6.1600000000000002E-2</v>
      </c>
      <c r="L16" s="10">
        <f t="shared" si="1"/>
        <v>9.5000000000000015E-3</v>
      </c>
      <c r="M16" s="10">
        <f t="shared" si="2"/>
        <v>5.3235088299720575E-2</v>
      </c>
      <c r="N16" s="10">
        <v>0.03</v>
      </c>
      <c r="O16" s="10"/>
      <c r="P16" s="10">
        <f t="shared" si="6"/>
        <v>0.03</v>
      </c>
      <c r="Q16" s="38">
        <v>6.1749999999999998</v>
      </c>
      <c r="R16" s="10">
        <f>Table_1[[#This Row],[Implied ERP (FCFE)]]+Table_1[[#This Row],[T.Bond Rate]]</f>
        <v>9.1600000000000001E-2</v>
      </c>
      <c r="S16" s="10">
        <f>Table_1[[#This Row],[AAA Bond  %]]/100</f>
        <v>6.1749999999999999E-2</v>
      </c>
      <c r="T16" s="10">
        <f>Table_1[[#This Row],[Implied ERP (FCFE)]]*0.5+Table_1[[#This Row],[Bond Premuim]]*0.5</f>
        <v>1.5074999999999998E-2</v>
      </c>
      <c r="U16" s="10">
        <f>Table_1[[#This Row],[AAA]]-Table_1[[#This Row],[T.Bond Rate]]</f>
        <v>1.4999999999999736E-4</v>
      </c>
      <c r="V16" s="43"/>
      <c r="W16" s="14">
        <f t="shared" si="4"/>
        <v>0.48701298701298695</v>
      </c>
      <c r="X16" s="13"/>
      <c r="Y16">
        <v>7.31</v>
      </c>
      <c r="Z16" s="13"/>
      <c r="AA16" s="13"/>
      <c r="AB16" s="13"/>
      <c r="AC16" s="13"/>
      <c r="AD16" s="13"/>
      <c r="AE16" s="13"/>
    </row>
    <row r="17" spans="1:31" ht="13.5" customHeight="1">
      <c r="A17" s="9">
        <v>1969</v>
      </c>
      <c r="B17" s="10">
        <v>6.6299999999999998E-2</v>
      </c>
      <c r="C17" s="10">
        <v>3.5200000000000002E-2</v>
      </c>
      <c r="D17" s="9">
        <v>92.06</v>
      </c>
      <c r="E17" s="11">
        <v>6.1035779999999997</v>
      </c>
      <c r="F17" s="11">
        <f t="shared" si="0"/>
        <v>3.2405120000000003</v>
      </c>
      <c r="G17" s="11"/>
      <c r="H17" s="10">
        <f t="shared" ref="H17:I17" si="13">E17/E16-1</f>
        <v>6.6558256035714525E-2</v>
      </c>
      <c r="I17" s="10">
        <f t="shared" si="13"/>
        <v>6.4872705381161078E-2</v>
      </c>
      <c r="J17" s="10">
        <v>6.5799999999999997E-2</v>
      </c>
      <c r="K17" s="10">
        <v>7.8799999999999995E-2</v>
      </c>
      <c r="L17" s="10">
        <f t="shared" si="1"/>
        <v>1.2999999999999998E-2</v>
      </c>
      <c r="M17" s="10">
        <f t="shared" si="2"/>
        <v>7.5458787443296774E-2</v>
      </c>
      <c r="N17" s="10">
        <v>3.7400000000000003E-2</v>
      </c>
      <c r="O17" s="10"/>
      <c r="P17" s="10">
        <f t="shared" si="6"/>
        <v>3.7400000000000003E-2</v>
      </c>
      <c r="Q17" s="38">
        <v>7.0291666666666597</v>
      </c>
      <c r="R17" s="10">
        <f>Table_1[[#This Row],[Implied ERP (FCFE)]]+Table_1[[#This Row],[T.Bond Rate]]</f>
        <v>0.1162</v>
      </c>
      <c r="S17" s="10">
        <f>Table_1[[#This Row],[AAA Bond  %]]/100</f>
        <v>7.02916666666666E-2</v>
      </c>
      <c r="T17" s="10">
        <f>Table_1[[#This Row],[Implied ERP (FCFE)]]*0.5+Table_1[[#This Row],[Bond Premuim]]*0.5</f>
        <v>1.4445833333333304E-2</v>
      </c>
      <c r="U17" s="10">
        <f>Table_1[[#This Row],[AAA]]-Table_1[[#This Row],[T.Bond Rate]]</f>
        <v>-8.5083333333333955E-3</v>
      </c>
      <c r="V17" s="43"/>
      <c r="W17" s="14">
        <f t="shared" si="4"/>
        <v>0.47461928934010161</v>
      </c>
      <c r="X17" s="13"/>
      <c r="Y17">
        <v>7.55</v>
      </c>
      <c r="Z17" s="13"/>
      <c r="AA17" s="13"/>
      <c r="AB17" s="13"/>
      <c r="AC17" s="13"/>
      <c r="AD17" s="13"/>
      <c r="AE17" s="13"/>
    </row>
    <row r="18" spans="1:31" ht="13.5" customHeight="1">
      <c r="A18" s="9">
        <v>1970</v>
      </c>
      <c r="B18" s="10">
        <v>5.9799999999999999E-2</v>
      </c>
      <c r="C18" s="10">
        <v>3.4599999999999999E-2</v>
      </c>
      <c r="D18" s="9">
        <v>92.15</v>
      </c>
      <c r="E18" s="11">
        <v>5.5105700000000004</v>
      </c>
      <c r="F18" s="11">
        <f t="shared" si="0"/>
        <v>3.1883900000000001</v>
      </c>
      <c r="G18" s="11"/>
      <c r="H18" s="10">
        <f t="shared" ref="H18:I18" si="14">E18/E17-1</f>
        <v>-9.7157437817620984E-2</v>
      </c>
      <c r="I18" s="10">
        <f t="shared" si="14"/>
        <v>-1.6084495289633294E-2</v>
      </c>
      <c r="J18" s="10">
        <v>6.5299999999999997E-2</v>
      </c>
      <c r="K18" s="10">
        <v>6.5000000000000002E-2</v>
      </c>
      <c r="L18" s="10">
        <f t="shared" si="1"/>
        <v>-2.9999999999999472E-4</v>
      </c>
      <c r="M18" s="10">
        <f t="shared" si="2"/>
        <v>4.7755573911063443E-2</v>
      </c>
      <c r="N18" s="10">
        <v>3.4099999999999998E-2</v>
      </c>
      <c r="O18" s="10"/>
      <c r="P18" s="10">
        <f t="shared" si="6"/>
        <v>3.4099999999999998E-2</v>
      </c>
      <c r="Q18" s="38">
        <v>8.0399999999999991</v>
      </c>
      <c r="R18" s="10">
        <f>Table_1[[#This Row],[Implied ERP (FCFE)]]+Table_1[[#This Row],[T.Bond Rate]]</f>
        <v>9.9099999999999994E-2</v>
      </c>
      <c r="S18" s="10">
        <f>Table_1[[#This Row],[AAA Bond  %]]/100</f>
        <v>8.0399999999999985E-2</v>
      </c>
      <c r="T18" s="10">
        <f>Table_1[[#This Row],[Implied ERP (FCFE)]]*0.5+Table_1[[#This Row],[Bond Premuim]]*0.5</f>
        <v>2.4749999999999991E-2</v>
      </c>
      <c r="U18" s="10">
        <f>Table_1[[#This Row],[AAA]]-Table_1[[#This Row],[T.Bond Rate]]</f>
        <v>1.5399999999999983E-2</v>
      </c>
      <c r="V18" s="43"/>
      <c r="W18" s="14">
        <f t="shared" si="4"/>
        <v>0.52461538461538459</v>
      </c>
      <c r="X18" s="13"/>
      <c r="Y18">
        <v>7.73</v>
      </c>
      <c r="Z18" s="13"/>
      <c r="AA18" s="13"/>
      <c r="AB18" s="13"/>
      <c r="AC18" s="13"/>
      <c r="AD18" s="13"/>
      <c r="AE18" s="13"/>
    </row>
    <row r="19" spans="1:31" ht="13.5" customHeight="1">
      <c r="A19" s="9">
        <v>1971</v>
      </c>
      <c r="B19" s="10">
        <v>5.4600000000000003E-2</v>
      </c>
      <c r="C19" s="10">
        <v>3.1E-2</v>
      </c>
      <c r="D19" s="9">
        <v>102.09</v>
      </c>
      <c r="E19" s="11">
        <v>5.5741139999999998</v>
      </c>
      <c r="F19" s="11">
        <f t="shared" si="0"/>
        <v>3.16479</v>
      </c>
      <c r="G19" s="11"/>
      <c r="H19" s="10">
        <f t="shared" ref="H19:I19" si="15">E19/E18-1</f>
        <v>1.1531293495953943E-2</v>
      </c>
      <c r="I19" s="10">
        <f t="shared" si="15"/>
        <v>-7.4018548546445073E-3</v>
      </c>
      <c r="J19" s="10">
        <v>4.3900000000000002E-2</v>
      </c>
      <c r="K19" s="10">
        <v>5.8900000000000001E-2</v>
      </c>
      <c r="L19" s="10">
        <f t="shared" si="1"/>
        <v>1.4999999999999999E-2</v>
      </c>
      <c r="M19" s="10">
        <f t="shared" si="2"/>
        <v>4.568836822864536E-2</v>
      </c>
      <c r="N19" s="10">
        <v>3.09E-2</v>
      </c>
      <c r="O19" s="10"/>
      <c r="P19" s="10">
        <f t="shared" si="6"/>
        <v>3.09E-2</v>
      </c>
      <c r="Q19" s="38">
        <v>7.3866666666666596</v>
      </c>
      <c r="R19" s="10">
        <f>Table_1[[#This Row],[Implied ERP (FCFE)]]+Table_1[[#This Row],[T.Bond Rate]]</f>
        <v>8.9800000000000005E-2</v>
      </c>
      <c r="S19" s="10">
        <f>Table_1[[#This Row],[AAA Bond  %]]/100</f>
        <v>7.3866666666666594E-2</v>
      </c>
      <c r="T19" s="10">
        <f>Table_1[[#This Row],[Implied ERP (FCFE)]]*0.5+Table_1[[#This Row],[Bond Premuim]]*0.5</f>
        <v>2.2933333333333299E-2</v>
      </c>
      <c r="U19" s="10">
        <f>Table_1[[#This Row],[AAA]]-Table_1[[#This Row],[T.Bond Rate]]</f>
        <v>1.4966666666666593E-2</v>
      </c>
      <c r="V19" s="43"/>
      <c r="W19" s="14">
        <f t="shared" si="4"/>
        <v>0.52461799660441422</v>
      </c>
      <c r="X19" s="13"/>
      <c r="Y19">
        <v>7.58</v>
      </c>
      <c r="Z19" s="13"/>
      <c r="AA19" s="13"/>
      <c r="AB19" s="13"/>
      <c r="AC19" s="13"/>
      <c r="AD19" s="13"/>
      <c r="AE19" s="13"/>
    </row>
    <row r="20" spans="1:31" ht="13.5" customHeight="1">
      <c r="A20" s="9">
        <v>1972</v>
      </c>
      <c r="B20" s="10">
        <v>5.2299999999999999E-2</v>
      </c>
      <c r="C20" s="10">
        <v>2.7E-2</v>
      </c>
      <c r="D20" s="9">
        <v>118.05</v>
      </c>
      <c r="E20" s="11">
        <v>6.1740149999999998</v>
      </c>
      <c r="F20" s="11">
        <f t="shared" si="0"/>
        <v>3.1873499999999999</v>
      </c>
      <c r="G20" s="11"/>
      <c r="H20" s="10">
        <f t="shared" ref="H20:I20" si="16">E20/E19-1</f>
        <v>0.10762266433732792</v>
      </c>
      <c r="I20" s="10">
        <f t="shared" si="16"/>
        <v>7.1284350620419712E-3</v>
      </c>
      <c r="J20" s="10">
        <v>3.8399999999999997E-2</v>
      </c>
      <c r="K20" s="10">
        <v>6.4100000000000004E-2</v>
      </c>
      <c r="L20" s="10">
        <f t="shared" si="1"/>
        <v>2.5700000000000008E-2</v>
      </c>
      <c r="M20" s="10">
        <f t="shared" si="2"/>
        <v>5.2093183472223248E-2</v>
      </c>
      <c r="N20" s="10">
        <v>2.7199999999999998E-2</v>
      </c>
      <c r="O20" s="10"/>
      <c r="P20" s="10">
        <f t="shared" si="6"/>
        <v>2.7199999999999998E-2</v>
      </c>
      <c r="Q20" s="38">
        <v>7.2133333333333303</v>
      </c>
      <c r="R20" s="10">
        <f>Table_1[[#This Row],[Implied ERP (FCFE)]]+Table_1[[#This Row],[T.Bond Rate]]</f>
        <v>9.1300000000000006E-2</v>
      </c>
      <c r="S20" s="10">
        <f>Table_1[[#This Row],[AAA Bond  %]]/100</f>
        <v>7.2133333333333299E-2</v>
      </c>
      <c r="T20" s="10">
        <f>Table_1[[#This Row],[Implied ERP (FCFE)]]*0.5+Table_1[[#This Row],[Bond Premuim]]*0.5</f>
        <v>1.7616666666666649E-2</v>
      </c>
      <c r="U20" s="10">
        <f>Table_1[[#This Row],[AAA]]-Table_1[[#This Row],[T.Bond Rate]]</f>
        <v>8.0333333333332951E-3</v>
      </c>
      <c r="V20" s="43"/>
      <c r="W20" s="14">
        <f t="shared" si="4"/>
        <v>0.42433697347893912</v>
      </c>
      <c r="X20" s="13"/>
      <c r="Y20">
        <v>7.41</v>
      </c>
      <c r="Z20" s="13"/>
      <c r="AA20" s="13"/>
      <c r="AB20" s="13"/>
      <c r="AC20" s="13"/>
      <c r="AD20" s="13"/>
      <c r="AE20" s="13"/>
    </row>
    <row r="21" spans="1:31" ht="13.5" customHeight="1">
      <c r="A21" s="9">
        <v>1973</v>
      </c>
      <c r="B21" s="10">
        <v>8.1600000000000006E-2</v>
      </c>
      <c r="C21" s="10">
        <v>3.6999999999999998E-2</v>
      </c>
      <c r="D21" s="9">
        <v>97.55</v>
      </c>
      <c r="E21" s="11">
        <v>7.9600799999999996</v>
      </c>
      <c r="F21" s="11">
        <f t="shared" si="0"/>
        <v>3.6093499999999996</v>
      </c>
      <c r="G21" s="11"/>
      <c r="H21" s="10">
        <f t="shared" ref="H21:I21" si="17">E21/E20-1</f>
        <v>0.28928744099261183</v>
      </c>
      <c r="I21" s="10">
        <f t="shared" si="17"/>
        <v>0.13239838737509202</v>
      </c>
      <c r="J21" s="10">
        <v>6.93E-2</v>
      </c>
      <c r="K21" s="10">
        <v>6.9000000000000006E-2</v>
      </c>
      <c r="L21" s="10">
        <f t="shared" si="1"/>
        <v>-2.9999999999999472E-4</v>
      </c>
      <c r="M21" s="10">
        <f t="shared" si="2"/>
        <v>8.3010108714056313E-2</v>
      </c>
      <c r="N21" s="10">
        <v>4.2999999999999997E-2</v>
      </c>
      <c r="O21" s="10"/>
      <c r="P21" s="10">
        <f t="shared" si="6"/>
        <v>4.2999999999999997E-2</v>
      </c>
      <c r="Q21" s="38">
        <v>7.4408333333333303</v>
      </c>
      <c r="R21" s="10">
        <f>Table_1[[#This Row],[Implied ERP (FCFE)]]+Table_1[[#This Row],[T.Bond Rate]]</f>
        <v>0.112</v>
      </c>
      <c r="S21" s="10">
        <f>Table_1[[#This Row],[AAA Bond  %]]/100</f>
        <v>7.4408333333333299E-2</v>
      </c>
      <c r="T21" s="10">
        <f>Table_1[[#This Row],[Implied ERP (FCFE)]]*0.5+Table_1[[#This Row],[Bond Premuim]]*0.5</f>
        <v>2.4204166666666645E-2</v>
      </c>
      <c r="U21" s="10">
        <f>Table_1[[#This Row],[AAA]]-Table_1[[#This Row],[T.Bond Rate]]</f>
        <v>5.4083333333332928E-3</v>
      </c>
      <c r="V21" s="43"/>
      <c r="W21" s="14">
        <f t="shared" si="4"/>
        <v>0.62318840579710133</v>
      </c>
      <c r="X21" s="13"/>
      <c r="Y21">
        <v>7.14</v>
      </c>
      <c r="Z21" s="13"/>
      <c r="AA21" s="13"/>
      <c r="AB21" s="13"/>
      <c r="AC21" s="13"/>
      <c r="AD21" s="13"/>
      <c r="AE21" s="13"/>
    </row>
    <row r="22" spans="1:31" ht="13.5" customHeight="1">
      <c r="A22" s="9">
        <v>1974</v>
      </c>
      <c r="B22" s="10">
        <v>0.13639999999999999</v>
      </c>
      <c r="C22" s="10">
        <v>5.4300000000000001E-2</v>
      </c>
      <c r="D22" s="9">
        <v>68.56</v>
      </c>
      <c r="E22" s="11">
        <v>9.3515840000000008</v>
      </c>
      <c r="F22" s="11">
        <f t="shared" si="0"/>
        <v>3.7228080000000001</v>
      </c>
      <c r="G22" s="11"/>
      <c r="H22" s="10">
        <f t="shared" ref="H22:I22" si="18">E22/E21-1</f>
        <v>0.17481030341403625</v>
      </c>
      <c r="I22" s="10">
        <f t="shared" si="18"/>
        <v>3.1434468810173755E-2</v>
      </c>
      <c r="J22" s="10">
        <v>0.08</v>
      </c>
      <c r="K22" s="10">
        <v>7.3999999999999996E-2</v>
      </c>
      <c r="L22" s="10">
        <f t="shared" si="1"/>
        <v>-6.0000000000000053E-3</v>
      </c>
      <c r="M22" s="10">
        <f t="shared" si="2"/>
        <v>6.4172337410536948E-2</v>
      </c>
      <c r="N22" s="10">
        <v>5.5899999999999998E-2</v>
      </c>
      <c r="O22" s="10"/>
      <c r="P22" s="10">
        <f t="shared" si="6"/>
        <v>5.5899999999999998E-2</v>
      </c>
      <c r="Q22" s="38">
        <v>8.5658333333333303</v>
      </c>
      <c r="R22" s="10">
        <f>Table_1[[#This Row],[Implied ERP (FCFE)]]+Table_1[[#This Row],[T.Bond Rate]]</f>
        <v>0.12989999999999999</v>
      </c>
      <c r="S22" s="10">
        <f>Table_1[[#This Row],[AAA Bond  %]]/100</f>
        <v>8.5658333333333309E-2</v>
      </c>
      <c r="T22" s="10">
        <f>Table_1[[#This Row],[Implied ERP (FCFE)]]*0.5+Table_1[[#This Row],[Bond Premuim]]*0.5</f>
        <v>3.3779166666666652E-2</v>
      </c>
      <c r="U22" s="10">
        <f>Table_1[[#This Row],[AAA]]-Table_1[[#This Row],[T.Bond Rate]]</f>
        <v>1.1658333333333312E-2</v>
      </c>
      <c r="V22" s="43"/>
      <c r="W22" s="14">
        <f t="shared" si="4"/>
        <v>0.75540540540540546</v>
      </c>
      <c r="X22" s="13"/>
      <c r="Y22">
        <v>7.22</v>
      </c>
      <c r="Z22" s="13"/>
      <c r="AA22" s="13"/>
      <c r="AB22" s="13"/>
      <c r="AC22" s="13"/>
      <c r="AD22" s="13"/>
      <c r="AE22" s="13"/>
    </row>
    <row r="23" spans="1:31" ht="13.5" customHeight="1">
      <c r="A23" s="9">
        <v>1975</v>
      </c>
      <c r="B23" s="10">
        <v>8.5500000000000007E-2</v>
      </c>
      <c r="C23" s="10">
        <v>4.1399999999999999E-2</v>
      </c>
      <c r="D23" s="9">
        <v>90.19</v>
      </c>
      <c r="E23" s="11">
        <v>7.7112449999999999</v>
      </c>
      <c r="F23" s="11">
        <f t="shared" si="0"/>
        <v>3.7338659999999999</v>
      </c>
      <c r="G23" s="11"/>
      <c r="H23" s="10">
        <f t="shared" ref="H23:I23" si="19">E23/E22-1</f>
        <v>-0.17540761009044037</v>
      </c>
      <c r="I23" s="10">
        <f t="shared" si="19"/>
        <v>2.9703385186665709E-3</v>
      </c>
      <c r="J23" s="10">
        <v>5.8000000000000003E-2</v>
      </c>
      <c r="K23" s="10">
        <v>7.7600000000000002E-2</v>
      </c>
      <c r="L23" s="10">
        <f t="shared" si="1"/>
        <v>1.9599999999999999E-2</v>
      </c>
      <c r="M23" s="10">
        <f t="shared" si="2"/>
        <v>5.986119743280912E-2</v>
      </c>
      <c r="N23" s="10">
        <v>4.1300000000000003E-2</v>
      </c>
      <c r="O23" s="10"/>
      <c r="P23" s="10">
        <f t="shared" si="6"/>
        <v>4.1300000000000003E-2</v>
      </c>
      <c r="Q23" s="38">
        <v>8.8258333333333301</v>
      </c>
      <c r="R23" s="10">
        <f>Table_1[[#This Row],[Implied ERP (FCFE)]]+Table_1[[#This Row],[T.Bond Rate]]</f>
        <v>0.11890000000000001</v>
      </c>
      <c r="S23" s="10">
        <f>Table_1[[#This Row],[AAA Bond  %]]/100</f>
        <v>8.82583333333333E-2</v>
      </c>
      <c r="T23" s="10">
        <f>Table_1[[#This Row],[Implied ERP (FCFE)]]*0.5+Table_1[[#This Row],[Bond Premuim]]*0.5</f>
        <v>2.597916666666665E-2</v>
      </c>
      <c r="U23" s="10">
        <f>Table_1[[#This Row],[AAA]]-Table_1[[#This Row],[T.Bond Rate]]</f>
        <v>1.0658333333333297E-2</v>
      </c>
      <c r="V23" s="43"/>
      <c r="W23" s="14">
        <f t="shared" si="4"/>
        <v>0.53221649484536082</v>
      </c>
      <c r="X23" s="13"/>
      <c r="Y23">
        <v>7.15</v>
      </c>
      <c r="Z23" s="13"/>
      <c r="AA23" s="13"/>
      <c r="AB23" s="13"/>
      <c r="AC23" s="13"/>
      <c r="AD23" s="13"/>
      <c r="AE23" s="13"/>
    </row>
    <row r="24" spans="1:31" ht="13.5" customHeight="1">
      <c r="A24" s="9">
        <v>1976</v>
      </c>
      <c r="B24" s="10">
        <v>9.0700000000000003E-2</v>
      </c>
      <c r="C24" s="10">
        <v>3.9300000000000002E-2</v>
      </c>
      <c r="D24" s="9">
        <v>107.46</v>
      </c>
      <c r="E24" s="11">
        <v>9.7466220000000003</v>
      </c>
      <c r="F24" s="11">
        <f t="shared" si="0"/>
        <v>4.2231779999999999</v>
      </c>
      <c r="G24" s="11"/>
      <c r="H24" s="10">
        <f t="shared" ref="H24:I24" si="20">E24/E23-1</f>
        <v>0.26394920664561949</v>
      </c>
      <c r="I24" s="10">
        <f t="shared" si="20"/>
        <v>0.13104701668458385</v>
      </c>
      <c r="J24" s="10">
        <v>5.0799999999999998E-2</v>
      </c>
      <c r="K24" s="10">
        <v>6.8099999999999994E-2</v>
      </c>
      <c r="L24" s="10">
        <f t="shared" si="1"/>
        <v>1.7299999999999996E-2</v>
      </c>
      <c r="M24" s="10">
        <f t="shared" si="2"/>
        <v>8.1894608866066546E-2</v>
      </c>
      <c r="N24" s="10">
        <v>4.5499999999999999E-2</v>
      </c>
      <c r="O24" s="10"/>
      <c r="P24" s="10">
        <f t="shared" si="6"/>
        <v>4.5499999999999999E-2</v>
      </c>
      <c r="Q24" s="38">
        <v>8.4341666666666608</v>
      </c>
      <c r="R24" s="10">
        <f>Table_1[[#This Row],[Implied ERP (FCFE)]]+Table_1[[#This Row],[T.Bond Rate]]</f>
        <v>0.11359999999999999</v>
      </c>
      <c r="S24" s="10">
        <f>Table_1[[#This Row],[AAA Bond  %]]/100</f>
        <v>8.4341666666666606E-2</v>
      </c>
      <c r="T24" s="10">
        <f>Table_1[[#This Row],[Implied ERP (FCFE)]]*0.5+Table_1[[#This Row],[Bond Premuim]]*0.5</f>
        <v>3.0870833333333306E-2</v>
      </c>
      <c r="U24" s="10">
        <f>Table_1[[#This Row],[AAA]]-Table_1[[#This Row],[T.Bond Rate]]</f>
        <v>1.6241666666666613E-2</v>
      </c>
      <c r="V24" s="43"/>
      <c r="W24" s="14">
        <f t="shared" si="4"/>
        <v>0.66813509544787086</v>
      </c>
      <c r="X24" s="13"/>
      <c r="Y24">
        <v>7</v>
      </c>
      <c r="Z24" s="13"/>
      <c r="AA24" s="13"/>
      <c r="AB24" s="13"/>
      <c r="AC24" s="13"/>
      <c r="AD24" s="13"/>
      <c r="AE24" s="13"/>
    </row>
    <row r="25" spans="1:31" ht="13.5" customHeight="1">
      <c r="A25" s="9">
        <v>1977</v>
      </c>
      <c r="B25" s="10">
        <v>0.1143</v>
      </c>
      <c r="C25" s="10">
        <v>5.11E-2</v>
      </c>
      <c r="D25" s="9">
        <v>95.1</v>
      </c>
      <c r="E25" s="11">
        <v>10.86993</v>
      </c>
      <c r="F25" s="11">
        <f t="shared" si="0"/>
        <v>4.85961</v>
      </c>
      <c r="G25" s="11"/>
      <c r="H25" s="10">
        <f t="shared" ref="H25:I25" si="21">E25/E24-1</f>
        <v>0.11525100696425894</v>
      </c>
      <c r="I25" s="10">
        <f t="shared" si="21"/>
        <v>0.15069978106534943</v>
      </c>
      <c r="J25" s="10">
        <v>5.1200000000000002E-2</v>
      </c>
      <c r="K25" s="10">
        <v>7.7799999999999994E-2</v>
      </c>
      <c r="L25" s="10">
        <f t="shared" si="1"/>
        <v>2.6599999999999992E-2</v>
      </c>
      <c r="M25" s="10">
        <f t="shared" si="2"/>
        <v>9.5154651970574614E-2</v>
      </c>
      <c r="N25" s="10">
        <v>5.9200000000000003E-2</v>
      </c>
      <c r="O25" s="10"/>
      <c r="P25" s="10">
        <f t="shared" si="6"/>
        <v>5.9200000000000003E-2</v>
      </c>
      <c r="Q25" s="38">
        <v>8.0241666666666607</v>
      </c>
      <c r="R25" s="10">
        <f>Table_1[[#This Row],[Implied ERP (FCFE)]]+Table_1[[#This Row],[T.Bond Rate]]</f>
        <v>0.13700000000000001</v>
      </c>
      <c r="S25" s="10">
        <f>Table_1[[#This Row],[AAA Bond  %]]/100</f>
        <v>8.02416666666666E-2</v>
      </c>
      <c r="T25" s="10">
        <f>Table_1[[#This Row],[Implied ERP (FCFE)]]*0.5+Table_1[[#This Row],[Bond Premuim]]*0.5</f>
        <v>3.0820833333333304E-2</v>
      </c>
      <c r="U25" s="10">
        <f>Table_1[[#This Row],[AAA]]-Table_1[[#This Row],[T.Bond Rate]]</f>
        <v>2.4416666666666059E-3</v>
      </c>
      <c r="V25" s="43"/>
      <c r="W25" s="14">
        <f t="shared" si="4"/>
        <v>0.76092544987146538</v>
      </c>
      <c r="X25" s="13"/>
      <c r="Y25">
        <v>6.87</v>
      </c>
      <c r="Z25" s="13"/>
      <c r="AA25" s="13"/>
      <c r="AB25" s="13"/>
      <c r="AC25" s="13"/>
      <c r="AD25" s="13"/>
      <c r="AE25" s="13"/>
    </row>
    <row r="26" spans="1:31" ht="13.5" customHeight="1">
      <c r="A26" s="9">
        <v>1978</v>
      </c>
      <c r="B26" s="10">
        <v>0.1211</v>
      </c>
      <c r="C26" s="10">
        <v>5.3900000000000003E-2</v>
      </c>
      <c r="D26" s="9">
        <v>96.11</v>
      </c>
      <c r="E26" s="11">
        <v>11.638921</v>
      </c>
      <c r="F26" s="11">
        <f t="shared" si="0"/>
        <v>5.1803290000000004</v>
      </c>
      <c r="G26" s="11"/>
      <c r="H26" s="10">
        <f t="shared" ref="H26:I26" si="22">E26/E25-1</f>
        <v>7.0744797804585646E-2</v>
      </c>
      <c r="I26" s="10">
        <f t="shared" si="22"/>
        <v>6.5996859830315779E-2</v>
      </c>
      <c r="J26" s="10">
        <v>7.1800000000000003E-2</v>
      </c>
      <c r="K26" s="10">
        <v>9.1499999999999998E-2</v>
      </c>
      <c r="L26" s="10">
        <f t="shared" si="1"/>
        <v>1.9699999999999995E-2</v>
      </c>
      <c r="M26" s="10">
        <f t="shared" si="2"/>
        <v>8.4825004456029071E-2</v>
      </c>
      <c r="N26" s="10">
        <v>5.7200000000000001E-2</v>
      </c>
      <c r="O26" s="10"/>
      <c r="P26" s="10">
        <f t="shared" si="6"/>
        <v>5.7200000000000001E-2</v>
      </c>
      <c r="Q26" s="38">
        <v>8.7249999999999996</v>
      </c>
      <c r="R26" s="10">
        <f>Table_1[[#This Row],[Implied ERP (FCFE)]]+Table_1[[#This Row],[T.Bond Rate]]</f>
        <v>0.1487</v>
      </c>
      <c r="S26" s="10">
        <f>Table_1[[#This Row],[AAA Bond  %]]/100</f>
        <v>8.7249999999999994E-2</v>
      </c>
      <c r="T26" s="10">
        <f>Table_1[[#This Row],[Implied ERP (FCFE)]]*0.5+Table_1[[#This Row],[Bond Premuim]]*0.5</f>
        <v>2.6474999999999999E-2</v>
      </c>
      <c r="U26" s="10">
        <f>Table_1[[#This Row],[AAA]]-Table_1[[#This Row],[T.Bond Rate]]</f>
        <v>-4.2500000000000038E-3</v>
      </c>
      <c r="V26" s="43"/>
      <c r="W26" s="14">
        <f t="shared" si="4"/>
        <v>0.625136612021858</v>
      </c>
      <c r="X26" s="13"/>
      <c r="Y26">
        <v>6.76</v>
      </c>
      <c r="Z26" s="13"/>
      <c r="AA26" s="13"/>
      <c r="AB26" s="13"/>
      <c r="AC26" s="13"/>
      <c r="AD26" s="13"/>
      <c r="AE26" s="13"/>
    </row>
    <row r="27" spans="1:31" ht="13.5" customHeight="1">
      <c r="A27" s="9">
        <v>1979</v>
      </c>
      <c r="B27" s="10">
        <v>0.1348</v>
      </c>
      <c r="C27" s="10">
        <v>5.5300000000000002E-2</v>
      </c>
      <c r="D27" s="9">
        <v>107.94</v>
      </c>
      <c r="E27" s="11">
        <v>14.550312</v>
      </c>
      <c r="F27" s="11">
        <f t="shared" si="0"/>
        <v>5.9690820000000002</v>
      </c>
      <c r="G27" s="11"/>
      <c r="H27" s="10">
        <f t="shared" ref="H27:I27" si="23">E27/E26-1</f>
        <v>0.25014268934379746</v>
      </c>
      <c r="I27" s="10">
        <f t="shared" si="23"/>
        <v>0.15225924839908811</v>
      </c>
      <c r="J27" s="10">
        <v>0.1038</v>
      </c>
      <c r="K27" s="10">
        <v>0.1033</v>
      </c>
      <c r="L27" s="10">
        <f t="shared" si="1"/>
        <v>-5.0000000000000044E-4</v>
      </c>
      <c r="M27" s="10">
        <f t="shared" si="2"/>
        <v>0.11699387204372322</v>
      </c>
      <c r="N27" s="10">
        <v>6.4500000000000002E-2</v>
      </c>
      <c r="O27" s="10"/>
      <c r="P27" s="10">
        <f t="shared" si="6"/>
        <v>6.4500000000000002E-2</v>
      </c>
      <c r="Q27" s="38">
        <v>9.6291666666666593</v>
      </c>
      <c r="R27" s="10">
        <f>Table_1[[#This Row],[Implied ERP (FCFE)]]+Table_1[[#This Row],[T.Bond Rate]]</f>
        <v>0.1678</v>
      </c>
      <c r="S27" s="10">
        <f>Table_1[[#This Row],[AAA Bond  %]]/100</f>
        <v>9.6291666666666595E-2</v>
      </c>
      <c r="T27" s="10">
        <f>Table_1[[#This Row],[Implied ERP (FCFE)]]*0.5+Table_1[[#This Row],[Bond Premuim]]*0.5</f>
        <v>2.8745833333333297E-2</v>
      </c>
      <c r="U27" s="10">
        <f>Table_1[[#This Row],[AAA]]-Table_1[[#This Row],[T.Bond Rate]]</f>
        <v>-7.008333333333408E-3</v>
      </c>
      <c r="V27" s="43"/>
      <c r="W27" s="14">
        <f t="shared" si="4"/>
        <v>0.62439496611810263</v>
      </c>
      <c r="X27" s="13"/>
      <c r="Y27">
        <v>6.61</v>
      </c>
      <c r="Z27" s="13"/>
      <c r="AA27" s="13"/>
      <c r="AB27" s="13"/>
      <c r="AC27" s="13"/>
      <c r="AD27" s="13"/>
      <c r="AE27" s="13"/>
    </row>
    <row r="28" spans="1:31" ht="13.5" customHeight="1">
      <c r="A28" s="9">
        <v>1980</v>
      </c>
      <c r="B28" s="10">
        <v>0.1104</v>
      </c>
      <c r="C28" s="10">
        <v>4.7399999999999998E-2</v>
      </c>
      <c r="D28" s="9">
        <v>135.76</v>
      </c>
      <c r="E28" s="11">
        <v>14.987904</v>
      </c>
      <c r="F28" s="11">
        <f t="shared" si="0"/>
        <v>6.4350239999999994</v>
      </c>
      <c r="G28" s="11"/>
      <c r="H28" s="10">
        <f t="shared" ref="H28:I28" si="24">E28/E27-1</f>
        <v>3.0074406651898533E-2</v>
      </c>
      <c r="I28" s="10">
        <f t="shared" si="24"/>
        <v>7.805923925990621E-2</v>
      </c>
      <c r="J28" s="10">
        <v>0.1124</v>
      </c>
      <c r="K28" s="10">
        <v>0.12429999999999999</v>
      </c>
      <c r="L28" s="10">
        <f t="shared" si="1"/>
        <v>1.1899999999999994E-2</v>
      </c>
      <c r="M28" s="10">
        <f t="shared" si="2"/>
        <v>0.11009653945232105</v>
      </c>
      <c r="N28" s="10">
        <v>5.0299999999999997E-2</v>
      </c>
      <c r="O28" s="10"/>
      <c r="P28" s="10">
        <f t="shared" si="6"/>
        <v>5.0299999999999997E-2</v>
      </c>
      <c r="Q28" s="38">
        <v>11.938333333333301</v>
      </c>
      <c r="R28" s="10">
        <f>Table_1[[#This Row],[Implied ERP (FCFE)]]+Table_1[[#This Row],[T.Bond Rate]]</f>
        <v>0.17459999999999998</v>
      </c>
      <c r="S28" s="10">
        <f>Table_1[[#This Row],[AAA Bond  %]]/100</f>
        <v>0.11938333333333301</v>
      </c>
      <c r="T28" s="10">
        <f>Table_1[[#This Row],[Implied ERP (FCFE)]]*0.5+Table_1[[#This Row],[Bond Premuim]]*0.5</f>
        <v>2.2691666666666506E-2</v>
      </c>
      <c r="U28" s="10">
        <f>Table_1[[#This Row],[AAA]]-Table_1[[#This Row],[T.Bond Rate]]</f>
        <v>-4.9166666666669856E-3</v>
      </c>
      <c r="V28" s="43"/>
      <c r="W28" s="14">
        <f t="shared" si="4"/>
        <v>0.40466613032984716</v>
      </c>
      <c r="X28" s="13"/>
      <c r="Y28">
        <v>6.67</v>
      </c>
      <c r="Z28" s="13"/>
      <c r="AA28" s="13"/>
      <c r="AB28" s="13"/>
      <c r="AC28" s="13"/>
      <c r="AD28" s="13"/>
      <c r="AE28" s="13"/>
    </row>
    <row r="29" spans="1:31" ht="13.5" customHeight="1">
      <c r="A29" s="9">
        <v>1981</v>
      </c>
      <c r="B29" s="10">
        <v>0.1239</v>
      </c>
      <c r="C29" s="10">
        <v>5.57E-2</v>
      </c>
      <c r="D29" s="9">
        <v>122.55</v>
      </c>
      <c r="E29" s="11">
        <v>15.183945</v>
      </c>
      <c r="F29" s="11">
        <f t="shared" si="0"/>
        <v>6.8260350000000001</v>
      </c>
      <c r="G29" s="11"/>
      <c r="H29" s="10">
        <f t="shared" ref="H29:I29" si="25">E29/E28-1</f>
        <v>1.3079947669800918E-2</v>
      </c>
      <c r="I29" s="10">
        <f t="shared" si="25"/>
        <v>6.0762943541469383E-2</v>
      </c>
      <c r="J29" s="10">
        <v>0.14710000000000001</v>
      </c>
      <c r="K29" s="10">
        <v>0.13980000000000001</v>
      </c>
      <c r="L29" s="10">
        <f t="shared" si="1"/>
        <v>-7.3000000000000009E-3</v>
      </c>
      <c r="M29" s="10">
        <f t="shared" si="2"/>
        <v>0.11416002785116183</v>
      </c>
      <c r="N29" s="10">
        <v>5.7299999999999997E-2</v>
      </c>
      <c r="O29" s="10"/>
      <c r="P29" s="10">
        <f t="shared" si="6"/>
        <v>5.7299999999999997E-2</v>
      </c>
      <c r="Q29" s="38">
        <v>14.170833333333301</v>
      </c>
      <c r="R29" s="10">
        <f>Table_1[[#This Row],[Implied ERP (FCFE)]]+Table_1[[#This Row],[T.Bond Rate]]</f>
        <v>0.1971</v>
      </c>
      <c r="S29" s="10">
        <f>Table_1[[#This Row],[AAA Bond  %]]/100</f>
        <v>0.14170833333333299</v>
      </c>
      <c r="T29" s="10">
        <f>Table_1[[#This Row],[Implied ERP (FCFE)]]*0.5+Table_1[[#This Row],[Bond Premuim]]*0.5</f>
        <v>2.9604166666666491E-2</v>
      </c>
      <c r="U29" s="10">
        <f>Table_1[[#This Row],[AAA]]-Table_1[[#This Row],[T.Bond Rate]]</f>
        <v>1.9083333333329844E-3</v>
      </c>
      <c r="V29" s="43"/>
      <c r="W29" s="14">
        <f t="shared" si="4"/>
        <v>0.40987124463519309</v>
      </c>
      <c r="X29" s="13"/>
      <c r="Y29">
        <v>6.72</v>
      </c>
      <c r="Z29" s="13"/>
      <c r="AA29" s="13"/>
      <c r="AB29" s="13"/>
      <c r="AC29" s="13"/>
      <c r="AD29" s="13"/>
      <c r="AE29" s="13"/>
    </row>
    <row r="30" spans="1:31" ht="13.5" customHeight="1">
      <c r="A30" s="9">
        <v>1982</v>
      </c>
      <c r="B30" s="10">
        <v>9.8299999999999998E-2</v>
      </c>
      <c r="C30" s="10">
        <v>4.9299999999999997E-2</v>
      </c>
      <c r="D30" s="9">
        <v>140.63999999999999</v>
      </c>
      <c r="E30" s="11">
        <v>13.824911999999999</v>
      </c>
      <c r="F30" s="11">
        <f t="shared" si="0"/>
        <v>6.9335519999999988</v>
      </c>
      <c r="G30" s="11"/>
      <c r="H30" s="10">
        <f t="shared" ref="H30:I30" si="26">E30/E29-1</f>
        <v>-8.9504605028535078E-2</v>
      </c>
      <c r="I30" s="10">
        <f t="shared" si="26"/>
        <v>1.5751017977493342E-2</v>
      </c>
      <c r="J30" s="10">
        <v>0.10539999999999999</v>
      </c>
      <c r="K30" s="10">
        <v>0.1047</v>
      </c>
      <c r="L30" s="10">
        <f t="shared" si="1"/>
        <v>-6.999999999999923E-4</v>
      </c>
      <c r="M30" s="10">
        <f t="shared" si="2"/>
        <v>7.9643095209819575E-2</v>
      </c>
      <c r="N30" s="10">
        <v>4.9000000000000002E-2</v>
      </c>
      <c r="O30" s="10"/>
      <c r="P30" s="10">
        <f t="shared" si="6"/>
        <v>4.9000000000000002E-2</v>
      </c>
      <c r="Q30" s="38">
        <v>13.7875</v>
      </c>
      <c r="R30" s="10">
        <f>Table_1[[#This Row],[Implied ERP (FCFE)]]+Table_1[[#This Row],[T.Bond Rate]]</f>
        <v>0.1537</v>
      </c>
      <c r="S30" s="10">
        <f>Table_1[[#This Row],[AAA Bond  %]]/100</f>
        <v>0.137875</v>
      </c>
      <c r="T30" s="10">
        <f>Table_1[[#This Row],[Implied ERP (FCFE)]]*0.5+Table_1[[#This Row],[Bond Premuim]]*0.5</f>
        <v>4.1087499999999999E-2</v>
      </c>
      <c r="U30" s="10">
        <f>Table_1[[#This Row],[AAA]]-Table_1[[#This Row],[T.Bond Rate]]</f>
        <v>3.3174999999999996E-2</v>
      </c>
      <c r="V30" s="43"/>
      <c r="W30" s="14">
        <f t="shared" si="4"/>
        <v>0.46800382043935052</v>
      </c>
      <c r="X30" s="13"/>
      <c r="Y30">
        <v>6.69</v>
      </c>
      <c r="Z30" s="13"/>
      <c r="AA30" s="13"/>
      <c r="AB30" s="13"/>
      <c r="AC30" s="13"/>
      <c r="AD30" s="13"/>
      <c r="AE30" s="13"/>
    </row>
    <row r="31" spans="1:31" ht="13.5" customHeight="1">
      <c r="A31" s="9">
        <v>1983</v>
      </c>
      <c r="B31" s="10">
        <v>8.0600000000000005E-2</v>
      </c>
      <c r="C31" s="10">
        <v>4.3200000000000002E-2</v>
      </c>
      <c r="D31" s="9">
        <v>164.93</v>
      </c>
      <c r="E31" s="11">
        <v>13.293358</v>
      </c>
      <c r="F31" s="11">
        <f t="shared" si="0"/>
        <v>7.1249760000000011</v>
      </c>
      <c r="G31" s="11"/>
      <c r="H31" s="10">
        <f t="shared" ref="H31:I31" si="27">E31/E30-1</f>
        <v>-3.8448996999040586E-2</v>
      </c>
      <c r="I31" s="10">
        <f t="shared" si="27"/>
        <v>2.7608360044029778E-2</v>
      </c>
      <c r="J31" s="10">
        <v>8.7999999999999995E-2</v>
      </c>
      <c r="K31" s="10">
        <v>0.11799999999999999</v>
      </c>
      <c r="L31" s="10">
        <f t="shared" si="1"/>
        <v>0.03</v>
      </c>
      <c r="M31" s="10">
        <f t="shared" si="2"/>
        <v>9.0930905115454375E-2</v>
      </c>
      <c r="N31" s="10">
        <v>4.3099999999999999E-2</v>
      </c>
      <c r="O31" s="10"/>
      <c r="P31" s="10">
        <f t="shared" si="6"/>
        <v>4.3099999999999999E-2</v>
      </c>
      <c r="Q31" s="38">
        <v>12.0416666666666</v>
      </c>
      <c r="R31" s="10">
        <f>Table_1[[#This Row],[Implied ERP (FCFE)]]+Table_1[[#This Row],[T.Bond Rate]]</f>
        <v>0.16109999999999999</v>
      </c>
      <c r="S31" s="10">
        <f>Table_1[[#This Row],[AAA Bond  %]]/100</f>
        <v>0.12041666666666601</v>
      </c>
      <c r="T31" s="10">
        <f>Table_1[[#This Row],[Implied ERP (FCFE)]]*0.5+Table_1[[#This Row],[Bond Premuim]]*0.5</f>
        <v>2.2758333333333006E-2</v>
      </c>
      <c r="U31" s="10">
        <f>Table_1[[#This Row],[AAA]]-Table_1[[#This Row],[T.Bond Rate]]</f>
        <v>2.4166666666660119E-3</v>
      </c>
      <c r="V31" s="43"/>
      <c r="W31" s="14">
        <f t="shared" si="4"/>
        <v>0.36525423728813561</v>
      </c>
      <c r="X31" s="13"/>
      <c r="Y31">
        <v>6.69</v>
      </c>
      <c r="Z31" s="13"/>
      <c r="AA31" s="13"/>
      <c r="AB31" s="13"/>
      <c r="AC31" s="13"/>
      <c r="AD31" s="13"/>
      <c r="AE31" s="13"/>
    </row>
    <row r="32" spans="1:31" ht="13.5" customHeight="1">
      <c r="A32" s="9">
        <v>1984</v>
      </c>
      <c r="B32" s="10">
        <v>0.1007</v>
      </c>
      <c r="C32" s="10">
        <v>4.6800000000000001E-2</v>
      </c>
      <c r="D32" s="9">
        <v>167.24</v>
      </c>
      <c r="E32" s="11">
        <v>16.841068</v>
      </c>
      <c r="F32" s="11">
        <f t="shared" si="0"/>
        <v>7.8268320000000005</v>
      </c>
      <c r="G32" s="11"/>
      <c r="H32" s="10">
        <f t="shared" ref="H32:I32" si="28">E32/E31-1</f>
        <v>0.26687839144932379</v>
      </c>
      <c r="I32" s="10">
        <f t="shared" si="28"/>
        <v>9.8506437074314279E-2</v>
      </c>
      <c r="J32" s="10">
        <v>9.8500000000000004E-2</v>
      </c>
      <c r="K32" s="10">
        <v>0.11509999999999999</v>
      </c>
      <c r="L32" s="10">
        <f t="shared" si="1"/>
        <v>1.659999999999999E-2</v>
      </c>
      <c r="M32" s="10">
        <f t="shared" si="2"/>
        <v>0.11019207694100672</v>
      </c>
      <c r="N32" s="10">
        <v>5.11E-2</v>
      </c>
      <c r="O32" s="10"/>
      <c r="P32" s="10">
        <f t="shared" si="6"/>
        <v>5.11E-2</v>
      </c>
      <c r="Q32" s="38">
        <v>12.709166666666601</v>
      </c>
      <c r="R32" s="10">
        <f>Table_1[[#This Row],[Implied ERP (FCFE)]]+Table_1[[#This Row],[T.Bond Rate]]</f>
        <v>0.16619999999999999</v>
      </c>
      <c r="S32" s="10">
        <f>Table_1[[#This Row],[AAA Bond  %]]/100</f>
        <v>0.12709166666666602</v>
      </c>
      <c r="T32" s="10">
        <f>Table_1[[#This Row],[Implied ERP (FCFE)]]*0.5+Table_1[[#This Row],[Bond Premuim]]*0.5</f>
        <v>3.1545833333333009E-2</v>
      </c>
      <c r="U32" s="10">
        <f>Table_1[[#This Row],[AAA]]-Table_1[[#This Row],[T.Bond Rate]]</f>
        <v>1.1991666666666026E-2</v>
      </c>
      <c r="V32" s="43"/>
      <c r="W32" s="14">
        <f t="shared" si="4"/>
        <v>0.44396177237185058</v>
      </c>
      <c r="X32" s="13"/>
      <c r="Y32">
        <v>6.53</v>
      </c>
      <c r="Z32" s="13"/>
      <c r="AA32" s="13"/>
      <c r="AB32" s="13"/>
      <c r="AC32" s="13"/>
      <c r="AD32" s="13"/>
      <c r="AE32" s="13"/>
    </row>
    <row r="33" spans="1:31" ht="13.5" customHeight="1">
      <c r="A33" s="9">
        <v>1985</v>
      </c>
      <c r="B33" s="10">
        <v>7.4200000000000002E-2</v>
      </c>
      <c r="C33" s="10">
        <v>3.8800000000000001E-2</v>
      </c>
      <c r="D33" s="9">
        <v>211.28</v>
      </c>
      <c r="E33" s="11">
        <v>15.676976</v>
      </c>
      <c r="F33" s="11">
        <f t="shared" si="0"/>
        <v>8.1976639999999996</v>
      </c>
      <c r="G33" s="11"/>
      <c r="H33" s="10">
        <f t="shared" ref="H33:I33" si="29">E33/E32-1</f>
        <v>-6.912221956469744E-2</v>
      </c>
      <c r="I33" s="10">
        <f t="shared" si="29"/>
        <v>4.7379578353029528E-2</v>
      </c>
      <c r="J33" s="10">
        <v>7.7200000000000005E-2</v>
      </c>
      <c r="K33" s="10">
        <v>8.9899999999999994E-2</v>
      </c>
      <c r="L33" s="10">
        <f t="shared" si="1"/>
        <v>1.2699999999999989E-2</v>
      </c>
      <c r="M33" s="10">
        <f t="shared" si="2"/>
        <v>7.8881544695646677E-2</v>
      </c>
      <c r="N33" s="10">
        <v>4.0300000000000002E-2</v>
      </c>
      <c r="O33" s="10">
        <v>6.7500000000000004E-2</v>
      </c>
      <c r="P33" s="10">
        <v>3.8399999999999997E-2</v>
      </c>
      <c r="Q33" s="38">
        <v>11.373333333333299</v>
      </c>
      <c r="R33" s="10">
        <f>Table_1[[#This Row],[Implied ERP (FCFE)]]+Table_1[[#This Row],[T.Bond Rate]]</f>
        <v>0.1283</v>
      </c>
      <c r="S33" s="10">
        <f>Table_1[[#This Row],[AAA Bond  %]]/100</f>
        <v>0.11373333333333299</v>
      </c>
      <c r="T33" s="10">
        <f>Table_1[[#This Row],[Implied ERP (FCFE)]]*0.5+Table_1[[#This Row],[Bond Premuim]]*0.5</f>
        <v>3.1116666666666497E-2</v>
      </c>
      <c r="U33" s="10">
        <f>Table_1[[#This Row],[AAA]]-Table_1[[#This Row],[T.Bond Rate]]</f>
        <v>2.3833333333332998E-2</v>
      </c>
      <c r="V33" s="43"/>
      <c r="W33" s="14">
        <f t="shared" si="4"/>
        <v>0.42714126807563957</v>
      </c>
      <c r="X33" s="13"/>
      <c r="Y33">
        <v>6.55</v>
      </c>
      <c r="Z33" s="13"/>
      <c r="AA33" s="13"/>
      <c r="AB33" s="13"/>
      <c r="AC33" s="13"/>
      <c r="AD33" s="13"/>
      <c r="AE33" s="13"/>
    </row>
    <row r="34" spans="1:31" ht="13.5" customHeight="1">
      <c r="A34" s="9">
        <v>1986</v>
      </c>
      <c r="B34" s="10">
        <v>5.96E-2</v>
      </c>
      <c r="C34" s="10">
        <v>3.3799999999999997E-2</v>
      </c>
      <c r="D34" s="9">
        <v>242.17</v>
      </c>
      <c r="E34" s="11">
        <v>14.433332</v>
      </c>
      <c r="F34" s="11">
        <f t="shared" si="0"/>
        <v>8.1853459999999991</v>
      </c>
      <c r="G34" s="11"/>
      <c r="H34" s="10">
        <f t="shared" ref="H34:I34" si="30">E34/E33-1</f>
        <v>-7.9329329840142626E-2</v>
      </c>
      <c r="I34" s="10">
        <f t="shared" si="30"/>
        <v>-1.5026231863126682E-3</v>
      </c>
      <c r="J34" s="10">
        <v>6.1600000000000002E-2</v>
      </c>
      <c r="K34" s="10">
        <v>7.22E-2</v>
      </c>
      <c r="L34" s="10">
        <f t="shared" si="1"/>
        <v>1.0599999999999998E-2</v>
      </c>
      <c r="M34" s="10">
        <f t="shared" si="2"/>
        <v>5.5441441956080952E-2</v>
      </c>
      <c r="N34" s="10">
        <v>3.3599999999999998E-2</v>
      </c>
      <c r="O34" s="10">
        <v>6.9599999999999995E-2</v>
      </c>
      <c r="P34" s="10">
        <v>3.5799999999999998E-2</v>
      </c>
      <c r="Q34" s="38">
        <v>9.0208333333333304</v>
      </c>
      <c r="R34" s="10">
        <f>Table_1[[#This Row],[Implied ERP (FCFE)]]+Table_1[[#This Row],[T.Bond Rate]]</f>
        <v>0.108</v>
      </c>
      <c r="S34" s="10">
        <f>Table_1[[#This Row],[AAA Bond  %]]/100</f>
        <v>9.0208333333333307E-2</v>
      </c>
      <c r="T34" s="10">
        <f>Table_1[[#This Row],[Implied ERP (FCFE)]]*0.5+Table_1[[#This Row],[Bond Premuim]]*0.5</f>
        <v>2.6904166666666653E-2</v>
      </c>
      <c r="U34" s="10">
        <f>Table_1[[#This Row],[AAA]]-Table_1[[#This Row],[T.Bond Rate]]</f>
        <v>1.8008333333333307E-2</v>
      </c>
      <c r="V34" s="43"/>
      <c r="W34" s="14">
        <f t="shared" si="4"/>
        <v>0.49584487534626037</v>
      </c>
      <c r="X34" s="13"/>
      <c r="Y34">
        <v>6.52</v>
      </c>
      <c r="Z34" s="13"/>
      <c r="AA34" s="13"/>
      <c r="AB34" s="13"/>
      <c r="AC34" s="13"/>
      <c r="AD34" s="13"/>
      <c r="AE34" s="13"/>
    </row>
    <row r="35" spans="1:31" ht="13.5" customHeight="1">
      <c r="A35" s="9">
        <v>1987</v>
      </c>
      <c r="B35" s="10">
        <v>6.4899999999999999E-2</v>
      </c>
      <c r="C35" s="10">
        <v>3.7100000000000001E-2</v>
      </c>
      <c r="D35" s="9">
        <v>247.08</v>
      </c>
      <c r="E35" s="11">
        <v>16.035492000000001</v>
      </c>
      <c r="F35" s="11">
        <f t="shared" si="0"/>
        <v>9.1666680000000014</v>
      </c>
      <c r="G35" s="11"/>
      <c r="H35" s="10">
        <f t="shared" ref="H35:I35" si="31">E35/E34-1</f>
        <v>0.11100416729830664</v>
      </c>
      <c r="I35" s="10">
        <f t="shared" si="31"/>
        <v>0.11988766265958728</v>
      </c>
      <c r="J35" s="10">
        <v>5.4699999999999999E-2</v>
      </c>
      <c r="K35" s="10">
        <v>8.8599999999999998E-2</v>
      </c>
      <c r="L35" s="10">
        <f t="shared" si="1"/>
        <v>3.39E-2</v>
      </c>
      <c r="M35" s="10">
        <f t="shared" si="2"/>
        <v>9.6640645880152087E-2</v>
      </c>
      <c r="N35" s="10">
        <v>4.1799999999999997E-2</v>
      </c>
      <c r="O35" s="10">
        <v>8.5800000000000001E-2</v>
      </c>
      <c r="P35" s="10">
        <v>3.9899999999999998E-2</v>
      </c>
      <c r="Q35" s="38">
        <v>9.3758333333333308</v>
      </c>
      <c r="R35" s="10">
        <f>Table_1[[#This Row],[Implied ERP (FCFE)]]+Table_1[[#This Row],[T.Bond Rate]]</f>
        <v>0.1285</v>
      </c>
      <c r="S35" s="10">
        <f>Table_1[[#This Row],[AAA Bond  %]]/100</f>
        <v>9.3758333333333305E-2</v>
      </c>
      <c r="T35" s="10">
        <f>Table_1[[#This Row],[Implied ERP (FCFE)]]*0.5+Table_1[[#This Row],[Bond Premuim]]*0.5</f>
        <v>2.2529166666666652E-2</v>
      </c>
      <c r="U35" s="10">
        <f>Table_1[[#This Row],[AAA]]-Table_1[[#This Row],[T.Bond Rate]]</f>
        <v>5.1583333333333065E-3</v>
      </c>
      <c r="V35" s="43"/>
      <c r="W35" s="14">
        <f t="shared" si="4"/>
        <v>0.45033860045146723</v>
      </c>
      <c r="X35" s="13"/>
      <c r="Y35">
        <v>6.4</v>
      </c>
      <c r="Z35" s="13"/>
      <c r="AA35" s="13"/>
      <c r="AB35" s="13"/>
      <c r="AC35" s="13"/>
      <c r="AD35" s="13"/>
      <c r="AE35" s="13"/>
    </row>
    <row r="36" spans="1:31" ht="13.5" customHeight="1">
      <c r="A36" s="9">
        <v>1988</v>
      </c>
      <c r="B36" s="10">
        <v>8.2000000000000003E-2</v>
      </c>
      <c r="C36" s="10">
        <v>3.6799999999999999E-2</v>
      </c>
      <c r="D36" s="9">
        <v>277.72000000000003</v>
      </c>
      <c r="E36" s="11">
        <v>24.12</v>
      </c>
      <c r="F36" s="11">
        <f t="shared" si="0"/>
        <v>10.220096000000002</v>
      </c>
      <c r="G36" s="11"/>
      <c r="H36" s="10">
        <f t="shared" ref="H36:I36" si="32">E36/E35-1</f>
        <v>0.50416338956110596</v>
      </c>
      <c r="I36" s="10">
        <f t="shared" si="32"/>
        <v>0.11491940146626889</v>
      </c>
      <c r="J36" s="10">
        <v>6.3500000000000001E-2</v>
      </c>
      <c r="K36" s="10">
        <v>9.1399999999999995E-2</v>
      </c>
      <c r="L36" s="10">
        <f t="shared" si="1"/>
        <v>2.7899999999999994E-2</v>
      </c>
      <c r="M36" s="10">
        <f t="shared" si="2"/>
        <v>9.7551994810036763E-2</v>
      </c>
      <c r="N36" s="10">
        <v>4.1200000000000001E-2</v>
      </c>
      <c r="O36" s="10">
        <v>7.6700000000000004E-2</v>
      </c>
      <c r="P36" s="10">
        <v>3.7699999999999997E-2</v>
      </c>
      <c r="Q36" s="38">
        <v>9.7100000000000009</v>
      </c>
      <c r="R36" s="10">
        <f>Table_1[[#This Row],[Implied ERP (FCFE)]]+Table_1[[#This Row],[T.Bond Rate]]</f>
        <v>0.12909999999999999</v>
      </c>
      <c r="S36" s="10">
        <f>Table_1[[#This Row],[AAA Bond  %]]/100</f>
        <v>9.7100000000000006E-2</v>
      </c>
      <c r="T36" s="10">
        <f>Table_1[[#This Row],[Implied ERP (FCFE)]]*0.5+Table_1[[#This Row],[Bond Premuim]]*0.5</f>
        <v>2.1700000000000004E-2</v>
      </c>
      <c r="U36" s="10">
        <f>Table_1[[#This Row],[AAA]]-Table_1[[#This Row],[T.Bond Rate]]</f>
        <v>5.7000000000000106E-3</v>
      </c>
      <c r="V36" s="43"/>
      <c r="W36" s="14">
        <f t="shared" si="4"/>
        <v>0.41247264770240699</v>
      </c>
      <c r="X36" s="13"/>
      <c r="Y36">
        <v>6.37</v>
      </c>
      <c r="Z36" s="13"/>
      <c r="AA36" s="13"/>
      <c r="AB36" s="13"/>
      <c r="AC36" s="13"/>
      <c r="AD36" s="13"/>
      <c r="AE36" s="13"/>
    </row>
    <row r="37" spans="1:31" ht="13.5" customHeight="1">
      <c r="A37" s="9">
        <v>1989</v>
      </c>
      <c r="B37" s="10">
        <v>6.8000000000000005E-2</v>
      </c>
      <c r="C37" s="10">
        <v>3.32E-2</v>
      </c>
      <c r="D37" s="9">
        <v>353.4</v>
      </c>
      <c r="E37" s="11">
        <v>24.32</v>
      </c>
      <c r="F37" s="11">
        <f t="shared" si="0"/>
        <v>11.73288</v>
      </c>
      <c r="G37" s="11"/>
      <c r="H37" s="10">
        <f t="shared" ref="H37:I37" si="33">E37/E36-1</f>
        <v>8.2918739635158278E-3</v>
      </c>
      <c r="I37" s="10">
        <f t="shared" si="33"/>
        <v>0.14802052740013383</v>
      </c>
      <c r="J37" s="10">
        <v>8.3699999999999997E-2</v>
      </c>
      <c r="K37" s="10">
        <v>7.9299999999999995E-2</v>
      </c>
      <c r="L37" s="10">
        <f t="shared" si="1"/>
        <v>-4.4000000000000011E-3</v>
      </c>
      <c r="M37" s="10">
        <f t="shared" si="2"/>
        <v>9.5849128462506025E-2</v>
      </c>
      <c r="N37" s="10">
        <v>3.85E-2</v>
      </c>
      <c r="O37" s="10">
        <v>7.46E-2</v>
      </c>
      <c r="P37" s="10">
        <v>3.5099999999999999E-2</v>
      </c>
      <c r="Q37" s="38">
        <v>9.2575000000000003</v>
      </c>
      <c r="R37" s="10">
        <f>Table_1[[#This Row],[Implied ERP (FCFE)]]+Table_1[[#This Row],[T.Bond Rate]]</f>
        <v>0.1144</v>
      </c>
      <c r="S37" s="10">
        <f>Table_1[[#This Row],[AAA Bond  %]]/100</f>
        <v>9.2575000000000005E-2</v>
      </c>
      <c r="T37" s="10">
        <f>Table_1[[#This Row],[Implied ERP (FCFE)]]*0.5+Table_1[[#This Row],[Bond Premuim]]*0.5</f>
        <v>2.4187500000000004E-2</v>
      </c>
      <c r="U37" s="10">
        <f>Table_1[[#This Row],[AAA]]-Table_1[[#This Row],[T.Bond Rate]]</f>
        <v>1.3275000000000009E-2</v>
      </c>
      <c r="V37" s="43"/>
      <c r="W37" s="14">
        <f t="shared" si="4"/>
        <v>0.44262295081967212</v>
      </c>
      <c r="X37" s="13"/>
      <c r="Y37">
        <v>6.41</v>
      </c>
      <c r="Z37" s="13"/>
      <c r="AA37" s="13"/>
      <c r="AB37" s="13"/>
      <c r="AC37" s="13"/>
      <c r="AD37" s="13"/>
      <c r="AE37" s="13"/>
    </row>
    <row r="38" spans="1:31" ht="13.5" customHeight="1">
      <c r="A38" s="9">
        <v>1990</v>
      </c>
      <c r="B38" s="10">
        <v>6.5799999999999997E-2</v>
      </c>
      <c r="C38" s="10">
        <v>3.7400000000000003E-2</v>
      </c>
      <c r="D38" s="9">
        <v>330.22</v>
      </c>
      <c r="E38" s="11">
        <v>22.65</v>
      </c>
      <c r="F38" s="11">
        <f t="shared" si="0"/>
        <v>12.350228000000001</v>
      </c>
      <c r="G38" s="11"/>
      <c r="H38" s="10">
        <f t="shared" ref="H38:I38" si="34">E38/E37-1</f>
        <v>-6.8667763157894801E-2</v>
      </c>
      <c r="I38" s="10">
        <f t="shared" si="34"/>
        <v>5.2616919290063624E-2</v>
      </c>
      <c r="J38" s="10">
        <v>7.8100000000000003E-2</v>
      </c>
      <c r="K38" s="10">
        <v>8.0699999999999994E-2</v>
      </c>
      <c r="L38" s="10">
        <f t="shared" si="1"/>
        <v>2.5999999999999912E-3</v>
      </c>
      <c r="M38" s="10">
        <f t="shared" si="2"/>
        <v>7.3865932452169283E-2</v>
      </c>
      <c r="N38" s="10">
        <v>3.9199999999999999E-2</v>
      </c>
      <c r="O38" s="10">
        <v>7.1900000000000006E-2</v>
      </c>
      <c r="P38" s="10">
        <v>3.8899999999999997E-2</v>
      </c>
      <c r="Q38" s="38">
        <v>9.3216666666666601</v>
      </c>
      <c r="R38" s="10">
        <f>Table_1[[#This Row],[Implied ERP (FCFE)]]+Table_1[[#This Row],[T.Bond Rate]]</f>
        <v>0.11959999999999998</v>
      </c>
      <c r="S38" s="10">
        <f>Table_1[[#This Row],[AAA Bond  %]]/100</f>
        <v>9.3216666666666601E-2</v>
      </c>
      <c r="T38" s="10">
        <f>Table_1[[#This Row],[Implied ERP (FCFE)]]*0.5+Table_1[[#This Row],[Bond Premuim]]*0.5</f>
        <v>2.5708333333333302E-2</v>
      </c>
      <c r="U38" s="10">
        <f>Table_1[[#This Row],[AAA]]-Table_1[[#This Row],[T.Bond Rate]]</f>
        <v>1.2516666666666607E-2</v>
      </c>
      <c r="V38" s="43"/>
      <c r="W38" s="14">
        <f t="shared" si="4"/>
        <v>0.48203221809169766</v>
      </c>
      <c r="X38" s="13"/>
      <c r="Y38">
        <v>6.22</v>
      </c>
      <c r="Z38" s="13"/>
      <c r="AA38" s="13"/>
      <c r="AB38" s="13"/>
      <c r="AC38" s="13"/>
      <c r="AD38" s="13"/>
      <c r="AE38" s="13"/>
    </row>
    <row r="39" spans="1:31" ht="13.5" customHeight="1">
      <c r="A39" s="9">
        <v>1991</v>
      </c>
      <c r="B39" s="10">
        <v>4.58E-2</v>
      </c>
      <c r="C39" s="10">
        <v>3.1099999999999999E-2</v>
      </c>
      <c r="D39" s="9">
        <v>417.09</v>
      </c>
      <c r="E39" s="11">
        <v>19.3</v>
      </c>
      <c r="F39" s="11">
        <f t="shared" si="0"/>
        <v>12.971499</v>
      </c>
      <c r="G39" s="11"/>
      <c r="H39" s="10">
        <f t="shared" ref="H39:I39" si="35">E39/E38-1</f>
        <v>-0.14790286975717426</v>
      </c>
      <c r="I39" s="10">
        <f t="shared" si="35"/>
        <v>5.0304415432654181E-2</v>
      </c>
      <c r="J39" s="10">
        <v>7.0000000000000007E-2</v>
      </c>
      <c r="K39" s="10">
        <v>6.7000000000000004E-2</v>
      </c>
      <c r="L39" s="10">
        <f t="shared" si="1"/>
        <v>-3.0000000000000027E-3</v>
      </c>
      <c r="M39" s="10">
        <f t="shared" si="2"/>
        <v>6.3379158329041924E-2</v>
      </c>
      <c r="N39" s="10">
        <v>3.27E-2</v>
      </c>
      <c r="O39" s="10">
        <v>7.8100000000000003E-2</v>
      </c>
      <c r="P39" s="10">
        <v>3.4799999999999998E-2</v>
      </c>
      <c r="Q39" s="38">
        <v>8.7691666666666599</v>
      </c>
      <c r="R39" s="10">
        <f>Table_1[[#This Row],[Implied ERP (FCFE)]]+Table_1[[#This Row],[T.Bond Rate]]</f>
        <v>0.1018</v>
      </c>
      <c r="S39" s="10">
        <f>Table_1[[#This Row],[AAA Bond  %]]/100</f>
        <v>8.7691666666666598E-2</v>
      </c>
      <c r="T39" s="10">
        <f>Table_1[[#This Row],[Implied ERP (FCFE)]]*0.5+Table_1[[#This Row],[Bond Premuim]]*0.5</f>
        <v>2.7745833333333296E-2</v>
      </c>
      <c r="U39" s="10">
        <f>Table_1[[#This Row],[AAA]]-Table_1[[#This Row],[T.Bond Rate]]</f>
        <v>2.0691666666666594E-2</v>
      </c>
      <c r="V39" s="43"/>
      <c r="W39" s="14">
        <f t="shared" si="4"/>
        <v>0.51940298507462679</v>
      </c>
      <c r="X39" s="13"/>
      <c r="Y39">
        <v>6.24</v>
      </c>
      <c r="Z39" s="13"/>
      <c r="AA39" s="13"/>
      <c r="AB39" s="13"/>
      <c r="AC39" s="13"/>
      <c r="AD39" s="13"/>
      <c r="AE39" s="13"/>
    </row>
    <row r="40" spans="1:31" ht="13.5" customHeight="1">
      <c r="A40" s="9">
        <v>1992</v>
      </c>
      <c r="B40" s="10">
        <v>4.1599999999999998E-2</v>
      </c>
      <c r="C40" s="10">
        <v>2.9000000000000001E-2</v>
      </c>
      <c r="D40" s="9">
        <v>435.71</v>
      </c>
      <c r="E40" s="11">
        <v>20.87</v>
      </c>
      <c r="F40" s="11">
        <f t="shared" si="0"/>
        <v>12.635590000000001</v>
      </c>
      <c r="G40" s="11"/>
      <c r="H40" s="10">
        <f t="shared" ref="H40:I40" si="36">E40/E39-1</f>
        <v>8.1347150259067469E-2</v>
      </c>
      <c r="I40" s="10">
        <f t="shared" si="36"/>
        <v>-2.5895927679599695E-2</v>
      </c>
      <c r="J40" s="10">
        <v>5.2999999999999999E-2</v>
      </c>
      <c r="K40" s="10">
        <v>6.6799999999999998E-2</v>
      </c>
      <c r="L40" s="10">
        <f t="shared" si="1"/>
        <v>1.38E-2</v>
      </c>
      <c r="M40" s="10">
        <f t="shared" si="2"/>
        <v>4.6735210818317934E-2</v>
      </c>
      <c r="N40" s="10">
        <v>2.8299999999999999E-2</v>
      </c>
      <c r="O40" s="10">
        <v>9.8299999999999998E-2</v>
      </c>
      <c r="P40" s="10">
        <v>3.5499999999999997E-2</v>
      </c>
      <c r="Q40" s="38">
        <v>8.14</v>
      </c>
      <c r="R40" s="10">
        <f>Table_1[[#This Row],[Implied ERP (FCFE)]]+Table_1[[#This Row],[T.Bond Rate]]</f>
        <v>0.1023</v>
      </c>
      <c r="S40" s="10">
        <f>Table_1[[#This Row],[AAA Bond  %]]/100</f>
        <v>8.14E-2</v>
      </c>
      <c r="T40" s="10">
        <f>Table_1[[#This Row],[Implied ERP (FCFE)]]*0.5+Table_1[[#This Row],[Bond Premuim]]*0.5</f>
        <v>2.5049999999999999E-2</v>
      </c>
      <c r="U40" s="10">
        <f>Table_1[[#This Row],[AAA]]-Table_1[[#This Row],[T.Bond Rate]]</f>
        <v>1.4600000000000002E-2</v>
      </c>
      <c r="V40" s="43"/>
      <c r="W40" s="14">
        <f t="shared" si="4"/>
        <v>0.53143712574850299</v>
      </c>
      <c r="X40" s="13"/>
      <c r="Y40">
        <v>6.4</v>
      </c>
      <c r="Z40" s="13"/>
      <c r="AA40" s="13"/>
      <c r="AB40" s="13"/>
      <c r="AC40" s="13"/>
      <c r="AD40" s="13"/>
      <c r="AE40" s="13"/>
    </row>
    <row r="41" spans="1:31" ht="13.5" customHeight="1">
      <c r="A41" s="9">
        <v>1993</v>
      </c>
      <c r="B41" s="10">
        <v>4.2500000000000003E-2</v>
      </c>
      <c r="C41" s="10">
        <v>2.7199999999999998E-2</v>
      </c>
      <c r="D41" s="9">
        <v>466.45</v>
      </c>
      <c r="E41" s="11">
        <v>26.9</v>
      </c>
      <c r="F41" s="11">
        <f t="shared" si="0"/>
        <v>12.687439999999999</v>
      </c>
      <c r="G41" s="11"/>
      <c r="H41" s="10">
        <f t="shared" ref="H41:I41" si="37">E41/E40-1</f>
        <v>0.28893148059415408</v>
      </c>
      <c r="I41" s="10">
        <f t="shared" si="37"/>
        <v>4.1034886380453273E-3</v>
      </c>
      <c r="J41" s="10">
        <v>3.5000000000000003E-2</v>
      </c>
      <c r="K41" s="10">
        <v>5.79E-2</v>
      </c>
      <c r="L41" s="10">
        <f t="shared" si="1"/>
        <v>2.2899999999999997E-2</v>
      </c>
      <c r="M41" s="10">
        <f t="shared" si="2"/>
        <v>4.7303282961314377E-2</v>
      </c>
      <c r="N41" s="10">
        <v>2.7400000000000001E-2</v>
      </c>
      <c r="O41" s="10">
        <v>0.08</v>
      </c>
      <c r="P41" s="10">
        <v>3.1699999999999999E-2</v>
      </c>
      <c r="Q41" s="38">
        <v>7.2191666666666601</v>
      </c>
      <c r="R41" s="10">
        <f>Table_1[[#This Row],[Implied ERP (FCFE)]]+Table_1[[#This Row],[T.Bond Rate]]</f>
        <v>8.9599999999999999E-2</v>
      </c>
      <c r="S41" s="10">
        <f>Table_1[[#This Row],[AAA Bond  %]]/100</f>
        <v>7.2191666666666598E-2</v>
      </c>
      <c r="T41" s="10">
        <f>Table_1[[#This Row],[Implied ERP (FCFE)]]*0.5+Table_1[[#This Row],[Bond Premuim]]*0.5</f>
        <v>2.2995833333333299E-2</v>
      </c>
      <c r="U41" s="10">
        <f>Table_1[[#This Row],[AAA]]-Table_1[[#This Row],[T.Bond Rate]]</f>
        <v>1.4291666666666598E-2</v>
      </c>
      <c r="V41" s="43"/>
      <c r="W41" s="14">
        <f t="shared" si="4"/>
        <v>0.5474956822107081</v>
      </c>
      <c r="X41" s="13"/>
      <c r="Y41">
        <v>6.62</v>
      </c>
      <c r="Z41" s="13"/>
      <c r="AA41" s="13"/>
      <c r="AB41" s="13"/>
      <c r="AC41" s="13"/>
      <c r="AD41" s="13"/>
      <c r="AE41" s="13"/>
    </row>
    <row r="42" spans="1:31" ht="13.5" customHeight="1">
      <c r="A42" s="9">
        <v>1994</v>
      </c>
      <c r="B42" s="10">
        <v>5.8900000000000001E-2</v>
      </c>
      <c r="C42" s="10">
        <v>2.9100000000000001E-2</v>
      </c>
      <c r="D42" s="9">
        <v>459.27</v>
      </c>
      <c r="E42" s="11">
        <v>31.75</v>
      </c>
      <c r="F42" s="11">
        <f t="shared" si="0"/>
        <v>13.364756999999999</v>
      </c>
      <c r="G42" s="11"/>
      <c r="H42" s="10">
        <f t="shared" ref="H42:I42" si="38">E42/E41-1</f>
        <v>0.18029739776951681</v>
      </c>
      <c r="I42" s="10">
        <f t="shared" si="38"/>
        <v>5.3384843593349052E-2</v>
      </c>
      <c r="J42" s="10">
        <v>0.05</v>
      </c>
      <c r="K42" s="10">
        <v>7.8200000000000006E-2</v>
      </c>
      <c r="L42" s="10">
        <f t="shared" si="1"/>
        <v>2.8200000000000003E-2</v>
      </c>
      <c r="M42" s="10">
        <f t="shared" si="2"/>
        <v>7.2274117335399235E-2</v>
      </c>
      <c r="N42" s="10">
        <v>3.0599999999999999E-2</v>
      </c>
      <c r="O42" s="10">
        <v>7.17E-2</v>
      </c>
      <c r="P42" s="10">
        <v>3.5499999999999997E-2</v>
      </c>
      <c r="Q42" s="38">
        <v>7.9625000000000004</v>
      </c>
      <c r="R42" s="10">
        <f>Table_1[[#This Row],[Implied ERP (FCFE)]]+Table_1[[#This Row],[T.Bond Rate]]</f>
        <v>0.1137</v>
      </c>
      <c r="S42" s="10">
        <f>Table_1[[#This Row],[AAA Bond  %]]/100</f>
        <v>7.9625000000000001E-2</v>
      </c>
      <c r="T42" s="10">
        <f>Table_1[[#This Row],[Implied ERP (FCFE)]]*0.5+Table_1[[#This Row],[Bond Premuim]]*0.5</f>
        <v>1.8462499999999996E-2</v>
      </c>
      <c r="U42" s="10">
        <f>Table_1[[#This Row],[AAA]]-Table_1[[#This Row],[T.Bond Rate]]</f>
        <v>1.4249999999999957E-3</v>
      </c>
      <c r="V42" s="43"/>
      <c r="W42" s="14">
        <f t="shared" si="4"/>
        <v>0.45396419437340146</v>
      </c>
      <c r="X42" s="13"/>
      <c r="Y42">
        <v>6.64</v>
      </c>
      <c r="Z42" s="13"/>
      <c r="AA42" s="13"/>
      <c r="AB42" s="13"/>
      <c r="AC42" s="13"/>
      <c r="AD42" s="13"/>
      <c r="AE42" s="13"/>
    </row>
    <row r="43" spans="1:31" ht="13.5" customHeight="1">
      <c r="A43" s="9">
        <v>1995</v>
      </c>
      <c r="B43" s="10">
        <v>5.74E-2</v>
      </c>
      <c r="C43" s="10">
        <v>2.3E-2</v>
      </c>
      <c r="D43" s="9">
        <v>615.92999999999995</v>
      </c>
      <c r="E43" s="11">
        <v>37.700000000000003</v>
      </c>
      <c r="F43" s="11">
        <f t="shared" si="0"/>
        <v>14.166389999999998</v>
      </c>
      <c r="G43" s="11"/>
      <c r="H43" s="10">
        <f t="shared" ref="H43:I43" si="39">E43/E42-1</f>
        <v>0.18740157480314967</v>
      </c>
      <c r="I43" s="10">
        <f t="shared" si="39"/>
        <v>5.9981113012380183E-2</v>
      </c>
      <c r="J43" s="10">
        <v>3.5000000000000003E-2</v>
      </c>
      <c r="K43" s="10">
        <v>5.57E-2</v>
      </c>
      <c r="L43" s="10">
        <f t="shared" si="1"/>
        <v>2.0699999999999996E-2</v>
      </c>
      <c r="M43" s="10">
        <f t="shared" si="2"/>
        <v>5.6521345269882617E-2</v>
      </c>
      <c r="N43" s="10">
        <v>2.4400000000000002E-2</v>
      </c>
      <c r="O43" s="10">
        <v>6.5000000000000002E-2</v>
      </c>
      <c r="P43" s="10">
        <v>3.2899999999999999E-2</v>
      </c>
      <c r="Q43" s="38">
        <v>7.59</v>
      </c>
      <c r="R43" s="10">
        <f>Table_1[[#This Row],[Implied ERP (FCFE)]]+Table_1[[#This Row],[T.Bond Rate]]</f>
        <v>8.8599999999999998E-2</v>
      </c>
      <c r="S43" s="10">
        <f>Table_1[[#This Row],[AAA Bond  %]]/100</f>
        <v>7.5899999999999995E-2</v>
      </c>
      <c r="T43" s="10">
        <f>Table_1[[#This Row],[Implied ERP (FCFE)]]*0.5+Table_1[[#This Row],[Bond Premuim]]*0.5</f>
        <v>2.6549999999999997E-2</v>
      </c>
      <c r="U43" s="10">
        <f>Table_1[[#This Row],[AAA]]-Table_1[[#This Row],[T.Bond Rate]]</f>
        <v>2.0199999999999996E-2</v>
      </c>
      <c r="V43" s="43"/>
      <c r="W43" s="14">
        <f t="shared" si="4"/>
        <v>0.59066427289048473</v>
      </c>
      <c r="X43" s="13"/>
      <c r="Y43">
        <v>6.93</v>
      </c>
      <c r="Z43" s="13"/>
      <c r="AA43" s="13"/>
      <c r="AB43" s="13"/>
      <c r="AC43" s="13"/>
      <c r="AD43" s="13"/>
      <c r="AE43" s="13"/>
    </row>
    <row r="44" spans="1:31" ht="13.5" customHeight="1">
      <c r="A44" s="9">
        <v>1996</v>
      </c>
      <c r="B44" s="10">
        <v>4.8300000000000003E-2</v>
      </c>
      <c r="C44" s="10">
        <v>2.01E-2</v>
      </c>
      <c r="D44" s="9">
        <v>740.74</v>
      </c>
      <c r="E44" s="11">
        <v>40.630000000000003</v>
      </c>
      <c r="F44" s="11">
        <f t="shared" si="0"/>
        <v>14.888873999999999</v>
      </c>
      <c r="G44" s="11"/>
      <c r="H44" s="10">
        <f t="shared" ref="H44:I44" si="40">E44/E43-1</f>
        <v>7.7718832891246592E-2</v>
      </c>
      <c r="I44" s="10">
        <f t="shared" si="40"/>
        <v>5.0999866585629938E-2</v>
      </c>
      <c r="J44" s="10">
        <v>0.05</v>
      </c>
      <c r="K44" s="10">
        <v>6.4100000000000004E-2</v>
      </c>
      <c r="L44" s="10">
        <f t="shared" si="1"/>
        <v>1.4100000000000001E-2</v>
      </c>
      <c r="M44" s="10">
        <f t="shared" si="2"/>
        <v>6.1339133266445661E-2</v>
      </c>
      <c r="N44" s="10">
        <v>2.1100000000000001E-2</v>
      </c>
      <c r="O44" s="10">
        <v>7.9200000000000007E-2</v>
      </c>
      <c r="P44" s="10">
        <v>3.2000000000000001E-2</v>
      </c>
      <c r="Q44" s="38">
        <v>7.37</v>
      </c>
      <c r="R44" s="10">
        <f>Table_1[[#This Row],[Implied ERP (FCFE)]]+Table_1[[#This Row],[T.Bond Rate]]</f>
        <v>9.6100000000000005E-2</v>
      </c>
      <c r="S44" s="10">
        <f>Table_1[[#This Row],[AAA Bond  %]]/100</f>
        <v>7.3700000000000002E-2</v>
      </c>
      <c r="T44" s="10">
        <f>Table_1[[#This Row],[Implied ERP (FCFE)]]*0.5+Table_1[[#This Row],[Bond Premuim]]*0.5</f>
        <v>2.0799999999999999E-2</v>
      </c>
      <c r="U44" s="10">
        <f>Table_1[[#This Row],[AAA]]-Table_1[[#This Row],[T.Bond Rate]]</f>
        <v>9.5999999999999974E-3</v>
      </c>
      <c r="V44" s="43"/>
      <c r="W44" s="14">
        <f t="shared" si="4"/>
        <v>0.49921996879875191</v>
      </c>
      <c r="X44" s="13"/>
      <c r="Y44">
        <v>7.23</v>
      </c>
      <c r="Z44" s="13"/>
      <c r="AA44" s="13"/>
      <c r="AB44" s="13"/>
      <c r="AC44" s="13"/>
      <c r="AD44" s="13"/>
      <c r="AE44" s="13"/>
    </row>
    <row r="45" spans="1:31" ht="13.5" customHeight="1">
      <c r="A45" s="9">
        <v>1997</v>
      </c>
      <c r="B45" s="10">
        <f>1/24.53</f>
        <v>4.0766408479412965E-2</v>
      </c>
      <c r="C45" s="10">
        <f>15.522/D45</f>
        <v>1.5994971301381864E-2</v>
      </c>
      <c r="D45" s="9">
        <v>970.43</v>
      </c>
      <c r="E45" s="11">
        <v>44.09</v>
      </c>
      <c r="F45" s="11">
        <f t="shared" si="0"/>
        <v>15.522000000000002</v>
      </c>
      <c r="G45" s="11"/>
      <c r="H45" s="10">
        <f t="shared" ref="H45:I45" si="41">E45/E44-1</f>
        <v>8.5158749692345603E-2</v>
      </c>
      <c r="I45" s="10">
        <f t="shared" si="41"/>
        <v>4.2523430583132349E-2</v>
      </c>
      <c r="J45" s="10">
        <v>5.3499999999999999E-2</v>
      </c>
      <c r="K45" s="10">
        <v>5.74E-2</v>
      </c>
      <c r="L45" s="10">
        <f t="shared" si="1"/>
        <v>3.9000000000000007E-3</v>
      </c>
      <c r="M45" s="10">
        <f t="shared" si="2"/>
        <v>5.4486804591903609E-2</v>
      </c>
      <c r="N45" s="10">
        <v>1.67E-2</v>
      </c>
      <c r="O45" s="10">
        <v>0.08</v>
      </c>
      <c r="P45" s="10">
        <v>2.7300000000000001E-2</v>
      </c>
      <c r="Q45" s="38">
        <v>7.2616666666666596</v>
      </c>
      <c r="R45" s="10">
        <f>Table_1[[#This Row],[Implied ERP (FCFE)]]+Table_1[[#This Row],[T.Bond Rate]]</f>
        <v>8.4699999999999998E-2</v>
      </c>
      <c r="S45" s="10">
        <f>Table_1[[#This Row],[AAA Bond  %]]/100</f>
        <v>7.2616666666666593E-2</v>
      </c>
      <c r="T45" s="10">
        <f>Table_1[[#This Row],[Implied ERP (FCFE)]]*0.5+Table_1[[#This Row],[Bond Premuim]]*0.5</f>
        <v>2.1258333333333296E-2</v>
      </c>
      <c r="U45" s="10">
        <f>Table_1[[#This Row],[AAA]]-Table_1[[#This Row],[T.Bond Rate]]</f>
        <v>1.5216666666666594E-2</v>
      </c>
      <c r="V45" s="43"/>
      <c r="W45" s="14">
        <f t="shared" si="4"/>
        <v>0.47560975609756101</v>
      </c>
      <c r="X45" s="15"/>
      <c r="Y45">
        <v>7.19</v>
      </c>
      <c r="Z45" s="15"/>
      <c r="AA45" s="15"/>
      <c r="AB45" s="15"/>
      <c r="AC45" s="15"/>
      <c r="AD45" s="15"/>
      <c r="AE45" s="15"/>
    </row>
    <row r="46" spans="1:31" ht="13.5" customHeight="1">
      <c r="A46" s="9">
        <v>1998</v>
      </c>
      <c r="B46" s="10">
        <f>1/32.15</f>
        <v>3.110419906687403E-2</v>
      </c>
      <c r="C46" s="10">
        <f>16.2/D46</f>
        <v>1.3178981964319126E-2</v>
      </c>
      <c r="D46" s="9">
        <v>1229.23</v>
      </c>
      <c r="E46" s="11">
        <v>44.27</v>
      </c>
      <c r="F46" s="11">
        <f t="shared" si="0"/>
        <v>16.2</v>
      </c>
      <c r="G46" s="11"/>
      <c r="H46" s="10">
        <f t="shared" ref="H46:I46" si="42">E46/E45-1</f>
        <v>4.0825584032659901E-3</v>
      </c>
      <c r="I46" s="10">
        <f t="shared" si="42"/>
        <v>4.3679938152299869E-2</v>
      </c>
      <c r="J46" s="10">
        <v>4.3299999999999998E-2</v>
      </c>
      <c r="K46" s="10">
        <v>4.65E-2</v>
      </c>
      <c r="L46" s="10">
        <f t="shared" si="1"/>
        <v>3.2000000000000015E-3</v>
      </c>
      <c r="M46" s="10">
        <f t="shared" si="2"/>
        <v>4.6023577000283353E-2</v>
      </c>
      <c r="N46" s="10">
        <v>1.38E-2</v>
      </c>
      <c r="O46" s="10">
        <v>7.1999999999999995E-2</v>
      </c>
      <c r="P46" s="10">
        <v>2.2599999999999999E-2</v>
      </c>
      <c r="Q46" s="38">
        <v>6.5316666666666601</v>
      </c>
      <c r="R46" s="10">
        <f>Table_1[[#This Row],[Implied ERP (FCFE)]]+Table_1[[#This Row],[T.Bond Rate]]</f>
        <v>6.9099999999999995E-2</v>
      </c>
      <c r="S46" s="10">
        <f>Table_1[[#This Row],[AAA Bond  %]]/100</f>
        <v>6.5316666666666606E-2</v>
      </c>
      <c r="T46" s="10">
        <f>Table_1[[#This Row],[Implied ERP (FCFE)]]*0.5+Table_1[[#This Row],[Bond Premuim]]*0.5</f>
        <v>2.0708333333333301E-2</v>
      </c>
      <c r="U46" s="10">
        <f>Table_1[[#This Row],[AAA]]-Table_1[[#This Row],[T.Bond Rate]]</f>
        <v>1.8816666666666607E-2</v>
      </c>
      <c r="V46" s="43"/>
      <c r="W46" s="14">
        <f t="shared" si="4"/>
        <v>0.48602150537634403</v>
      </c>
      <c r="X46" s="15"/>
      <c r="Y46">
        <v>7.4</v>
      </c>
      <c r="Z46" s="15"/>
      <c r="AA46" s="15"/>
      <c r="AB46" s="15"/>
      <c r="AC46" s="15"/>
      <c r="AD46" s="15"/>
      <c r="AE46" s="15"/>
    </row>
    <row r="47" spans="1:31" ht="13.5" customHeight="1">
      <c r="A47" s="9">
        <v>1999</v>
      </c>
      <c r="B47" s="10">
        <f>1/32.53</f>
        <v>3.0740854595757761E-2</v>
      </c>
      <c r="C47" s="10">
        <f>16.709/1469</f>
        <v>1.1374404356705241E-2</v>
      </c>
      <c r="D47" s="9">
        <v>1469.25</v>
      </c>
      <c r="E47" s="11">
        <v>51.68</v>
      </c>
      <c r="F47" s="11">
        <f t="shared" si="0"/>
        <v>16.711843601089175</v>
      </c>
      <c r="G47" s="11"/>
      <c r="H47" s="10">
        <f t="shared" ref="H47:I47" si="43">E47/E46-1</f>
        <v>0.16738197424892687</v>
      </c>
      <c r="I47" s="10">
        <f t="shared" si="43"/>
        <v>3.1595284017850389E-2</v>
      </c>
      <c r="J47" s="10">
        <v>5.3699999999999998E-2</v>
      </c>
      <c r="K47" s="10">
        <v>6.4399999999999999E-2</v>
      </c>
      <c r="L47" s="10">
        <f t="shared" si="1"/>
        <v>1.0700000000000001E-2</v>
      </c>
      <c r="M47" s="10">
        <f t="shared" si="2"/>
        <v>5.7465293495909828E-2</v>
      </c>
      <c r="N47" s="10">
        <v>1.2E-2</v>
      </c>
      <c r="O47" s="10">
        <v>0.125</v>
      </c>
      <c r="P47" s="10">
        <v>2.0500000000000001E-2</v>
      </c>
      <c r="Q47" s="38">
        <v>7.0416666666666599</v>
      </c>
      <c r="R47" s="10">
        <f>Table_1[[#This Row],[Implied ERP (FCFE)]]+Table_1[[#This Row],[T.Bond Rate]]</f>
        <v>8.4900000000000003E-2</v>
      </c>
      <c r="S47" s="10">
        <f>Table_1[[#This Row],[AAA Bond  %]]/100</f>
        <v>7.04166666666666E-2</v>
      </c>
      <c r="T47" s="10">
        <f>Table_1[[#This Row],[Implied ERP (FCFE)]]*0.5+Table_1[[#This Row],[Bond Premuim]]*0.5</f>
        <v>1.3258333333333301E-2</v>
      </c>
      <c r="U47" s="10">
        <f>Table_1[[#This Row],[AAA]]-Table_1[[#This Row],[T.Bond Rate]]</f>
        <v>6.0166666666666008E-3</v>
      </c>
      <c r="V47" s="43"/>
      <c r="W47" s="14">
        <f t="shared" si="4"/>
        <v>0.31832298136645965</v>
      </c>
      <c r="X47" s="15"/>
      <c r="Y47">
        <v>7.39</v>
      </c>
      <c r="Z47" s="15"/>
      <c r="AA47" s="15"/>
      <c r="AB47" s="15"/>
      <c r="AC47" s="15"/>
      <c r="AD47" s="15"/>
      <c r="AE47" s="15"/>
    </row>
    <row r="48" spans="1:31" ht="13.5" customHeight="1">
      <c r="A48" s="9">
        <v>2000</v>
      </c>
      <c r="B48" s="10">
        <f>1/25.39</f>
        <v>3.9385584875935409E-2</v>
      </c>
      <c r="C48" s="10">
        <f>16.265/1320</f>
        <v>1.2321969696969698E-2</v>
      </c>
      <c r="D48" s="9">
        <v>1320.28</v>
      </c>
      <c r="E48" s="11">
        <v>56.13</v>
      </c>
      <c r="F48" s="11">
        <f t="shared" si="0"/>
        <v>16.26845015151515</v>
      </c>
      <c r="G48" s="11"/>
      <c r="H48" s="10">
        <f t="shared" ref="H48:I48" si="44">E48/E47-1</f>
        <v>8.6106811145510997E-2</v>
      </c>
      <c r="I48" s="10">
        <f t="shared" si="44"/>
        <v>-2.6531689749964338E-2</v>
      </c>
      <c r="J48" s="10">
        <v>5.7299999999999997E-2</v>
      </c>
      <c r="K48" s="10">
        <v>5.11E-2</v>
      </c>
      <c r="L48" s="10">
        <f t="shared" si="1"/>
        <v>-6.1999999999999972E-3</v>
      </c>
      <c r="M48" s="10">
        <f t="shared" si="2"/>
        <v>3.7071379449864141E-2</v>
      </c>
      <c r="N48" s="10">
        <v>1.6500000000000001E-2</v>
      </c>
      <c r="O48" s="10">
        <v>0.12</v>
      </c>
      <c r="P48" s="10">
        <v>2.87E-2</v>
      </c>
      <c r="Q48" s="38">
        <v>7.6224999999999996</v>
      </c>
      <c r="R48" s="10">
        <f>Table_1[[#This Row],[Implied ERP (FCFE)]]+Table_1[[#This Row],[T.Bond Rate]]</f>
        <v>7.9799999999999996E-2</v>
      </c>
      <c r="S48" s="10">
        <f>Table_1[[#This Row],[AAA Bond  %]]/100</f>
        <v>7.6225000000000001E-2</v>
      </c>
      <c r="T48" s="10">
        <f>Table_1[[#This Row],[Implied ERP (FCFE)]]*0.5+Table_1[[#This Row],[Bond Premuim]]*0.5</f>
        <v>2.6912499999999999E-2</v>
      </c>
      <c r="U48" s="10">
        <f>Table_1[[#This Row],[AAA]]-Table_1[[#This Row],[T.Bond Rate]]</f>
        <v>2.5125000000000001E-2</v>
      </c>
      <c r="V48" s="43"/>
      <c r="W48" s="14">
        <f t="shared" si="4"/>
        <v>0.56164383561643838</v>
      </c>
      <c r="X48" s="15"/>
      <c r="Y48">
        <v>7.55</v>
      </c>
      <c r="Z48" s="15"/>
      <c r="AA48" s="15"/>
      <c r="AB48" s="15"/>
      <c r="AC48" s="15"/>
      <c r="AD48" s="15"/>
      <c r="AE48" s="15"/>
    </row>
    <row r="49" spans="1:31" ht="13.5" customHeight="1">
      <c r="A49" s="9">
        <v>2001</v>
      </c>
      <c r="B49" s="10">
        <f>44.23/1148.09</f>
        <v>3.8524854323267341E-2</v>
      </c>
      <c r="C49" s="10">
        <f>15.741/1148.09</f>
        <v>1.3710597601233353E-2</v>
      </c>
      <c r="D49" s="9">
        <v>1148.0899999999999</v>
      </c>
      <c r="E49" s="11">
        <v>38.85</v>
      </c>
      <c r="F49" s="11">
        <f t="shared" si="0"/>
        <v>15.741</v>
      </c>
      <c r="G49" s="16">
        <v>30.079957999999998</v>
      </c>
      <c r="H49" s="10">
        <f t="shared" ref="H49:I49" si="45">E49/E48-1</f>
        <v>-0.307856761090326</v>
      </c>
      <c r="I49" s="10">
        <f t="shared" si="45"/>
        <v>-3.2421659506761791E-2</v>
      </c>
      <c r="J49" s="10">
        <v>1.7999999999999999E-2</v>
      </c>
      <c r="K49" s="10">
        <v>5.0500000000000003E-2</v>
      </c>
      <c r="L49" s="10">
        <f t="shared" si="1"/>
        <v>3.2500000000000001E-2</v>
      </c>
      <c r="M49" s="10">
        <f t="shared" si="2"/>
        <v>3.5639705492873132E-2</v>
      </c>
      <c r="N49" s="10">
        <v>1.7299999999999999E-2</v>
      </c>
      <c r="O49" s="10">
        <v>0.10299999999999999</v>
      </c>
      <c r="P49" s="10">
        <v>3.6200000000000003E-2</v>
      </c>
      <c r="Q49" s="38">
        <v>7.0824999999999996</v>
      </c>
      <c r="R49" s="10">
        <f>Table_1[[#This Row],[Implied ERP (FCFE)]]+Table_1[[#This Row],[T.Bond Rate]]</f>
        <v>8.6699999999999999E-2</v>
      </c>
      <c r="S49" s="10">
        <f>Table_1[[#This Row],[AAA Bond  %]]/100</f>
        <v>7.0824999999999999E-2</v>
      </c>
      <c r="T49" s="10">
        <f>Table_1[[#This Row],[Implied ERP (FCFE)]]*0.5+Table_1[[#This Row],[Bond Premuim]]*0.5</f>
        <v>2.8262499999999999E-2</v>
      </c>
      <c r="U49" s="10">
        <f>Table_1[[#This Row],[AAA]]-Table_1[[#This Row],[T.Bond Rate]]</f>
        <v>2.0324999999999996E-2</v>
      </c>
      <c r="V49" s="43">
        <v>2.9100000000000001E-2</v>
      </c>
      <c r="W49" s="14">
        <f t="shared" si="4"/>
        <v>0.7168316831683168</v>
      </c>
      <c r="X49" s="15"/>
      <c r="Y49">
        <v>7.36</v>
      </c>
      <c r="Z49" s="15"/>
      <c r="AA49" s="15"/>
      <c r="AB49" s="15"/>
      <c r="AC49" s="15"/>
      <c r="AD49" s="15"/>
      <c r="AE49" s="15"/>
    </row>
    <row r="50" spans="1:31" ht="13.5" customHeight="1">
      <c r="A50" s="9">
        <v>2002</v>
      </c>
      <c r="B50" s="10">
        <f>E50/D50</f>
        <v>5.232888545384283E-2</v>
      </c>
      <c r="C50" s="10">
        <f>F50/D50</f>
        <v>1.8276465640699232E-2</v>
      </c>
      <c r="D50" s="9">
        <v>879.82</v>
      </c>
      <c r="E50" s="9">
        <v>46.04</v>
      </c>
      <c r="F50" s="9">
        <v>16.079999999999998</v>
      </c>
      <c r="G50" s="16">
        <v>29.825898000000002</v>
      </c>
      <c r="H50" s="10">
        <f t="shared" ref="H50:I50" si="46">E50/E49-1</f>
        <v>0.18507078507078512</v>
      </c>
      <c r="I50" s="10">
        <f t="shared" si="46"/>
        <v>2.1536115875738338E-2</v>
      </c>
      <c r="J50" s="10">
        <v>1.2E-2</v>
      </c>
      <c r="K50" s="10">
        <v>3.8100000000000002E-2</v>
      </c>
      <c r="L50" s="10">
        <f t="shared" si="1"/>
        <v>2.6100000000000002E-2</v>
      </c>
      <c r="M50" s="10">
        <f t="shared" si="2"/>
        <v>3.5686949239855444E-2</v>
      </c>
      <c r="N50" s="10">
        <v>2.29E-2</v>
      </c>
      <c r="O50" s="10">
        <v>0.08</v>
      </c>
      <c r="P50" s="10">
        <v>4.1000000000000002E-2</v>
      </c>
      <c r="Q50" s="38">
        <v>6.49166666666666</v>
      </c>
      <c r="R50" s="10">
        <f>Table_1[[#This Row],[Implied ERP (FCFE)]]+Table_1[[#This Row],[T.Bond Rate]]</f>
        <v>7.9100000000000004E-2</v>
      </c>
      <c r="S50" s="10">
        <f>Table_1[[#This Row],[AAA Bond  %]]/100</f>
        <v>6.4916666666666595E-2</v>
      </c>
      <c r="T50" s="10">
        <f>Table_1[[#This Row],[Implied ERP (FCFE)]]*0.5+Table_1[[#This Row],[Bond Premuim]]*0.5</f>
        <v>3.3908333333333297E-2</v>
      </c>
      <c r="U50" s="10">
        <f>Table_1[[#This Row],[AAA]]-Table_1[[#This Row],[T.Bond Rate]]</f>
        <v>2.6816666666666593E-2</v>
      </c>
      <c r="V50" s="43">
        <v>4.7300000000000002E-2</v>
      </c>
      <c r="W50" s="14">
        <f t="shared" si="4"/>
        <v>1.0761154855643045</v>
      </c>
      <c r="X50" s="15"/>
      <c r="Y50">
        <v>7.55</v>
      </c>
      <c r="Z50" s="15"/>
      <c r="AA50" s="15"/>
      <c r="AB50" s="15"/>
      <c r="AC50" s="15"/>
      <c r="AD50" s="15"/>
      <c r="AE50" s="15"/>
    </row>
    <row r="51" spans="1:31" ht="13.5" customHeight="1">
      <c r="A51" s="9">
        <v>2003</v>
      </c>
      <c r="B51" s="10">
        <v>4.87E-2</v>
      </c>
      <c r="C51" s="10">
        <v>1.61E-2</v>
      </c>
      <c r="D51" s="9">
        <v>1111.9100000000001</v>
      </c>
      <c r="E51" s="9">
        <v>54.69</v>
      </c>
      <c r="F51" s="9">
        <v>17.88</v>
      </c>
      <c r="G51" s="16">
        <v>31.578244000000005</v>
      </c>
      <c r="H51" s="10">
        <f t="shared" ref="H51:I51" si="47">E51/E50-1</f>
        <v>0.18788010425716761</v>
      </c>
      <c r="I51" s="10">
        <f t="shared" si="47"/>
        <v>0.11194029850746268</v>
      </c>
      <c r="J51" s="10">
        <v>0.01</v>
      </c>
      <c r="K51" s="10">
        <v>4.2500000000000003E-2</v>
      </c>
      <c r="L51" s="10">
        <f t="shared" si="1"/>
        <v>3.2500000000000001E-2</v>
      </c>
      <c r="M51" s="10">
        <f t="shared" si="2"/>
        <v>5.3483012243199082E-2</v>
      </c>
      <c r="N51" s="10">
        <v>2.12E-2</v>
      </c>
      <c r="O51" s="10">
        <v>0.11</v>
      </c>
      <c r="P51" s="10">
        <v>3.6900000000000002E-2</v>
      </c>
      <c r="Q51" s="38">
        <v>5.6666666666666599</v>
      </c>
      <c r="R51" s="10">
        <f>Table_1[[#This Row],[Implied ERP (FCFE)]]+Table_1[[#This Row],[T.Bond Rate]]</f>
        <v>7.9399999999999998E-2</v>
      </c>
      <c r="S51" s="10">
        <f>Table_1[[#This Row],[AAA Bond  %]]/100</f>
        <v>5.6666666666666601E-2</v>
      </c>
      <c r="T51" s="10">
        <f>Table_1[[#This Row],[Implied ERP (FCFE)]]*0.5+Table_1[[#This Row],[Bond Premuim]]*0.5</f>
        <v>2.55333333333333E-2</v>
      </c>
      <c r="U51" s="10">
        <f>Table_1[[#This Row],[AAA]]-Table_1[[#This Row],[T.Bond Rate]]</f>
        <v>1.4166666666666598E-2</v>
      </c>
      <c r="V51" s="43">
        <v>4.7399999999999998E-2</v>
      </c>
      <c r="W51" s="14">
        <f t="shared" si="4"/>
        <v>0.86823529411764699</v>
      </c>
      <c r="X51" s="15"/>
      <c r="Y51">
        <v>7.78</v>
      </c>
      <c r="Z51" s="15"/>
      <c r="AA51" s="15"/>
      <c r="AB51" s="15"/>
      <c r="AC51" s="15"/>
      <c r="AD51" s="15"/>
      <c r="AE51" s="15"/>
    </row>
    <row r="52" spans="1:31" ht="13.5" customHeight="1">
      <c r="A52" s="9">
        <v>2004</v>
      </c>
      <c r="B52" s="10">
        <f>E52/D52</f>
        <v>5.584527031487227E-2</v>
      </c>
      <c r="C52" s="10">
        <f t="shared" ref="C52:C60" si="48">F52/D52</f>
        <v>1.6013433229916166E-2</v>
      </c>
      <c r="D52" s="9">
        <v>1211.92</v>
      </c>
      <c r="E52" s="9">
        <v>67.680000000000007</v>
      </c>
      <c r="F52" s="9">
        <v>19.407</v>
      </c>
      <c r="G52" s="16">
        <v>40.599320000000006</v>
      </c>
      <c r="H52" s="10">
        <f t="shared" ref="H52:I52" si="49">E52/E51-1</f>
        <v>0.23752057048820641</v>
      </c>
      <c r="I52" s="10">
        <f t="shared" si="49"/>
        <v>8.5402684563758546E-2</v>
      </c>
      <c r="J52" s="10">
        <v>2.18E-2</v>
      </c>
      <c r="K52" s="10">
        <v>4.2200000000000001E-2</v>
      </c>
      <c r="L52" s="10">
        <f t="shared" si="1"/>
        <v>2.0400000000000001E-2</v>
      </c>
      <c r="M52" s="10">
        <f t="shared" si="2"/>
        <v>4.8997301930562141E-2</v>
      </c>
      <c r="N52" s="10">
        <v>2.0199999999999999E-2</v>
      </c>
      <c r="O52" s="10">
        <v>8.5000000000000006E-2</v>
      </c>
      <c r="P52" s="10">
        <v>3.6499999999999998E-2</v>
      </c>
      <c r="Q52" s="38">
        <v>5.6283333333333303</v>
      </c>
      <c r="R52" s="10">
        <f>Table_1[[#This Row],[Implied ERP (FCFE)]]+Table_1[[#This Row],[T.Bond Rate]]</f>
        <v>7.8699999999999992E-2</v>
      </c>
      <c r="S52" s="10">
        <f>Table_1[[#This Row],[AAA Bond  %]]/100</f>
        <v>5.6283333333333303E-2</v>
      </c>
      <c r="T52" s="10">
        <f>Table_1[[#This Row],[Implied ERP (FCFE)]]*0.5+Table_1[[#This Row],[Bond Premuim]]*0.5</f>
        <v>2.529166666666665E-2</v>
      </c>
      <c r="U52" s="10">
        <f>Table_1[[#This Row],[AAA]]-Table_1[[#This Row],[T.Bond Rate]]</f>
        <v>1.4083333333333302E-2</v>
      </c>
      <c r="V52" s="43">
        <v>4.8599999999999997E-2</v>
      </c>
      <c r="W52" s="14">
        <f t="shared" si="4"/>
        <v>0.86492890995260652</v>
      </c>
      <c r="X52" s="17"/>
      <c r="Y52">
        <v>7.68</v>
      </c>
      <c r="Z52" s="17"/>
      <c r="AA52" s="17"/>
      <c r="AB52" s="17"/>
      <c r="AC52" s="17"/>
      <c r="AD52" s="17"/>
      <c r="AE52" s="17"/>
    </row>
    <row r="53" spans="1:31" ht="13.5" customHeight="1">
      <c r="A53" s="9">
        <v>2005</v>
      </c>
      <c r="B53" s="10">
        <v>5.4699999999999999E-2</v>
      </c>
      <c r="C53" s="10">
        <f t="shared" si="48"/>
        <v>1.792852622387426E-2</v>
      </c>
      <c r="D53" s="9">
        <v>1248.29</v>
      </c>
      <c r="E53" s="9">
        <v>76.45</v>
      </c>
      <c r="F53" s="9">
        <v>22.38</v>
      </c>
      <c r="G53" s="16">
        <v>61.166209999999992</v>
      </c>
      <c r="H53" s="10">
        <f t="shared" ref="H53:I53" si="50">E53/E52-1</f>
        <v>0.12958037825059088</v>
      </c>
      <c r="I53" s="10">
        <f t="shared" si="50"/>
        <v>0.15319214716339458</v>
      </c>
      <c r="J53" s="10">
        <v>4.3099999999999999E-2</v>
      </c>
      <c r="K53" s="10">
        <v>4.3900000000000002E-2</v>
      </c>
      <c r="L53" s="10">
        <f t="shared" si="1"/>
        <v>8.000000000000021E-4</v>
      </c>
      <c r="M53" s="10">
        <f t="shared" si="2"/>
        <v>6.1604923715995928E-2</v>
      </c>
      <c r="N53" s="10">
        <v>2.1999999999999999E-2</v>
      </c>
      <c r="O53" s="10">
        <v>0.08</v>
      </c>
      <c r="P53" s="10">
        <v>4.0800000000000003E-2</v>
      </c>
      <c r="Q53" s="38">
        <v>5.2350000000000003</v>
      </c>
      <c r="R53" s="10">
        <f>Table_1[[#This Row],[Implied ERP (FCFE)]]+Table_1[[#This Row],[T.Bond Rate]]</f>
        <v>8.4699999999999998E-2</v>
      </c>
      <c r="S53" s="10">
        <f>Table_1[[#This Row],[AAA Bond  %]]/100</f>
        <v>5.2350000000000001E-2</v>
      </c>
      <c r="T53" s="10">
        <f>Table_1[[#This Row],[Implied ERP (FCFE)]]*0.5+Table_1[[#This Row],[Bond Premuim]]*0.5</f>
        <v>2.4625000000000001E-2</v>
      </c>
      <c r="U53" s="10">
        <f>Table_1[[#This Row],[AAA]]-Table_1[[#This Row],[T.Bond Rate]]</f>
        <v>8.4499999999999992E-3</v>
      </c>
      <c r="V53" s="43">
        <v>5.2200000000000003E-2</v>
      </c>
      <c r="W53" s="14">
        <f t="shared" si="4"/>
        <v>0.92938496583143515</v>
      </c>
      <c r="X53" s="13"/>
      <c r="Y53">
        <v>7.68</v>
      </c>
      <c r="Z53" s="13"/>
      <c r="AA53" s="13"/>
      <c r="AB53" s="13"/>
      <c r="AC53" s="13"/>
      <c r="AD53" s="13"/>
      <c r="AE53" s="13"/>
    </row>
    <row r="54" spans="1:31" ht="13.5" customHeight="1">
      <c r="A54" s="9">
        <v>2006</v>
      </c>
      <c r="B54" s="10">
        <f t="shared" ref="B54:B71" si="51">E54/D54</f>
        <v>6.1848692096171477E-2</v>
      </c>
      <c r="C54" s="10">
        <f t="shared" si="48"/>
        <v>1.766198970598604E-2</v>
      </c>
      <c r="D54" s="9">
        <v>1418.3</v>
      </c>
      <c r="E54" s="9">
        <v>87.72</v>
      </c>
      <c r="F54" s="9">
        <v>25.05</v>
      </c>
      <c r="G54" s="16">
        <v>73.157939665331128</v>
      </c>
      <c r="H54" s="10">
        <f t="shared" ref="H54:I54" si="52">E54/E53-1</f>
        <v>0.1474166121648135</v>
      </c>
      <c r="I54" s="10">
        <f t="shared" si="52"/>
        <v>0.11930294906166239</v>
      </c>
      <c r="J54" s="10">
        <v>4.8800000000000003E-2</v>
      </c>
      <c r="K54" s="10">
        <v>4.7E-2</v>
      </c>
      <c r="L54" s="10">
        <f t="shared" si="1"/>
        <v>-1.800000000000003E-3</v>
      </c>
      <c r="M54" s="10">
        <f t="shared" si="2"/>
        <v>5.9309663370137933E-2</v>
      </c>
      <c r="N54" s="10">
        <v>1.9699999999999999E-2</v>
      </c>
      <c r="O54" s="10">
        <v>0.125</v>
      </c>
      <c r="P54" s="10">
        <v>4.1599999999999998E-2</v>
      </c>
      <c r="Q54" s="38">
        <v>5.5875000000000004</v>
      </c>
      <c r="R54" s="10">
        <f>Table_1[[#This Row],[Implied ERP (FCFE)]]+Table_1[[#This Row],[T.Bond Rate]]</f>
        <v>8.8599999999999998E-2</v>
      </c>
      <c r="S54" s="10">
        <f>Table_1[[#This Row],[AAA Bond  %]]/100</f>
        <v>5.5875000000000001E-2</v>
      </c>
      <c r="T54" s="10">
        <f>Table_1[[#This Row],[Implied ERP (FCFE)]]*0.5+Table_1[[#This Row],[Bond Premuim]]*0.5</f>
        <v>2.52375E-2</v>
      </c>
      <c r="U54" s="10">
        <f>Table_1[[#This Row],[AAA]]-Table_1[[#This Row],[T.Bond Rate]]</f>
        <v>8.8750000000000009E-3</v>
      </c>
      <c r="V54" s="43">
        <v>6.1199999999999997E-2</v>
      </c>
      <c r="W54" s="14">
        <f t="shared" si="4"/>
        <v>0.88510638297872335</v>
      </c>
      <c r="X54" s="13"/>
      <c r="Y54">
        <v>7.64</v>
      </c>
      <c r="Z54" s="13"/>
      <c r="AA54" s="13"/>
      <c r="AB54" s="13"/>
      <c r="AC54" s="13"/>
      <c r="AD54" s="13"/>
      <c r="AE54" s="13"/>
    </row>
    <row r="55" spans="1:31" ht="13.5" customHeight="1">
      <c r="A55" s="9">
        <v>2007</v>
      </c>
      <c r="B55" s="10">
        <f t="shared" si="51"/>
        <v>5.6212372987550746E-2</v>
      </c>
      <c r="C55" s="10">
        <f t="shared" si="48"/>
        <v>1.8885014574082652E-2</v>
      </c>
      <c r="D55" s="9">
        <v>1468.36</v>
      </c>
      <c r="E55" s="9">
        <v>82.54</v>
      </c>
      <c r="F55" s="9">
        <v>27.73</v>
      </c>
      <c r="G55" s="16">
        <v>95.362382312713706</v>
      </c>
      <c r="H55" s="10">
        <f t="shared" ref="H55:I55" si="53">E55/E54-1</f>
        <v>-5.9051527587779207E-2</v>
      </c>
      <c r="I55" s="10">
        <f t="shared" si="53"/>
        <v>0.10698602794411172</v>
      </c>
      <c r="J55" s="10">
        <v>3.3099999999999997E-2</v>
      </c>
      <c r="K55" s="10">
        <v>4.02E-2</v>
      </c>
      <c r="L55" s="10">
        <f t="shared" si="1"/>
        <v>7.1000000000000021E-3</v>
      </c>
      <c r="M55" s="10">
        <f t="shared" si="2"/>
        <v>5.0333098814184435E-2</v>
      </c>
      <c r="N55" s="10">
        <v>2.06E-2</v>
      </c>
      <c r="O55" s="10">
        <v>0.05</v>
      </c>
      <c r="P55" s="10">
        <v>4.3700000000000003E-2</v>
      </c>
      <c r="Q55" s="38">
        <v>5.5558333333333296</v>
      </c>
      <c r="R55" s="10">
        <f>Table_1[[#This Row],[Implied ERP (FCFE)]]+Table_1[[#This Row],[T.Bond Rate]]</f>
        <v>8.3900000000000002E-2</v>
      </c>
      <c r="S55" s="10">
        <f>Table_1[[#This Row],[AAA Bond  %]]/100</f>
        <v>5.5558333333333293E-2</v>
      </c>
      <c r="T55" s="10">
        <f>Table_1[[#This Row],[Implied ERP (FCFE)]]*0.5+Table_1[[#This Row],[Bond Premuim]]*0.5</f>
        <v>2.9529166666666648E-2</v>
      </c>
      <c r="U55" s="10">
        <f>Table_1[[#This Row],[AAA]]-Table_1[[#This Row],[T.Bond Rate]]</f>
        <v>1.5358333333333293E-2</v>
      </c>
      <c r="V55" s="43">
        <v>4.5900000000000003E-2</v>
      </c>
      <c r="W55" s="14">
        <f t="shared" si="4"/>
        <v>1.0870646766169154</v>
      </c>
      <c r="X55" s="13"/>
      <c r="Y55">
        <v>7.99</v>
      </c>
      <c r="Z55" s="13"/>
      <c r="AA55" s="13"/>
      <c r="AB55" s="13"/>
      <c r="AC55" s="13"/>
      <c r="AD55" s="13"/>
      <c r="AE55" s="13"/>
    </row>
    <row r="56" spans="1:31" ht="13.5" customHeight="1">
      <c r="A56" s="9">
        <v>2008</v>
      </c>
      <c r="B56" s="10">
        <f t="shared" si="51"/>
        <v>7.2394132300027683E-2</v>
      </c>
      <c r="C56" s="10">
        <f t="shared" si="48"/>
        <v>3.1054525325214504E-2</v>
      </c>
      <c r="D56" s="11">
        <v>903.25</v>
      </c>
      <c r="E56" s="11">
        <v>65.39</v>
      </c>
      <c r="F56" s="11">
        <v>28.05</v>
      </c>
      <c r="G56" s="16">
        <v>67.517132259297</v>
      </c>
      <c r="H56" s="10">
        <f t="shared" ref="H56:I56" si="54">E56/E55-1</f>
        <v>-0.20777804700751157</v>
      </c>
      <c r="I56" s="10">
        <f t="shared" si="54"/>
        <v>1.1539848539487974E-2</v>
      </c>
      <c r="J56" s="10">
        <v>1.5900000000000001E-2</v>
      </c>
      <c r="K56" s="10">
        <v>2.2100000000000002E-2</v>
      </c>
      <c r="L56" s="10">
        <f t="shared" si="1"/>
        <v>6.2000000000000006E-3</v>
      </c>
      <c r="M56" s="10">
        <f t="shared" si="2"/>
        <v>2.1109228697680119E-2</v>
      </c>
      <c r="N56" s="10">
        <v>4.0500000000000001E-2</v>
      </c>
      <c r="O56" s="10">
        <v>0.04</v>
      </c>
      <c r="P56" s="10">
        <v>6.4299999999999996E-2</v>
      </c>
      <c r="Q56" s="38">
        <v>5.6316666666666597</v>
      </c>
      <c r="R56" s="10">
        <f>Table_1[[#This Row],[Implied ERP (FCFE)]]+Table_1[[#This Row],[T.Bond Rate]]</f>
        <v>8.6400000000000005E-2</v>
      </c>
      <c r="S56" s="10">
        <f>Table_1[[#This Row],[AAA Bond  %]]/100</f>
        <v>5.6316666666666598E-2</v>
      </c>
      <c r="T56" s="10">
        <f>Table_1[[#This Row],[Implied ERP (FCFE)]]*0.5+Table_1[[#This Row],[Bond Premuim]]*0.5</f>
        <v>4.9258333333333293E-2</v>
      </c>
      <c r="U56" s="10">
        <f>Table_1[[#This Row],[AAA]]-Table_1[[#This Row],[T.Bond Rate]]</f>
        <v>3.4216666666666597E-2</v>
      </c>
      <c r="V56" s="43">
        <v>6.9199999999999998E-2</v>
      </c>
      <c r="W56" s="14">
        <f t="shared" si="4"/>
        <v>2.9095022624434383</v>
      </c>
      <c r="X56" s="13"/>
      <c r="Y56">
        <v>7.67</v>
      </c>
      <c r="Z56" s="13"/>
      <c r="AA56" s="13"/>
      <c r="AB56" s="13"/>
      <c r="AC56" s="13"/>
      <c r="AD56" s="13"/>
      <c r="AE56" s="13"/>
    </row>
    <row r="57" spans="1:31" ht="13.5" customHeight="1">
      <c r="A57" s="18">
        <v>2009</v>
      </c>
      <c r="B57" s="10">
        <f t="shared" si="51"/>
        <v>5.3492960272621293E-2</v>
      </c>
      <c r="C57" s="10">
        <f t="shared" si="48"/>
        <v>2.000717424446238E-2</v>
      </c>
      <c r="D57" s="11">
        <v>1115.0999999999999</v>
      </c>
      <c r="E57" s="11">
        <v>59.65</v>
      </c>
      <c r="F57" s="11">
        <v>22.31</v>
      </c>
      <c r="G57" s="16">
        <v>37.427971394037066</v>
      </c>
      <c r="H57" s="10">
        <f t="shared" ref="H57:I57" si="55">E57/E56-1</f>
        <v>-8.7781006270071904E-2</v>
      </c>
      <c r="I57" s="10">
        <f t="shared" si="55"/>
        <v>-0.20463458110516941</v>
      </c>
      <c r="J57" s="10">
        <v>1.4E-3</v>
      </c>
      <c r="K57" s="10">
        <v>3.8399999999999997E-2</v>
      </c>
      <c r="L57" s="10">
        <f t="shared" si="1"/>
        <v>3.6999999999999998E-2</v>
      </c>
      <c r="M57" s="10">
        <f t="shared" si="2"/>
        <v>2.7821693040331677E-3</v>
      </c>
      <c r="N57" s="10">
        <v>2.5999999999999999E-2</v>
      </c>
      <c r="O57" s="10">
        <v>7.1999999999999995E-2</v>
      </c>
      <c r="P57" s="10">
        <v>4.36E-2</v>
      </c>
      <c r="Q57" s="38">
        <v>5.3133333333333299</v>
      </c>
      <c r="R57" s="10">
        <f>Table_1[[#This Row],[Implied ERP (FCFE)]]+Table_1[[#This Row],[T.Bond Rate]]</f>
        <v>8.199999999999999E-2</v>
      </c>
      <c r="S57" s="10">
        <f>Table_1[[#This Row],[AAA Bond  %]]/100</f>
        <v>5.3133333333333296E-2</v>
      </c>
      <c r="T57" s="10">
        <f>Table_1[[#This Row],[Implied ERP (FCFE)]]*0.5+Table_1[[#This Row],[Bond Premuim]]*0.5</f>
        <v>2.916666666666665E-2</v>
      </c>
      <c r="U57" s="10">
        <f>Table_1[[#This Row],[AAA]]-Table_1[[#This Row],[T.Bond Rate]]</f>
        <v>1.47333333333333E-2</v>
      </c>
      <c r="V57" s="43">
        <v>4.6399999999999997E-2</v>
      </c>
      <c r="W57" s="14">
        <f t="shared" si="4"/>
        <v>1.1354166666666667</v>
      </c>
      <c r="X57" s="13"/>
      <c r="Y57">
        <v>7.65</v>
      </c>
      <c r="Z57" s="13"/>
      <c r="AA57" s="13"/>
      <c r="AB57" s="13"/>
      <c r="AC57" s="13"/>
      <c r="AD57" s="13"/>
      <c r="AE57" s="13"/>
    </row>
    <row r="58" spans="1:31" ht="13.5" customHeight="1">
      <c r="A58" s="18">
        <v>2010</v>
      </c>
      <c r="B58" s="10">
        <f t="shared" si="51"/>
        <v>6.6521421074393294E-2</v>
      </c>
      <c r="C58" s="10">
        <f t="shared" si="48"/>
        <v>1.8383639197226551E-2</v>
      </c>
      <c r="D58" s="11">
        <v>1257.6400000000001</v>
      </c>
      <c r="E58" s="11">
        <v>83.66</v>
      </c>
      <c r="F58" s="11">
        <v>23.12</v>
      </c>
      <c r="G58" s="16">
        <v>55.526511461067372</v>
      </c>
      <c r="H58" s="10">
        <f t="shared" ref="H58:I58" si="56">E58/E57-1</f>
        <v>0.40251466890192789</v>
      </c>
      <c r="I58" s="10">
        <f t="shared" si="56"/>
        <v>3.6306588973554543E-2</v>
      </c>
      <c r="J58" s="10">
        <v>1.2999999999999999E-3</v>
      </c>
      <c r="K58" s="10">
        <v>3.2899999999999999E-2</v>
      </c>
      <c r="L58" s="10">
        <f t="shared" si="1"/>
        <v>3.1599999999999996E-2</v>
      </c>
      <c r="M58" s="10">
        <f t="shared" si="2"/>
        <v>3.3342876030006567E-2</v>
      </c>
      <c r="N58" s="10">
        <v>2.24E-2</v>
      </c>
      <c r="O58" s="10">
        <v>6.9500000000000006E-2</v>
      </c>
      <c r="P58" s="10">
        <v>5.1999999999999998E-2</v>
      </c>
      <c r="Q58" s="38">
        <v>4.9433333333333298</v>
      </c>
      <c r="R58" s="10">
        <f>Table_1[[#This Row],[Implied ERP (FCFE)]]+Table_1[[#This Row],[T.Bond Rate]]</f>
        <v>8.4900000000000003E-2</v>
      </c>
      <c r="S58" s="10">
        <f>Table_1[[#This Row],[AAA Bond  %]]/100</f>
        <v>4.9433333333333301E-2</v>
      </c>
      <c r="T58" s="10">
        <f>Table_1[[#This Row],[Implied ERP (FCFE)]]*0.5+Table_1[[#This Row],[Bond Premuim]]*0.5</f>
        <v>3.4266666666666654E-2</v>
      </c>
      <c r="U58" s="10">
        <f>Table_1[[#This Row],[AAA]]-Table_1[[#This Row],[T.Bond Rate]]</f>
        <v>1.6533333333333303E-2</v>
      </c>
      <c r="V58" s="43">
        <v>6.0900000000000003E-2</v>
      </c>
      <c r="W58" s="14">
        <f t="shared" si="4"/>
        <v>1.5805471124620061</v>
      </c>
      <c r="X58" s="13"/>
      <c r="Y58">
        <v>7.55</v>
      </c>
      <c r="Z58" s="13"/>
      <c r="AA58" s="13"/>
      <c r="AB58" s="13"/>
      <c r="AC58" s="13"/>
      <c r="AD58" s="13"/>
      <c r="AE58" s="13"/>
    </row>
    <row r="59" spans="1:31" ht="13.5" customHeight="1">
      <c r="A59" s="19">
        <v>2011</v>
      </c>
      <c r="B59" s="10">
        <f t="shared" si="51"/>
        <v>7.7170801526717556E-2</v>
      </c>
      <c r="C59" s="10">
        <f t="shared" si="48"/>
        <v>2.069020356234097E-2</v>
      </c>
      <c r="D59" s="16">
        <v>1257.5999999999999</v>
      </c>
      <c r="E59" s="16">
        <v>97.05</v>
      </c>
      <c r="F59" s="16">
        <v>26.02</v>
      </c>
      <c r="G59" s="20">
        <v>71.27835994729908</v>
      </c>
      <c r="H59" s="10">
        <f t="shared" ref="H59:I59" si="57">E59/E58-1</f>
        <v>0.16005259383217796</v>
      </c>
      <c r="I59" s="10">
        <f t="shared" si="57"/>
        <v>0.12543252595155696</v>
      </c>
      <c r="J59" s="21">
        <v>2.9999999999999997E-4</v>
      </c>
      <c r="K59" s="21">
        <v>1.8800000000000001E-2</v>
      </c>
      <c r="L59" s="21">
        <f t="shared" si="1"/>
        <v>1.8499999999999999E-2</v>
      </c>
      <c r="M59" s="21">
        <f t="shared" si="2"/>
        <v>2.7507719217878673E-2</v>
      </c>
      <c r="N59" s="21">
        <v>2.7099999999999999E-2</v>
      </c>
      <c r="O59" s="21">
        <v>7.1800000000000003E-2</v>
      </c>
      <c r="P59" s="21">
        <v>6.0100000000000001E-2</v>
      </c>
      <c r="Q59" s="38">
        <v>4.63916666666666</v>
      </c>
      <c r="R59" s="10">
        <f>Table_1[[#This Row],[Implied ERP (FCFE)]]+Table_1[[#This Row],[T.Bond Rate]]</f>
        <v>7.8899999999999998E-2</v>
      </c>
      <c r="S59" s="10">
        <f>Table_1[[#This Row],[AAA Bond  %]]/100</f>
        <v>4.6391666666666602E-2</v>
      </c>
      <c r="T59" s="10">
        <f>Table_1[[#This Row],[Implied ERP (FCFE)]]*0.5+Table_1[[#This Row],[Bond Premuim]]*0.5</f>
        <v>4.3845833333333299E-2</v>
      </c>
      <c r="U59" s="10">
        <f>Table_1[[#This Row],[AAA]]-Table_1[[#This Row],[T.Bond Rate]]</f>
        <v>2.7591666666666601E-2</v>
      </c>
      <c r="V59" s="44">
        <v>8.3400000000000002E-2</v>
      </c>
      <c r="W59" s="22">
        <f t="shared" si="4"/>
        <v>3.1968085106382977</v>
      </c>
      <c r="X59" s="13"/>
      <c r="Y59">
        <v>7.62</v>
      </c>
      <c r="Z59" s="13"/>
      <c r="AA59" s="13"/>
      <c r="AB59" s="13"/>
      <c r="AC59" s="13"/>
      <c r="AD59" s="13"/>
      <c r="AE59" s="13"/>
    </row>
    <row r="60" spans="1:31" ht="13.5" customHeight="1">
      <c r="A60" s="19">
        <v>2012</v>
      </c>
      <c r="B60" s="21">
        <f t="shared" si="51"/>
        <v>7.1848771902761899E-2</v>
      </c>
      <c r="C60" s="21">
        <f t="shared" si="48"/>
        <v>2.134357974743898E-2</v>
      </c>
      <c r="D60" s="16">
        <v>1426.19</v>
      </c>
      <c r="E60" s="16">
        <v>102.47</v>
      </c>
      <c r="F60" s="16">
        <v>30.44</v>
      </c>
      <c r="G60" s="16">
        <v>75.899305674148479</v>
      </c>
      <c r="H60" s="21">
        <f t="shared" ref="H60:I60" si="58">E60/E59-1</f>
        <v>5.5847501287995982E-2</v>
      </c>
      <c r="I60" s="21">
        <f t="shared" si="58"/>
        <v>0.16986933128362813</v>
      </c>
      <c r="J60" s="21">
        <v>5.0000000000000001E-4</v>
      </c>
      <c r="K60" s="21">
        <v>1.7600000000000001E-2</v>
      </c>
      <c r="L60" s="21">
        <f t="shared" si="1"/>
        <v>1.7100000000000001E-2</v>
      </c>
      <c r="M60" s="21">
        <f t="shared" si="2"/>
        <v>2.9339562123536077E-2</v>
      </c>
      <c r="N60" s="21">
        <v>2.47E-2</v>
      </c>
      <c r="O60" s="21">
        <v>5.2699999999999997E-2</v>
      </c>
      <c r="P60" s="21">
        <v>5.7799999999999997E-2</v>
      </c>
      <c r="Q60" s="38">
        <v>3.6733333333333298</v>
      </c>
      <c r="R60" s="10">
        <f>Table_1[[#This Row],[Implied ERP (FCFE)]]+Table_1[[#This Row],[T.Bond Rate]]</f>
        <v>7.5399999999999995E-2</v>
      </c>
      <c r="S60" s="10">
        <f>Table_1[[#This Row],[AAA Bond  %]]/100</f>
        <v>3.6733333333333298E-2</v>
      </c>
      <c r="T60" s="10">
        <f>Table_1[[#This Row],[Implied ERP (FCFE)]]*0.5+Table_1[[#This Row],[Bond Premuim]]*0.5</f>
        <v>3.8466666666666649E-2</v>
      </c>
      <c r="U60" s="10">
        <f>Table_1[[#This Row],[AAA]]-Table_1[[#This Row],[T.Bond Rate]]</f>
        <v>1.9133333333333297E-2</v>
      </c>
      <c r="V60" s="44">
        <v>7.2999999999999995E-2</v>
      </c>
      <c r="W60" s="22">
        <f t="shared" si="4"/>
        <v>3.2840909090909087</v>
      </c>
      <c r="X60" s="13"/>
      <c r="Y60">
        <v>7.55</v>
      </c>
      <c r="Z60" s="13"/>
      <c r="AA60" s="13"/>
      <c r="AB60" s="13"/>
      <c r="AC60" s="13"/>
      <c r="AD60" s="13"/>
      <c r="AE60" s="13"/>
    </row>
    <row r="61" spans="1:31" ht="13.5" customHeight="1">
      <c r="A61" s="19">
        <v>2013</v>
      </c>
      <c r="B61" s="21">
        <f t="shared" si="51"/>
        <v>5.813261485857734E-2</v>
      </c>
      <c r="C61" s="21">
        <v>1.9599999999999999E-2</v>
      </c>
      <c r="D61" s="16">
        <v>1848.36</v>
      </c>
      <c r="E61" s="16">
        <v>107.45</v>
      </c>
      <c r="F61" s="16">
        <v>36.28</v>
      </c>
      <c r="G61" s="16">
        <v>88.13</v>
      </c>
      <c r="H61" s="21">
        <f t="shared" ref="H61:I61" si="59">E61/E60-1</f>
        <v>4.8599590123938663E-2</v>
      </c>
      <c r="I61" s="21">
        <f t="shared" si="59"/>
        <v>0.1918528252299605</v>
      </c>
      <c r="J61" s="21">
        <v>6.9999999999999999E-4</v>
      </c>
      <c r="K61" s="21">
        <v>3.04E-2</v>
      </c>
      <c r="L61" s="21">
        <f t="shared" si="1"/>
        <v>2.9700000000000001E-2</v>
      </c>
      <c r="M61" s="21">
        <f t="shared" si="2"/>
        <v>5.0111191752929218E-2</v>
      </c>
      <c r="N61" s="21">
        <v>2.0299999999999999E-2</v>
      </c>
      <c r="O61" s="21">
        <v>4.2799999999999998E-2</v>
      </c>
      <c r="P61" s="21">
        <v>4.9599999999999998E-2</v>
      </c>
      <c r="Q61" s="38">
        <v>4.2350000000000003</v>
      </c>
      <c r="R61" s="10">
        <f>Table_1[[#This Row],[Implied ERP (FCFE)]]+Table_1[[#This Row],[T.Bond Rate]]</f>
        <v>0.08</v>
      </c>
      <c r="S61" s="10">
        <f>Table_1[[#This Row],[AAA Bond  %]]/100</f>
        <v>4.2350000000000006E-2</v>
      </c>
      <c r="T61" s="10">
        <f>Table_1[[#This Row],[Implied ERP (FCFE)]]*0.5+Table_1[[#This Row],[Bond Premuim]]*0.5</f>
        <v>3.0775000000000004E-2</v>
      </c>
      <c r="U61" s="10">
        <f>Table_1[[#This Row],[AAA]]-Table_1[[#This Row],[T.Bond Rate]]</f>
        <v>1.1950000000000006E-2</v>
      </c>
      <c r="V61" s="44">
        <v>4.99E-2</v>
      </c>
      <c r="W61" s="22">
        <f t="shared" si="4"/>
        <v>1.631578947368421</v>
      </c>
      <c r="X61" s="13"/>
      <c r="Y61">
        <v>7.45</v>
      </c>
      <c r="Z61" s="13"/>
      <c r="AA61" s="13"/>
      <c r="AB61" s="13"/>
      <c r="AC61" s="13"/>
      <c r="AD61" s="13"/>
      <c r="AE61" s="13"/>
    </row>
    <row r="62" spans="1:31" ht="13.5" customHeight="1">
      <c r="A62" s="19">
        <v>2014</v>
      </c>
      <c r="B62" s="21">
        <f t="shared" si="51"/>
        <v>5.4888532711642138E-2</v>
      </c>
      <c r="C62" s="10">
        <f t="shared" ref="C62:C71" si="60">F62/D62</f>
        <v>1.9155859925202776E-2</v>
      </c>
      <c r="D62" s="16">
        <v>2058.9</v>
      </c>
      <c r="E62" s="16">
        <v>113.01</v>
      </c>
      <c r="F62" s="16">
        <v>39.44</v>
      </c>
      <c r="G62" s="16">
        <v>101.98</v>
      </c>
      <c r="H62" s="21">
        <f t="shared" ref="H62:I62" si="61">E62/E61-1</f>
        <v>5.1744997673336401E-2</v>
      </c>
      <c r="I62" s="21">
        <f t="shared" si="61"/>
        <v>8.7100330760749634E-2</v>
      </c>
      <c r="J62" s="21">
        <v>5.2999999999999998E-4</v>
      </c>
      <c r="K62" s="21">
        <v>2.1700000000000001E-2</v>
      </c>
      <c r="L62" s="21">
        <f t="shared" si="1"/>
        <v>2.1170000000000001E-2</v>
      </c>
      <c r="M62" s="21">
        <f t="shared" si="2"/>
        <v>2.7741503152454418E-2</v>
      </c>
      <c r="N62" s="21">
        <v>2.24E-2</v>
      </c>
      <c r="O62" s="21">
        <v>5.5800000000000002E-2</v>
      </c>
      <c r="P62" s="21">
        <v>5.7799999999999997E-2</v>
      </c>
      <c r="Q62" s="38">
        <v>4.1624999999999996</v>
      </c>
      <c r="R62" s="10">
        <f>Table_1[[#This Row],[Implied ERP (FCFE)]]+Table_1[[#This Row],[T.Bond Rate]]</f>
        <v>7.9500000000000001E-2</v>
      </c>
      <c r="S62" s="10">
        <f>Table_1[[#This Row],[AAA Bond  %]]/100</f>
        <v>4.1624999999999995E-2</v>
      </c>
      <c r="T62" s="10">
        <f>Table_1[[#This Row],[Implied ERP (FCFE)]]*0.5+Table_1[[#This Row],[Bond Premuim]]*0.5</f>
        <v>3.8862499999999994E-2</v>
      </c>
      <c r="U62" s="10">
        <f>Table_1[[#This Row],[AAA]]-Table_1[[#This Row],[T.Bond Rate]]</f>
        <v>1.9924999999999995E-2</v>
      </c>
      <c r="V62" s="44">
        <v>5.4800000000000001E-2</v>
      </c>
      <c r="W62" s="22">
        <f t="shared" si="4"/>
        <v>2.6635944700460827</v>
      </c>
      <c r="X62" s="13"/>
      <c r="Y62">
        <v>7.21</v>
      </c>
      <c r="Z62" s="13"/>
      <c r="AA62" s="13"/>
      <c r="AB62" s="13"/>
      <c r="AC62" s="13"/>
      <c r="AD62" s="13"/>
      <c r="AE62" s="13"/>
    </row>
    <row r="63" spans="1:31" ht="13.5" customHeight="1">
      <c r="A63" s="23">
        <v>2015</v>
      </c>
      <c r="B63" s="21">
        <f t="shared" si="51"/>
        <v>5.2017182500464783E-2</v>
      </c>
      <c r="C63" s="10">
        <f t="shared" si="60"/>
        <v>2.1116079728367758E-2</v>
      </c>
      <c r="D63" s="24">
        <v>2043.94</v>
      </c>
      <c r="E63" s="24">
        <v>106.32</v>
      </c>
      <c r="F63" s="24">
        <v>43.16</v>
      </c>
      <c r="G63" s="24">
        <v>106.1</v>
      </c>
      <c r="H63" s="21">
        <f t="shared" ref="H63:I63" si="62">E63/E62-1</f>
        <v>-5.9198301035306766E-2</v>
      </c>
      <c r="I63" s="21">
        <f t="shared" si="62"/>
        <v>9.4320486815415716E-2</v>
      </c>
      <c r="J63" s="25">
        <v>2.0999999999999999E-3</v>
      </c>
      <c r="K63" s="25">
        <v>2.2700000000000001E-2</v>
      </c>
      <c r="L63" s="21">
        <f t="shared" si="1"/>
        <v>2.06E-2</v>
      </c>
      <c r="M63" s="21">
        <f t="shared" si="2"/>
        <v>2.9573664629760816E-2</v>
      </c>
      <c r="N63" s="25">
        <v>2.46E-2</v>
      </c>
      <c r="O63" s="25">
        <v>5.5100000000000003E-2</v>
      </c>
      <c r="P63" s="25">
        <v>6.1199999999999997E-2</v>
      </c>
      <c r="Q63" s="38">
        <v>3.8866666666666601</v>
      </c>
      <c r="R63" s="10">
        <f>Table_1[[#This Row],[Implied ERP (FCFE)]]+Table_1[[#This Row],[T.Bond Rate]]</f>
        <v>8.3900000000000002E-2</v>
      </c>
      <c r="S63" s="10">
        <f>Table_1[[#This Row],[AAA Bond  %]]/100</f>
        <v>3.8866666666666598E-2</v>
      </c>
      <c r="T63" s="10">
        <f>Table_1[[#This Row],[Implied ERP (FCFE)]]*0.5+Table_1[[#This Row],[Bond Premuim]]*0.5</f>
        <v>3.8683333333333299E-2</v>
      </c>
      <c r="U63" s="10">
        <f>Table_1[[#This Row],[AAA]]-Table_1[[#This Row],[T.Bond Rate]]</f>
        <v>1.6166666666666597E-2</v>
      </c>
      <c r="V63" s="25">
        <v>5.16E-2</v>
      </c>
      <c r="W63" s="22">
        <f t="shared" si="4"/>
        <v>2.6960352422907485</v>
      </c>
      <c r="X63" s="13"/>
      <c r="Y63">
        <v>7.15</v>
      </c>
      <c r="Z63" s="13"/>
      <c r="AA63" s="13"/>
      <c r="AB63" s="13"/>
      <c r="AC63" s="13"/>
      <c r="AD63" s="13"/>
      <c r="AE63" s="13"/>
    </row>
    <row r="64" spans="1:31" ht="13.5" customHeight="1">
      <c r="A64" s="26">
        <v>2016</v>
      </c>
      <c r="B64" s="21">
        <f t="shared" si="51"/>
        <v>4.8623611439903881E-2</v>
      </c>
      <c r="C64" s="10">
        <f t="shared" si="60"/>
        <v>2.0113184118490463E-2</v>
      </c>
      <c r="D64" s="27">
        <v>2238.83</v>
      </c>
      <c r="E64" s="27">
        <v>108.86</v>
      </c>
      <c r="F64" s="27">
        <v>45.03</v>
      </c>
      <c r="G64" s="24">
        <v>108.67</v>
      </c>
      <c r="H64" s="21">
        <f t="shared" ref="H64:I64" si="63">E64/E63-1</f>
        <v>2.3890142964635208E-2</v>
      </c>
      <c r="I64" s="21">
        <f t="shared" si="63"/>
        <v>4.3327154772937915E-2</v>
      </c>
      <c r="J64" s="28">
        <v>5.1000000000000004E-3</v>
      </c>
      <c r="K64" s="28">
        <v>2.4500000000000001E-2</v>
      </c>
      <c r="L64" s="21">
        <f t="shared" si="1"/>
        <v>1.9400000000000001E-2</v>
      </c>
      <c r="M64" s="21">
        <f t="shared" si="2"/>
        <v>2.6426456692812759E-2</v>
      </c>
      <c r="N64" s="28">
        <v>2.41E-2</v>
      </c>
      <c r="O64" s="28">
        <v>5.5399999999999998E-2</v>
      </c>
      <c r="P64" s="28">
        <v>5.6899999999999999E-2</v>
      </c>
      <c r="Q64" s="38">
        <v>3.6658333333333299</v>
      </c>
      <c r="R64" s="10">
        <f>Table_1[[#This Row],[Implied ERP (FCFE)]]+Table_1[[#This Row],[T.Bond Rate]]</f>
        <v>8.14E-2</v>
      </c>
      <c r="S64" s="10">
        <f>Table_1[[#This Row],[AAA Bond  %]]/100</f>
        <v>3.66583333333333E-2</v>
      </c>
      <c r="T64" s="10">
        <f>Table_1[[#This Row],[Implied ERP (FCFE)]]*0.5+Table_1[[#This Row],[Bond Premuim]]*0.5</f>
        <v>3.4529166666666652E-2</v>
      </c>
      <c r="U64" s="10">
        <f>Table_1[[#This Row],[AAA]]-Table_1[[#This Row],[T.Bond Rate]]</f>
        <v>1.2158333333333299E-2</v>
      </c>
      <c r="V64" s="45">
        <v>4.4999999999999998E-2</v>
      </c>
      <c r="W64" s="22">
        <f t="shared" si="4"/>
        <v>2.3224489795918366</v>
      </c>
      <c r="X64" s="13"/>
      <c r="Y64">
        <v>7.1</v>
      </c>
      <c r="Z64" s="13"/>
      <c r="AA64" s="13"/>
      <c r="AB64" s="13"/>
      <c r="AC64" s="13"/>
      <c r="AD64" s="13"/>
      <c r="AE64" s="13"/>
    </row>
    <row r="65" spans="1:31" ht="13.5" customHeight="1">
      <c r="A65" s="26">
        <v>2017</v>
      </c>
      <c r="B65" s="21">
        <f t="shared" si="51"/>
        <v>4.6730824615407632E-2</v>
      </c>
      <c r="C65" s="10">
        <f t="shared" si="60"/>
        <v>1.8600319418314561E-2</v>
      </c>
      <c r="D65" s="27">
        <v>2673.61</v>
      </c>
      <c r="E65" s="27">
        <v>124.94</v>
      </c>
      <c r="F65" s="27">
        <v>49.73</v>
      </c>
      <c r="G65" s="24">
        <v>108.28</v>
      </c>
      <c r="H65" s="21">
        <f t="shared" ref="H65:I65" si="64">E65/E64-1</f>
        <v>0.14771265846040782</v>
      </c>
      <c r="I65" s="21">
        <f t="shared" si="64"/>
        <v>0.10437486120364192</v>
      </c>
      <c r="J65" s="28">
        <v>1.3899999999999999E-2</v>
      </c>
      <c r="K65" s="28">
        <v>2.41E-2</v>
      </c>
      <c r="L65" s="21">
        <f t="shared" si="1"/>
        <v>1.0200000000000001E-2</v>
      </c>
      <c r="M65" s="21">
        <f t="shared" si="2"/>
        <v>3.2201797003310384E-2</v>
      </c>
      <c r="N65" s="28">
        <v>2.3599999999999999E-2</v>
      </c>
      <c r="O65" s="28">
        <v>7.0499999999999993E-2</v>
      </c>
      <c r="P65" s="28">
        <v>5.0799999999999998E-2</v>
      </c>
      <c r="Q65" s="38">
        <v>3.7433333333333301</v>
      </c>
      <c r="R65" s="10">
        <f>Table_1[[#This Row],[Implied ERP (FCFE)]]+Table_1[[#This Row],[T.Bond Rate]]</f>
        <v>7.4899999999999994E-2</v>
      </c>
      <c r="S65" s="10">
        <f>Table_1[[#This Row],[AAA Bond  %]]/100</f>
        <v>3.7433333333333298E-2</v>
      </c>
      <c r="T65" s="10">
        <f>Table_1[[#This Row],[Implied ERP (FCFE)]]*0.5+Table_1[[#This Row],[Bond Premuim]]*0.5</f>
        <v>3.2066666666666646E-2</v>
      </c>
      <c r="U65" s="10">
        <f>Table_1[[#This Row],[AAA]]-Table_1[[#This Row],[T.Bond Rate]]</f>
        <v>1.3333333333333298E-2</v>
      </c>
      <c r="V65" s="45">
        <v>4.7500000000000001E-2</v>
      </c>
      <c r="W65" s="22">
        <f t="shared" si="4"/>
        <v>2.107883817427386</v>
      </c>
      <c r="X65" s="13"/>
      <c r="Y65">
        <v>6.98</v>
      </c>
      <c r="Z65" s="13"/>
      <c r="AA65" s="13"/>
      <c r="AB65" s="13"/>
      <c r="AC65" s="13"/>
      <c r="AD65" s="13"/>
      <c r="AE65" s="13"/>
    </row>
    <row r="66" spans="1:31" ht="13.5" customHeight="1">
      <c r="A66" s="26">
        <v>2018</v>
      </c>
      <c r="B66" s="28">
        <f t="shared" si="51"/>
        <v>5.9173863613698467E-2</v>
      </c>
      <c r="C66" s="10">
        <f t="shared" si="60"/>
        <v>2.1385403993059018E-2</v>
      </c>
      <c r="D66" s="27">
        <v>2506.85</v>
      </c>
      <c r="E66" s="27">
        <v>148.34</v>
      </c>
      <c r="F66" s="27">
        <v>53.61</v>
      </c>
      <c r="G66" s="24">
        <v>136.65</v>
      </c>
      <c r="H66" s="21">
        <f t="shared" ref="H66:I66" si="65">E66/E65-1</f>
        <v>0.18728989915159278</v>
      </c>
      <c r="I66" s="21">
        <f t="shared" si="65"/>
        <v>7.8021315101548527E-2</v>
      </c>
      <c r="J66" s="28">
        <v>2.3699999999999999E-2</v>
      </c>
      <c r="K66" s="28">
        <v>2.6800000000000001E-2</v>
      </c>
      <c r="L66" s="21">
        <f t="shared" si="1"/>
        <v>3.1000000000000021E-3</v>
      </c>
      <c r="M66" s="21">
        <f t="shared" si="2"/>
        <v>3.244530306769617E-2</v>
      </c>
      <c r="N66" s="28">
        <v>2.5000000000000001E-2</v>
      </c>
      <c r="O66" s="28">
        <v>4.1200000000000001E-2</v>
      </c>
      <c r="P66" s="28">
        <v>5.96E-2</v>
      </c>
      <c r="Q66" s="38">
        <v>3.93</v>
      </c>
      <c r="R66" s="10">
        <f>Table_1[[#This Row],[Implied ERP (FCFE)]]+Table_1[[#This Row],[T.Bond Rate]]</f>
        <v>8.6400000000000005E-2</v>
      </c>
      <c r="S66" s="10">
        <f>Table_1[[#This Row],[AAA Bond  %]]/100</f>
        <v>3.9300000000000002E-2</v>
      </c>
      <c r="T66" s="10">
        <f>Table_1[[#This Row],[Implied ERP (FCFE)]]*0.5+Table_1[[#This Row],[Bond Premuim]]*0.5</f>
        <v>3.6049999999999999E-2</v>
      </c>
      <c r="U66" s="10">
        <f>Table_1[[#This Row],[AAA]]-Table_1[[#This Row],[T.Bond Rate]]</f>
        <v>1.2500000000000001E-2</v>
      </c>
      <c r="V66" s="45">
        <v>5.5500000000000001E-2</v>
      </c>
      <c r="W66" s="22">
        <f t="shared" si="4"/>
        <v>2.2238805970149254</v>
      </c>
      <c r="X66" s="13"/>
      <c r="Y66">
        <v>7.2</v>
      </c>
      <c r="Z66" s="13"/>
      <c r="AA66" s="13"/>
      <c r="AB66" s="13"/>
      <c r="AC66" s="13"/>
      <c r="AD66" s="13"/>
      <c r="AE66" s="13"/>
    </row>
    <row r="67" spans="1:31" ht="13.5" customHeight="1">
      <c r="A67" s="26">
        <v>2019</v>
      </c>
      <c r="B67" s="28">
        <f t="shared" si="51"/>
        <v>5.0251022972780564E-2</v>
      </c>
      <c r="C67" s="10">
        <f t="shared" si="60"/>
        <v>1.8199939333535552E-2</v>
      </c>
      <c r="D67" s="27">
        <v>3230.78</v>
      </c>
      <c r="E67" s="29">
        <v>162.35</v>
      </c>
      <c r="F67" s="29">
        <v>58.8</v>
      </c>
      <c r="G67" s="24">
        <v>150.5</v>
      </c>
      <c r="H67" s="21">
        <f t="shared" ref="H67:I67" si="66">E67/E66-1</f>
        <v>9.4445193474450573E-2</v>
      </c>
      <c r="I67" s="21">
        <f t="shared" si="66"/>
        <v>9.6810296586457678E-2</v>
      </c>
      <c r="J67" s="28">
        <v>1.55E-2</v>
      </c>
      <c r="K67" s="28">
        <v>1.9199999999999998E-2</v>
      </c>
      <c r="L67" s="21">
        <f t="shared" si="1"/>
        <v>3.6999999999999984E-3</v>
      </c>
      <c r="M67" s="21">
        <f t="shared" si="2"/>
        <v>2.5654469111884896E-2</v>
      </c>
      <c r="N67" s="28">
        <v>2.0299999999999999E-2</v>
      </c>
      <c r="O67" s="28">
        <v>3.9600000000000003E-2</v>
      </c>
      <c r="P67" s="28">
        <v>5.1999999999999998E-2</v>
      </c>
      <c r="Q67" s="38">
        <v>3.3875000000000002</v>
      </c>
      <c r="R67" s="10">
        <f>Table_1[[#This Row],[Implied ERP (FCFE)]]+Table_1[[#This Row],[T.Bond Rate]]</f>
        <v>7.1199999999999999E-2</v>
      </c>
      <c r="S67" s="10">
        <f>Table_1[[#This Row],[AAA Bond  %]]/100</f>
        <v>3.3875000000000002E-2</v>
      </c>
      <c r="T67" s="10">
        <f>Table_1[[#This Row],[Implied ERP (FCFE)]]*0.5+Table_1[[#This Row],[Bond Premuim]]*0.5</f>
        <v>3.3337499999999999E-2</v>
      </c>
      <c r="U67" s="10">
        <f>Table_1[[#This Row],[AAA]]-Table_1[[#This Row],[T.Bond Rate]]</f>
        <v>1.4675000000000004E-2</v>
      </c>
      <c r="V67" s="45">
        <v>5.0599999999999999E-2</v>
      </c>
      <c r="W67" s="22">
        <f t="shared" si="4"/>
        <v>2.7083333333333335</v>
      </c>
      <c r="X67" s="13"/>
      <c r="Y67">
        <v>7.29</v>
      </c>
      <c r="Z67" s="13"/>
      <c r="AA67" s="13"/>
      <c r="AB67" s="13"/>
      <c r="AC67" s="13"/>
      <c r="AD67" s="13"/>
      <c r="AE67" s="13"/>
    </row>
    <row r="68" spans="1:31" ht="13.5" customHeight="1">
      <c r="A68" s="26">
        <v>2020</v>
      </c>
      <c r="B68" s="28">
        <f t="shared" si="51"/>
        <v>3.7209104196673649E-2</v>
      </c>
      <c r="C68" s="10">
        <f t="shared" si="60"/>
        <v>1.5095565311615598E-2</v>
      </c>
      <c r="D68" s="27">
        <v>3756.07</v>
      </c>
      <c r="E68" s="27">
        <v>139.76</v>
      </c>
      <c r="F68" s="27">
        <v>56.7</v>
      </c>
      <c r="G68" s="24">
        <v>127.78</v>
      </c>
      <c r="H68" s="21">
        <f t="shared" ref="H68:I68" si="67">E68/E67-1</f>
        <v>-0.13914382506929479</v>
      </c>
      <c r="I68" s="21">
        <f t="shared" si="67"/>
        <v>-3.5714285714285587E-2</v>
      </c>
      <c r="J68" s="28">
        <v>8.9999999999999998E-4</v>
      </c>
      <c r="K68" s="28">
        <v>9.2999999999999992E-3</v>
      </c>
      <c r="L68" s="21">
        <f t="shared" si="1"/>
        <v>8.3999999999999995E-3</v>
      </c>
      <c r="M68" s="21">
        <f t="shared" si="2"/>
        <v>7.3520952096415449E-3</v>
      </c>
      <c r="N68" s="28">
        <v>1.6500000000000001E-2</v>
      </c>
      <c r="O68" s="28">
        <v>5.4199999999999998E-2</v>
      </c>
      <c r="P68" s="28">
        <v>4.7199999999999999E-2</v>
      </c>
      <c r="Q68" s="38">
        <v>2.4766666666666599</v>
      </c>
      <c r="R68" s="10">
        <f>Table_1[[#This Row],[Implied ERP (FCFE)]]+Table_1[[#This Row],[T.Bond Rate]]</f>
        <v>5.6499999999999995E-2</v>
      </c>
      <c r="S68" s="10">
        <f>Table_1[[#This Row],[AAA Bond  %]]/100</f>
        <v>2.47666666666666E-2</v>
      </c>
      <c r="T68" s="10">
        <f>Table_1[[#This Row],[Implied ERP (FCFE)]]*0.5+Table_1[[#This Row],[Bond Premuim]]*0.5</f>
        <v>3.1333333333333296E-2</v>
      </c>
      <c r="U68" s="10">
        <f>Table_1[[#This Row],[AAA]]-Table_1[[#This Row],[T.Bond Rate]]</f>
        <v>1.5466666666666601E-2</v>
      </c>
      <c r="V68" s="45">
        <v>4.9399999999999999E-2</v>
      </c>
      <c r="W68" s="22">
        <f t="shared" si="4"/>
        <v>5.075268817204301</v>
      </c>
      <c r="X68" s="13"/>
      <c r="Y68">
        <v>7.18</v>
      </c>
      <c r="Z68" s="13"/>
      <c r="AA68" s="13"/>
      <c r="AB68" s="13"/>
      <c r="AC68" s="13"/>
      <c r="AD68" s="13"/>
      <c r="AE68" s="13"/>
    </row>
    <row r="69" spans="1:31" ht="13.5" customHeight="1">
      <c r="A69" s="26">
        <v>2021</v>
      </c>
      <c r="B69" s="28">
        <f t="shared" si="51"/>
        <v>4.3300924430046697E-2</v>
      </c>
      <c r="C69" s="10">
        <f t="shared" si="60"/>
        <v>1.2420848562160892E-2</v>
      </c>
      <c r="D69" s="27">
        <v>4766.18</v>
      </c>
      <c r="E69" s="27">
        <v>206.38</v>
      </c>
      <c r="F69" s="27">
        <v>59.2</v>
      </c>
      <c r="G69" s="24">
        <v>147.24</v>
      </c>
      <c r="H69" s="21">
        <f t="shared" ref="H69:I69" si="68">E69/E68-1</f>
        <v>0.47667429879793932</v>
      </c>
      <c r="I69" s="21">
        <f t="shared" si="68"/>
        <v>4.4091710758377367E-2</v>
      </c>
      <c r="J69" s="28">
        <v>5.9999999999999995E-4</v>
      </c>
      <c r="K69" s="28">
        <v>1.5100000000000001E-2</v>
      </c>
      <c r="L69" s="21">
        <f t="shared" si="1"/>
        <v>1.4500000000000001E-2</v>
      </c>
      <c r="M69" s="21">
        <f t="shared" si="2"/>
        <v>1.7052168696106183E-2</v>
      </c>
      <c r="N69" s="28">
        <v>1.72E-2</v>
      </c>
      <c r="O69" s="28">
        <v>6.4699999999999994E-2</v>
      </c>
      <c r="P69" s="28">
        <v>4.24E-2</v>
      </c>
      <c r="Q69" s="38">
        <v>2.70333333333333</v>
      </c>
      <c r="R69" s="10">
        <f>Table_1[[#This Row],[Implied ERP (FCFE)]]+Table_1[[#This Row],[T.Bond Rate]]</f>
        <v>5.7500000000000002E-2</v>
      </c>
      <c r="S69" s="10">
        <f>Table_1[[#This Row],[AAA Bond  %]]/100</f>
        <v>2.7033333333333302E-2</v>
      </c>
      <c r="T69" s="10">
        <f>Table_1[[#This Row],[Implied ERP (FCFE)]]*0.5+Table_1[[#This Row],[Bond Premuim]]*0.5</f>
        <v>2.7166666666666651E-2</v>
      </c>
      <c r="U69" s="10">
        <f>Table_1[[#This Row],[AAA]]-Table_1[[#This Row],[T.Bond Rate]]</f>
        <v>1.1933333333333301E-2</v>
      </c>
      <c r="V69" s="45">
        <v>4.9000000000000002E-2</v>
      </c>
      <c r="W69" s="22">
        <f t="shared" si="4"/>
        <v>2.8079470198675494</v>
      </c>
      <c r="X69" s="13"/>
      <c r="Y69">
        <v>7.13</v>
      </c>
      <c r="Z69" s="13"/>
      <c r="AA69" s="13"/>
      <c r="AB69" s="13"/>
      <c r="AC69" s="13"/>
      <c r="AD69" s="13"/>
      <c r="AE69" s="13"/>
    </row>
    <row r="70" spans="1:31" ht="13.5" customHeight="1">
      <c r="A70" s="26">
        <v>2022</v>
      </c>
      <c r="B70" s="28">
        <f t="shared" si="51"/>
        <v>5.7166297695012372E-2</v>
      </c>
      <c r="C70" s="10">
        <f t="shared" si="60"/>
        <v>1.7799192603203545E-2</v>
      </c>
      <c r="D70" s="27">
        <v>3839.5</v>
      </c>
      <c r="E70" s="27">
        <v>219.49</v>
      </c>
      <c r="F70" s="27">
        <v>68.34</v>
      </c>
      <c r="G70" s="24">
        <v>181.99</v>
      </c>
      <c r="H70" s="21">
        <f t="shared" ref="H70:I70" si="69">E70/E69-1</f>
        <v>6.3523597247795438E-2</v>
      </c>
      <c r="I70" s="21">
        <f t="shared" si="69"/>
        <v>0.15439189189189184</v>
      </c>
      <c r="J70" s="28">
        <v>4.4200000000000003E-2</v>
      </c>
      <c r="K70" s="28">
        <v>3.8800000000000001E-2</v>
      </c>
      <c r="L70" s="21">
        <f t="shared" si="1"/>
        <v>-5.400000000000002E-3</v>
      </c>
      <c r="M70" s="21">
        <f t="shared" si="2"/>
        <v>5.5874497616359778E-2</v>
      </c>
      <c r="N70" s="28">
        <v>2.1600000000000001E-2</v>
      </c>
      <c r="O70" s="28">
        <v>6.4100000000000004E-2</v>
      </c>
      <c r="P70" s="28">
        <v>5.9400000000000001E-2</v>
      </c>
      <c r="Q70" s="38">
        <v>4.0741666666666596</v>
      </c>
      <c r="R70" s="10">
        <f>Table_1[[#This Row],[Implied ERP (FCFE)]]+Table_1[[#This Row],[T.Bond Rate]]</f>
        <v>9.820000000000001E-2</v>
      </c>
      <c r="S70" s="10">
        <f>Table_1[[#This Row],[AAA Bond  %]]/100</f>
        <v>4.0741666666666593E-2</v>
      </c>
      <c r="T70" s="10">
        <f>Table_1[[#This Row],[Implied ERP (FCFE)]]*0.5+Table_1[[#This Row],[Bond Premuim]]*0.5</f>
        <v>3.0670833333333297E-2</v>
      </c>
      <c r="U70" s="10">
        <f>Table_1[[#This Row],[AAA]]-Table_1[[#This Row],[T.Bond Rate]]</f>
        <v>1.9416666666665916E-3</v>
      </c>
      <c r="V70" s="45">
        <v>5.11E-2</v>
      </c>
      <c r="W70" s="22">
        <f t="shared" si="4"/>
        <v>1.5309278350515463</v>
      </c>
      <c r="X70" s="13"/>
      <c r="Y70">
        <v>7.02</v>
      </c>
      <c r="Z70" s="13"/>
      <c r="AA70" s="13"/>
      <c r="AB70" s="13"/>
      <c r="AC70" s="13"/>
      <c r="AD70" s="13"/>
      <c r="AE70" s="13"/>
    </row>
    <row r="71" spans="1:31" ht="13.5" customHeight="1">
      <c r="A71" s="26">
        <v>2023</v>
      </c>
      <c r="B71" s="28">
        <f t="shared" si="51"/>
        <v>4.606034177318688E-2</v>
      </c>
      <c r="C71" s="10">
        <f t="shared" si="60"/>
        <v>1.4610583605705024E-2</v>
      </c>
      <c r="D71" s="27">
        <v>4769.83</v>
      </c>
      <c r="E71" s="27">
        <v>219.7</v>
      </c>
      <c r="F71" s="27">
        <v>69.69</v>
      </c>
      <c r="G71" s="24">
        <v>164.25</v>
      </c>
      <c r="H71" s="21">
        <f t="shared" ref="H71:I71" si="70">E71/E70-1</f>
        <v>9.567634060776431E-4</v>
      </c>
      <c r="I71" s="21">
        <f t="shared" si="70"/>
        <v>1.9754170324846276E-2</v>
      </c>
      <c r="J71" s="28">
        <v>5.1999999999999998E-2</v>
      </c>
      <c r="K71" s="28">
        <v>3.8800000000000001E-2</v>
      </c>
      <c r="L71" s="21">
        <f t="shared" si="1"/>
        <v>-1.3199999999999996E-2</v>
      </c>
      <c r="M71" s="21">
        <f t="shared" si="2"/>
        <v>3.5986671417281145E-2</v>
      </c>
      <c r="N71" s="28">
        <v>1.9699999999999999E-2</v>
      </c>
      <c r="O71" s="28">
        <v>8.7400000000000005E-2</v>
      </c>
      <c r="P71" s="28">
        <v>4.5999999999999999E-2</v>
      </c>
      <c r="Q71" s="38">
        <v>4.8099999999999996</v>
      </c>
      <c r="R71" s="10">
        <f>Table_1[[#This Row],[Implied ERP (FCFE)]]+Table_1[[#This Row],[T.Bond Rate]]</f>
        <v>8.48E-2</v>
      </c>
      <c r="S71" s="10">
        <f>Table_1[[#This Row],[AAA Bond  %]]/100</f>
        <v>4.8099999999999997E-2</v>
      </c>
      <c r="T71" s="10">
        <f>Table_1[[#This Row],[Implied ERP (FCFE)]]*0.5+Table_1[[#This Row],[Bond Premuim]]*0.5</f>
        <v>2.7649999999999997E-2</v>
      </c>
      <c r="U71" s="10">
        <f>Table_1[[#This Row],[AAA]]-Table_1[[#This Row],[T.Bond Rate]]</f>
        <v>9.2999999999999958E-3</v>
      </c>
      <c r="V71" s="45">
        <v>4.5699999999999998E-2</v>
      </c>
      <c r="W71" s="22">
        <f t="shared" si="4"/>
        <v>1.1855670103092784</v>
      </c>
      <c r="X71" s="13"/>
      <c r="Y71">
        <v>7.17</v>
      </c>
      <c r="Z71" s="13"/>
      <c r="AA71" s="13"/>
      <c r="AB71" s="13"/>
      <c r="AC71" s="13"/>
      <c r="AD71" s="13"/>
      <c r="AE71" s="13"/>
    </row>
    <row r="72" spans="1:31" ht="36" customHeight="1">
      <c r="A72" s="30" t="s">
        <v>32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40"/>
      <c r="V72" s="31"/>
      <c r="W72" s="31"/>
      <c r="X72" s="31"/>
      <c r="Y72">
        <v>7.03</v>
      </c>
      <c r="Z72" s="31"/>
      <c r="AA72" s="31"/>
      <c r="AB72" s="31"/>
      <c r="AC72" s="31"/>
      <c r="AD72" s="31"/>
      <c r="AE72" s="31"/>
    </row>
    <row r="73" spans="1:31" ht="36" customHeight="1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40"/>
      <c r="V73" s="31"/>
      <c r="W73" s="31"/>
      <c r="X73" s="31"/>
      <c r="Y73">
        <v>6.97</v>
      </c>
      <c r="Z73" s="31"/>
      <c r="AA73" s="31"/>
      <c r="AB73" s="31"/>
      <c r="AC73" s="31"/>
      <c r="AD73" s="31"/>
      <c r="AE73" s="31"/>
    </row>
    <row r="74" spans="1:31" ht="13.5" customHeight="1">
      <c r="A74" s="3"/>
      <c r="B74" s="32" t="s">
        <v>33</v>
      </c>
      <c r="C74" s="32" t="s">
        <v>34</v>
      </c>
      <c r="D74" s="33" t="s">
        <v>35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9"/>
      <c r="V74" s="3"/>
      <c r="W74" s="3"/>
      <c r="X74" s="3"/>
      <c r="Y74">
        <v>6.77</v>
      </c>
      <c r="Z74" s="3"/>
      <c r="AA74" s="3"/>
      <c r="AB74" s="3"/>
      <c r="AC74" s="3"/>
      <c r="AD74" s="3"/>
      <c r="AE74" s="3"/>
    </row>
    <row r="75" spans="1:31" ht="13.5" customHeight="1">
      <c r="A75" s="3"/>
      <c r="B75" s="34" t="s">
        <v>36</v>
      </c>
      <c r="C75" s="35">
        <f>AVERAGE(P9:P69)</f>
        <v>4.213114754098362E-2</v>
      </c>
      <c r="D75" s="35">
        <f>C75+AVERAGE(K9:K68)</f>
        <v>0.10064948087431697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9"/>
      <c r="V75" s="3"/>
      <c r="W75" s="3"/>
      <c r="X75" s="3"/>
      <c r="Y75">
        <v>6.55</v>
      </c>
      <c r="Z75" s="3"/>
      <c r="AA75" s="3"/>
      <c r="AB75" s="3"/>
      <c r="AC75" s="3"/>
      <c r="AD75" s="3"/>
      <c r="AE75" s="3"/>
    </row>
    <row r="76" spans="1:31" ht="13.5" customHeight="1">
      <c r="A76" s="3"/>
      <c r="B76" s="34" t="s">
        <v>37</v>
      </c>
      <c r="C76" s="35">
        <f>AVERAGE(P50:P69)</f>
        <v>4.9789999999999987E-2</v>
      </c>
      <c r="D76" s="35">
        <f>C76+AVERAGE(K49:K68)</f>
        <v>8.0434999999999979E-2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9"/>
      <c r="V76" s="3"/>
      <c r="W76" s="3"/>
      <c r="X76" s="3"/>
      <c r="Y76">
        <v>6.51</v>
      </c>
      <c r="Z76" s="3"/>
      <c r="AA76" s="3"/>
      <c r="AB76" s="3"/>
      <c r="AC76" s="3"/>
      <c r="AD76" s="3"/>
      <c r="AE76" s="3"/>
    </row>
    <row r="77" spans="1:31" ht="13.5" customHeight="1">
      <c r="A77" s="3"/>
      <c r="B77" s="34" t="s">
        <v>38</v>
      </c>
      <c r="C77" s="35">
        <f>AVERAGE(P60:P69)</f>
        <v>5.3530000000000001E-2</v>
      </c>
      <c r="D77" s="35">
        <f>C77+AVERAGE(K59:K68)</f>
        <v>7.5039999999999996E-2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9"/>
      <c r="V77" s="3"/>
      <c r="W77" s="3"/>
      <c r="X77" s="3"/>
      <c r="Y77">
        <v>6.81</v>
      </c>
      <c r="Z77" s="3"/>
      <c r="AA77" s="3"/>
      <c r="AB77" s="3"/>
      <c r="AC77" s="3"/>
      <c r="AD77" s="3"/>
      <c r="AE77" s="3"/>
    </row>
    <row r="78" spans="1:31" ht="13.5" customHeight="1">
      <c r="A78" s="3"/>
      <c r="B78" s="34" t="s">
        <v>39</v>
      </c>
      <c r="C78" s="35">
        <f>P70</f>
        <v>5.9400000000000001E-2</v>
      </c>
      <c r="D78" s="35">
        <f>C78+K70</f>
        <v>9.820000000000001E-2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9"/>
      <c r="V78" s="3"/>
      <c r="W78" s="3"/>
      <c r="X78" s="3"/>
      <c r="Y78">
        <v>6.76</v>
      </c>
      <c r="Z78" s="3"/>
      <c r="AA78" s="3"/>
      <c r="AB78" s="3"/>
      <c r="AC78" s="3"/>
      <c r="AD78" s="3"/>
      <c r="AE78" s="3"/>
    </row>
    <row r="79" spans="1:31" ht="13.5" customHeight="1">
      <c r="A79" s="3"/>
      <c r="B79" s="36" t="s">
        <v>40</v>
      </c>
      <c r="C79" s="37">
        <f t="shared" ref="C79" si="71">P71</f>
        <v>4.5999999999999999E-2</v>
      </c>
      <c r="D79" s="35">
        <f>C79+K70</f>
        <v>8.48E-2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9"/>
      <c r="V79" s="3"/>
      <c r="W79" s="3"/>
      <c r="X79" s="3"/>
      <c r="Y79">
        <v>6.75</v>
      </c>
      <c r="Z79" s="3"/>
      <c r="AA79" s="3"/>
      <c r="AB79" s="3"/>
      <c r="AC79" s="3"/>
      <c r="AD79" s="3"/>
      <c r="AE79" s="3"/>
    </row>
    <row r="80" spans="1:31" ht="36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9"/>
      <c r="V80" s="3"/>
      <c r="W80" s="3"/>
      <c r="X80" s="3"/>
      <c r="Y80">
        <v>6.63</v>
      </c>
      <c r="Z80" s="3"/>
      <c r="AA80" s="3"/>
      <c r="AB80" s="3"/>
      <c r="AC80" s="3"/>
      <c r="AD80" s="3"/>
      <c r="AE80" s="3"/>
    </row>
    <row r="81" spans="1:31" ht="36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9"/>
      <c r="V81" s="3"/>
      <c r="W81" s="3"/>
      <c r="X81" s="3"/>
      <c r="Y81">
        <v>6.53</v>
      </c>
      <c r="Z81" s="3"/>
      <c r="AA81" s="3"/>
      <c r="AB81" s="3"/>
      <c r="AC81" s="3"/>
      <c r="AD81" s="3"/>
      <c r="AE81" s="3"/>
    </row>
    <row r="82" spans="1:31" ht="36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9"/>
      <c r="V82" s="3"/>
      <c r="W82" s="3"/>
      <c r="X82" s="3"/>
      <c r="Y82">
        <v>6.37</v>
      </c>
      <c r="Z82" s="3"/>
      <c r="AA82" s="3"/>
      <c r="AB82" s="3"/>
      <c r="AC82" s="3"/>
      <c r="AD82" s="3"/>
      <c r="AE82" s="3"/>
    </row>
    <row r="83" spans="1:31" ht="36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9"/>
      <c r="V83" s="3"/>
      <c r="W83" s="3"/>
      <c r="X83" s="3"/>
      <c r="Y83">
        <v>6.15</v>
      </c>
      <c r="Z83" s="3"/>
      <c r="AA83" s="3"/>
      <c r="AB83" s="3"/>
      <c r="AC83" s="3"/>
      <c r="AD83" s="3"/>
      <c r="AE83" s="3"/>
    </row>
    <row r="84" spans="1:31" ht="36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9"/>
      <c r="V84" s="3"/>
      <c r="W84" s="3"/>
      <c r="X84" s="3"/>
      <c r="Y84">
        <v>6.32</v>
      </c>
      <c r="Z84" s="3"/>
      <c r="AA84" s="3"/>
      <c r="AB84" s="3"/>
      <c r="AC84" s="3"/>
      <c r="AD84" s="3"/>
      <c r="AE84" s="3"/>
    </row>
    <row r="85" spans="1:31" ht="36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9"/>
      <c r="V85" s="3"/>
      <c r="W85" s="3"/>
      <c r="X85" s="3"/>
      <c r="Y85">
        <v>6.31</v>
      </c>
      <c r="Z85" s="3"/>
      <c r="AA85" s="3"/>
      <c r="AB85" s="3"/>
      <c r="AC85" s="3"/>
      <c r="AD85" s="3"/>
      <c r="AE85" s="3"/>
    </row>
    <row r="86" spans="1:31" ht="36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9"/>
      <c r="V86" s="3"/>
      <c r="W86" s="3"/>
      <c r="X86" s="3"/>
      <c r="Y86">
        <v>6.21</v>
      </c>
      <c r="Z86" s="3"/>
      <c r="AA86" s="3"/>
      <c r="AB86" s="3"/>
      <c r="AC86" s="3"/>
      <c r="AD86" s="3"/>
      <c r="AE86" s="3"/>
    </row>
    <row r="87" spans="1:31" ht="36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9"/>
      <c r="V87" s="3"/>
      <c r="W87" s="3"/>
      <c r="X87" s="3"/>
      <c r="Y87">
        <v>6.17</v>
      </c>
      <c r="Z87" s="3"/>
      <c r="AA87" s="3"/>
      <c r="AB87" s="3"/>
      <c r="AC87" s="3"/>
      <c r="AD87" s="3"/>
      <c r="AE87" s="3"/>
    </row>
    <row r="88" spans="1:31" ht="36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9"/>
      <c r="V88" s="3"/>
      <c r="W88" s="3"/>
      <c r="X88" s="3"/>
      <c r="Y88">
        <v>5.95</v>
      </c>
      <c r="Z88" s="3"/>
      <c r="AA88" s="3"/>
      <c r="AB88" s="3"/>
      <c r="AC88" s="3"/>
      <c r="AD88" s="3"/>
      <c r="AE88" s="3"/>
    </row>
    <row r="89" spans="1:31" ht="36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9"/>
      <c r="V89" s="3"/>
      <c r="W89" s="3"/>
      <c r="X89" s="3"/>
      <c r="Y89">
        <v>5.89</v>
      </c>
      <c r="Z89" s="3"/>
      <c r="AA89" s="3"/>
      <c r="AB89" s="3"/>
      <c r="AC89" s="3"/>
      <c r="AD89" s="3"/>
      <c r="AE89" s="3"/>
    </row>
    <row r="90" spans="1:31" ht="36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9"/>
      <c r="V90" s="3"/>
      <c r="W90" s="3"/>
      <c r="X90" s="3"/>
      <c r="Y90">
        <v>5.74</v>
      </c>
      <c r="Z90" s="3"/>
      <c r="AA90" s="3"/>
      <c r="AB90" s="3"/>
      <c r="AC90" s="3"/>
      <c r="AD90" s="3"/>
      <c r="AE90" s="3"/>
    </row>
    <row r="91" spans="1:31" ht="36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9"/>
      <c r="V91" s="3"/>
      <c r="W91" s="3"/>
      <c r="X91" s="3"/>
      <c r="Y91">
        <v>5.22</v>
      </c>
      <c r="Z91" s="3"/>
      <c r="AA91" s="3"/>
      <c r="AB91" s="3"/>
      <c r="AC91" s="3"/>
      <c r="AD91" s="3"/>
      <c r="AE91" s="3"/>
    </row>
    <row r="92" spans="1:31" ht="36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9"/>
      <c r="V92" s="3"/>
      <c r="W92" s="3"/>
      <c r="X92" s="3"/>
      <c r="Y92">
        <v>4.97</v>
      </c>
      <c r="Z92" s="3"/>
      <c r="AA92" s="3"/>
      <c r="AB92" s="3"/>
      <c r="AC92" s="3"/>
      <c r="AD92" s="3"/>
      <c r="AE92" s="3"/>
    </row>
    <row r="93" spans="1:31" ht="36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9"/>
      <c r="V93" s="3"/>
      <c r="W93" s="3"/>
      <c r="X93" s="3"/>
      <c r="Y93">
        <v>5.49</v>
      </c>
      <c r="Z93" s="3"/>
      <c r="AA93" s="3"/>
      <c r="AB93" s="3"/>
      <c r="AC93" s="3"/>
      <c r="AD93" s="3"/>
      <c r="AE93" s="3"/>
    </row>
    <row r="94" spans="1:31" ht="36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9"/>
      <c r="V94" s="3"/>
      <c r="W94" s="3"/>
      <c r="X94" s="3"/>
      <c r="Y94">
        <v>5.88</v>
      </c>
      <c r="Z94" s="3"/>
      <c r="AA94" s="3"/>
      <c r="AB94" s="3"/>
      <c r="AC94" s="3"/>
      <c r="AD94" s="3"/>
      <c r="AE94" s="3"/>
    </row>
    <row r="95" spans="1:31" ht="36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9"/>
      <c r="V95" s="3"/>
      <c r="W95" s="3"/>
      <c r="X95" s="3"/>
      <c r="Y95">
        <v>5.72</v>
      </c>
      <c r="Z95" s="3"/>
      <c r="AA95" s="3"/>
      <c r="AB95" s="3"/>
      <c r="AC95" s="3"/>
      <c r="AD95" s="3"/>
      <c r="AE95" s="3"/>
    </row>
    <row r="96" spans="1:31" ht="36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9"/>
      <c r="V96" s="3"/>
      <c r="W96" s="3"/>
      <c r="X96" s="3"/>
      <c r="Y96">
        <v>5.7</v>
      </c>
      <c r="Z96" s="3"/>
      <c r="AA96" s="3"/>
      <c r="AB96" s="3"/>
      <c r="AC96" s="3"/>
      <c r="AD96" s="3"/>
      <c r="AE96" s="3"/>
    </row>
    <row r="97" spans="1:31" ht="36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9"/>
      <c r="V97" s="3"/>
      <c r="W97" s="3"/>
      <c r="X97" s="3"/>
      <c r="Y97">
        <v>5.65</v>
      </c>
      <c r="Z97" s="3"/>
      <c r="AA97" s="3"/>
      <c r="AB97" s="3"/>
      <c r="AC97" s="3"/>
      <c r="AD97" s="3"/>
      <c r="AE97" s="3"/>
    </row>
    <row r="98" spans="1:31" ht="36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9"/>
      <c r="V98" s="3"/>
      <c r="W98" s="3"/>
      <c r="X98" s="3"/>
      <c r="Y98">
        <v>5.62</v>
      </c>
      <c r="Z98" s="3"/>
      <c r="AA98" s="3"/>
      <c r="AB98" s="3"/>
      <c r="AC98" s="3"/>
      <c r="AD98" s="3"/>
      <c r="AE98" s="3"/>
    </row>
    <row r="99" spans="1:31" ht="36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9"/>
      <c r="V99" s="3"/>
      <c r="W99" s="3"/>
      <c r="X99" s="3"/>
      <c r="Y99">
        <v>5.54</v>
      </c>
      <c r="Z99" s="3"/>
      <c r="AA99" s="3"/>
      <c r="AB99" s="3"/>
      <c r="AC99" s="3"/>
      <c r="AD99" s="3"/>
      <c r="AE99" s="3"/>
    </row>
    <row r="100" spans="1:31" ht="36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9"/>
      <c r="V100" s="3"/>
      <c r="W100" s="3"/>
      <c r="X100" s="3"/>
      <c r="Y100">
        <v>5.5</v>
      </c>
      <c r="Z100" s="3"/>
      <c r="AA100" s="3"/>
      <c r="AB100" s="3"/>
      <c r="AC100" s="3"/>
      <c r="AD100" s="3"/>
      <c r="AE100" s="3"/>
    </row>
    <row r="101" spans="1:31" ht="36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9"/>
      <c r="V101" s="3"/>
      <c r="W101" s="3"/>
      <c r="X101" s="3"/>
      <c r="Y101">
        <v>5.33</v>
      </c>
      <c r="Z101" s="3"/>
      <c r="AA101" s="3"/>
      <c r="AB101" s="3"/>
      <c r="AC101" s="3"/>
      <c r="AD101" s="3"/>
      <c r="AE101" s="3"/>
    </row>
    <row r="102" spans="1:31" ht="36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9"/>
      <c r="V102" s="3"/>
      <c r="W102" s="3"/>
      <c r="X102" s="3"/>
      <c r="Y102">
        <v>5.73</v>
      </c>
      <c r="Z102" s="3"/>
      <c r="AA102" s="3"/>
      <c r="AB102" s="3"/>
      <c r="AC102" s="3"/>
      <c r="AD102" s="3"/>
      <c r="AE102" s="3"/>
    </row>
    <row r="103" spans="1:31" ht="36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9"/>
      <c r="V103" s="3"/>
      <c r="W103" s="3"/>
      <c r="X103" s="3"/>
      <c r="Y103">
        <v>6.04</v>
      </c>
      <c r="Z103" s="3"/>
      <c r="AA103" s="3"/>
      <c r="AB103" s="3"/>
      <c r="AC103" s="3"/>
      <c r="AD103" s="3"/>
      <c r="AE103" s="3"/>
    </row>
    <row r="104" spans="1:31" ht="36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9"/>
      <c r="V104" s="3"/>
      <c r="W104" s="3"/>
      <c r="X104" s="3"/>
      <c r="Y104">
        <v>6.01</v>
      </c>
      <c r="Z104" s="3"/>
      <c r="AA104" s="3"/>
      <c r="AB104" s="3"/>
      <c r="AC104" s="3"/>
      <c r="AD104" s="3"/>
      <c r="AE104" s="3"/>
    </row>
    <row r="105" spans="1:31" ht="36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9"/>
      <c r="V105" s="3"/>
      <c r="W105" s="3"/>
      <c r="X105" s="3"/>
      <c r="Y105">
        <v>5.82</v>
      </c>
      <c r="Z105" s="3"/>
      <c r="AA105" s="3"/>
      <c r="AB105" s="3"/>
      <c r="AC105" s="3"/>
      <c r="AD105" s="3"/>
      <c r="AE105" s="3"/>
    </row>
    <row r="106" spans="1:31" ht="36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9"/>
      <c r="V106" s="3"/>
      <c r="W106" s="3"/>
      <c r="X106" s="3"/>
      <c r="Y106">
        <v>5.65</v>
      </c>
      <c r="Z106" s="3"/>
      <c r="AA106" s="3"/>
      <c r="AB106" s="3"/>
      <c r="AC106" s="3"/>
      <c r="AD106" s="3"/>
      <c r="AE106" s="3"/>
    </row>
    <row r="107" spans="1:31" ht="36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9"/>
      <c r="V107" s="3"/>
      <c r="W107" s="3"/>
      <c r="X107" s="3"/>
      <c r="Y107">
        <v>5.46</v>
      </c>
      <c r="Z107" s="3"/>
      <c r="AA107" s="3"/>
      <c r="AB107" s="3"/>
      <c r="AC107" s="3"/>
      <c r="AD107" s="3"/>
      <c r="AE107" s="3"/>
    </row>
    <row r="108" spans="1:31" ht="36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9"/>
      <c r="V108" s="3"/>
      <c r="W108" s="3"/>
      <c r="X108" s="3"/>
      <c r="Y108">
        <v>5.47</v>
      </c>
      <c r="Z108" s="3"/>
      <c r="AA108" s="3"/>
      <c r="AB108" s="3"/>
      <c r="AC108" s="3"/>
      <c r="AD108" s="3"/>
      <c r="AE108" s="3"/>
    </row>
    <row r="109" spans="1:31" ht="36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9"/>
      <c r="V109" s="3"/>
      <c r="W109" s="3"/>
      <c r="X109" s="3"/>
      <c r="Y109">
        <v>5.52</v>
      </c>
      <c r="Z109" s="3"/>
      <c r="AA109" s="3"/>
      <c r="AB109" s="3"/>
      <c r="AC109" s="3"/>
      <c r="AD109" s="3"/>
      <c r="AE109" s="3"/>
    </row>
    <row r="110" spans="1:31" ht="36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9"/>
      <c r="V110" s="3"/>
      <c r="W110" s="3"/>
      <c r="X110" s="3"/>
      <c r="Y110">
        <v>5.47</v>
      </c>
      <c r="Z110" s="3"/>
      <c r="AA110" s="3"/>
      <c r="AB110" s="3"/>
      <c r="AC110" s="3"/>
      <c r="AD110" s="3"/>
      <c r="AE110" s="3"/>
    </row>
    <row r="111" spans="1:31" ht="36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9"/>
      <c r="V111" s="3"/>
      <c r="W111" s="3"/>
      <c r="X111" s="3"/>
      <c r="Y111">
        <v>5.36</v>
      </c>
      <c r="Z111" s="3"/>
      <c r="AA111" s="3"/>
      <c r="AB111" s="3"/>
      <c r="AC111" s="3"/>
      <c r="AD111" s="3"/>
      <c r="AE111" s="3"/>
    </row>
    <row r="112" spans="1:31" ht="36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9"/>
      <c r="V112" s="3"/>
      <c r="W112" s="3"/>
      <c r="X112" s="3"/>
      <c r="Y112">
        <v>5.2</v>
      </c>
      <c r="Z112" s="3"/>
      <c r="AA112" s="3"/>
      <c r="AB112" s="3"/>
      <c r="AC112" s="3"/>
      <c r="AD112" s="3"/>
      <c r="AE112" s="3"/>
    </row>
    <row r="113" spans="1:31" ht="36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9"/>
      <c r="V113" s="3"/>
      <c r="W113" s="3"/>
      <c r="X113" s="3"/>
      <c r="Y113">
        <v>5.4</v>
      </c>
      <c r="Z113" s="3"/>
      <c r="AA113" s="3"/>
      <c r="AB113" s="3"/>
      <c r="AC113" s="3"/>
      <c r="AD113" s="3"/>
      <c r="AE113" s="3"/>
    </row>
    <row r="114" spans="1:31" ht="36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9"/>
      <c r="V114" s="3"/>
      <c r="W114" s="3"/>
      <c r="X114" s="3"/>
      <c r="Y114">
        <v>5.33</v>
      </c>
      <c r="Z114" s="3"/>
      <c r="AA114" s="3"/>
      <c r="AB114" s="3"/>
      <c r="AC114" s="3"/>
      <c r="AD114" s="3"/>
      <c r="AE114" s="3"/>
    </row>
    <row r="115" spans="1:31" ht="36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9"/>
      <c r="V115" s="3"/>
      <c r="W115" s="3"/>
      <c r="X115" s="3"/>
      <c r="Y115">
        <v>5.15</v>
      </c>
      <c r="Z115" s="3"/>
      <c r="AA115" s="3"/>
      <c r="AB115" s="3"/>
      <c r="AC115" s="3"/>
      <c r="AD115" s="3"/>
      <c r="AE115" s="3"/>
    </row>
    <row r="116" spans="1:31" ht="36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9"/>
      <c r="V116" s="3"/>
      <c r="W116" s="3"/>
      <c r="X116" s="3"/>
      <c r="Y116">
        <v>4.96</v>
      </c>
      <c r="Z116" s="3"/>
      <c r="AA116" s="3"/>
      <c r="AB116" s="3"/>
      <c r="AC116" s="3"/>
      <c r="AD116" s="3"/>
      <c r="AE116" s="3"/>
    </row>
    <row r="117" spans="1:31" ht="36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9"/>
      <c r="V117" s="3"/>
      <c r="W117" s="3"/>
      <c r="X117" s="3"/>
      <c r="Y117">
        <v>5.0599999999999996</v>
      </c>
      <c r="Z117" s="3"/>
      <c r="AA117" s="3"/>
      <c r="AB117" s="3"/>
      <c r="AC117" s="3"/>
      <c r="AD117" s="3"/>
      <c r="AE117" s="3"/>
    </row>
    <row r="118" spans="1:31" ht="36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9"/>
      <c r="V118" s="3"/>
      <c r="W118" s="3"/>
      <c r="X118" s="3"/>
      <c r="Y118">
        <v>5.09</v>
      </c>
      <c r="Z118" s="3"/>
      <c r="AA118" s="3"/>
      <c r="AB118" s="3"/>
      <c r="AC118" s="3"/>
      <c r="AD118" s="3"/>
      <c r="AE118" s="3"/>
    </row>
    <row r="119" spans="1:31" ht="36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9"/>
      <c r="V119" s="3"/>
      <c r="W119" s="3"/>
      <c r="X119" s="3"/>
      <c r="Y119">
        <v>5.13</v>
      </c>
      <c r="Z119" s="3"/>
      <c r="AA119" s="3"/>
      <c r="AB119" s="3"/>
      <c r="AC119" s="3"/>
      <c r="AD119" s="3"/>
      <c r="AE119" s="3"/>
    </row>
    <row r="120" spans="1:31" ht="36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9"/>
      <c r="V120" s="3"/>
      <c r="W120" s="3"/>
      <c r="X120" s="3"/>
      <c r="Y120">
        <v>5.35</v>
      </c>
      <c r="Z120" s="3"/>
      <c r="AA120" s="3"/>
      <c r="AB120" s="3"/>
      <c r="AC120" s="3"/>
      <c r="AD120" s="3"/>
      <c r="AE120" s="3"/>
    </row>
    <row r="121" spans="1:31" ht="36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9"/>
      <c r="V121" s="3"/>
      <c r="W121" s="3"/>
      <c r="X121" s="3"/>
      <c r="Y121">
        <v>5.42</v>
      </c>
      <c r="Z121" s="3"/>
      <c r="AA121" s="3"/>
      <c r="AB121" s="3"/>
      <c r="AC121" s="3"/>
      <c r="AD121" s="3"/>
      <c r="AE121" s="3"/>
    </row>
    <row r="122" spans="1:31" ht="36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9"/>
      <c r="V122" s="3"/>
      <c r="W122" s="3"/>
      <c r="X122" s="3"/>
      <c r="Y122">
        <v>5.37</v>
      </c>
      <c r="Z122" s="3"/>
      <c r="AA122" s="3"/>
      <c r="AB122" s="3"/>
      <c r="AC122" s="3"/>
      <c r="AD122" s="3"/>
      <c r="AE122" s="3"/>
    </row>
    <row r="123" spans="1:31" ht="36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9"/>
      <c r="V123" s="3"/>
      <c r="W123" s="3"/>
      <c r="X123" s="3"/>
      <c r="Y123">
        <v>5.29</v>
      </c>
      <c r="Z123" s="3"/>
      <c r="AA123" s="3"/>
      <c r="AB123" s="3"/>
      <c r="AC123" s="3"/>
      <c r="AD123" s="3"/>
      <c r="AE123" s="3"/>
    </row>
    <row r="124" spans="1:31" ht="36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9"/>
      <c r="V124" s="3"/>
      <c r="W124" s="3"/>
      <c r="X124" s="3"/>
      <c r="Y124">
        <v>5.35</v>
      </c>
      <c r="Z124" s="3"/>
      <c r="AA124" s="3"/>
      <c r="AB124" s="3"/>
      <c r="AC124" s="3"/>
      <c r="AD124" s="3"/>
      <c r="AE124" s="3"/>
    </row>
    <row r="125" spans="1:31" ht="36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9"/>
      <c r="V125" s="3"/>
      <c r="W125" s="3"/>
      <c r="X125" s="3"/>
      <c r="Y125">
        <v>5.53</v>
      </c>
      <c r="Z125" s="3"/>
      <c r="AA125" s="3"/>
      <c r="AB125" s="3"/>
      <c r="AC125" s="3"/>
      <c r="AD125" s="3"/>
      <c r="AE125" s="3"/>
    </row>
    <row r="126" spans="1:31" ht="36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9"/>
      <c r="V126" s="3"/>
      <c r="W126" s="3"/>
      <c r="X126" s="3"/>
      <c r="Y126">
        <v>5.84</v>
      </c>
      <c r="Z126" s="3"/>
      <c r="AA126" s="3"/>
      <c r="AB126" s="3"/>
      <c r="AC126" s="3"/>
      <c r="AD126" s="3"/>
      <c r="AE126" s="3"/>
    </row>
    <row r="127" spans="1:31" ht="36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9"/>
      <c r="V127" s="3"/>
      <c r="W127" s="3"/>
      <c r="X127" s="3"/>
      <c r="Y127">
        <v>5.95</v>
      </c>
      <c r="Z127" s="3"/>
      <c r="AA127" s="3"/>
      <c r="AB127" s="3"/>
      <c r="AC127" s="3"/>
      <c r="AD127" s="3"/>
      <c r="AE127" s="3"/>
    </row>
    <row r="128" spans="1:31" ht="36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9"/>
      <c r="V128" s="3"/>
      <c r="W128" s="3"/>
      <c r="X128" s="3"/>
      <c r="Y128">
        <v>5.89</v>
      </c>
      <c r="Z128" s="3"/>
      <c r="AA128" s="3"/>
      <c r="AB128" s="3"/>
      <c r="AC128" s="3"/>
      <c r="AD128" s="3"/>
      <c r="AE128" s="3"/>
    </row>
    <row r="129" spans="1:31" ht="36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9"/>
      <c r="V129" s="3"/>
      <c r="W129" s="3"/>
      <c r="X129" s="3"/>
      <c r="Y129">
        <v>5.85</v>
      </c>
      <c r="Z129" s="3"/>
      <c r="AA129" s="3"/>
      <c r="AB129" s="3"/>
      <c r="AC129" s="3"/>
      <c r="AD129" s="3"/>
      <c r="AE129" s="3"/>
    </row>
    <row r="130" spans="1:31" ht="36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9"/>
      <c r="V130" s="3"/>
      <c r="W130" s="3"/>
      <c r="X130" s="3"/>
      <c r="Y130">
        <v>5.68</v>
      </c>
      <c r="Z130" s="3"/>
      <c r="AA130" s="3"/>
      <c r="AB130" s="3"/>
      <c r="AC130" s="3"/>
      <c r="AD130" s="3"/>
      <c r="AE130" s="3"/>
    </row>
    <row r="131" spans="1:31" ht="36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9"/>
      <c r="V131" s="3"/>
      <c r="W131" s="3"/>
      <c r="X131" s="3"/>
      <c r="Y131">
        <v>5.51</v>
      </c>
      <c r="Z131" s="3"/>
      <c r="AA131" s="3"/>
      <c r="AB131" s="3"/>
      <c r="AC131" s="3"/>
      <c r="AD131" s="3"/>
      <c r="AE131" s="3"/>
    </row>
    <row r="132" spans="1:31" ht="36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9"/>
      <c r="V132" s="3"/>
      <c r="W132" s="3"/>
      <c r="X132" s="3"/>
      <c r="Y132">
        <v>5.51</v>
      </c>
      <c r="Z132" s="3"/>
      <c r="AA132" s="3"/>
      <c r="AB132" s="3"/>
      <c r="AC132" s="3"/>
      <c r="AD132" s="3"/>
      <c r="AE132" s="3"/>
    </row>
    <row r="133" spans="1:31" ht="36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9"/>
      <c r="V133" s="3"/>
      <c r="W133" s="3"/>
      <c r="X133" s="3"/>
      <c r="Y133">
        <v>5.33</v>
      </c>
      <c r="Z133" s="3"/>
      <c r="AA133" s="3"/>
      <c r="AB133" s="3"/>
      <c r="AC133" s="3"/>
      <c r="AD133" s="3"/>
      <c r="AE133" s="3"/>
    </row>
    <row r="134" spans="1:31" ht="36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9"/>
      <c r="V134" s="3"/>
      <c r="W134" s="3"/>
      <c r="X134" s="3"/>
      <c r="Y134">
        <v>5.32</v>
      </c>
      <c r="Z134" s="3"/>
      <c r="AA134" s="3"/>
      <c r="AB134" s="3"/>
      <c r="AC134" s="3"/>
      <c r="AD134" s="3"/>
      <c r="AE134" s="3"/>
    </row>
    <row r="135" spans="1:31" ht="36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9"/>
      <c r="V135" s="3"/>
      <c r="W135" s="3"/>
      <c r="X135" s="3"/>
      <c r="Y135">
        <v>5.4</v>
      </c>
      <c r="Z135" s="3"/>
      <c r="AA135" s="3"/>
      <c r="AB135" s="3"/>
      <c r="AC135" s="3"/>
      <c r="AD135" s="3"/>
      <c r="AE135" s="3"/>
    </row>
    <row r="136" spans="1:31" ht="36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9"/>
      <c r="V136" s="3"/>
      <c r="W136" s="3"/>
      <c r="X136" s="3"/>
      <c r="Y136">
        <v>5.39</v>
      </c>
      <c r="Z136" s="3"/>
      <c r="AA136" s="3"/>
      <c r="AB136" s="3"/>
      <c r="AC136" s="3"/>
      <c r="AD136" s="3"/>
      <c r="AE136" s="3"/>
    </row>
    <row r="137" spans="1:31" ht="36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9"/>
      <c r="V137" s="3"/>
      <c r="W137" s="3"/>
      <c r="X137" s="3"/>
      <c r="Y137">
        <v>5.3</v>
      </c>
      <c r="Z137" s="3"/>
      <c r="AA137" s="3"/>
      <c r="AB137" s="3"/>
      <c r="AC137" s="3"/>
      <c r="AD137" s="3"/>
      <c r="AE137" s="3"/>
    </row>
    <row r="138" spans="1:31" ht="36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9"/>
      <c r="V138" s="3"/>
      <c r="W138" s="3"/>
      <c r="X138" s="3"/>
      <c r="Y138">
        <v>5.47</v>
      </c>
      <c r="Z138" s="3"/>
      <c r="AA138" s="3"/>
      <c r="AB138" s="3"/>
      <c r="AC138" s="3"/>
      <c r="AD138" s="3"/>
      <c r="AE138" s="3"/>
    </row>
    <row r="139" spans="1:31" ht="36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9"/>
      <c r="V139" s="3"/>
      <c r="W139" s="3"/>
      <c r="X139" s="3"/>
      <c r="Y139">
        <v>5.47</v>
      </c>
      <c r="Z139" s="3"/>
      <c r="AA139" s="3"/>
      <c r="AB139" s="3"/>
      <c r="AC139" s="3"/>
      <c r="AD139" s="3"/>
      <c r="AE139" s="3"/>
    </row>
    <row r="140" spans="1:31" ht="36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9"/>
      <c r="V140" s="3"/>
      <c r="W140" s="3"/>
      <c r="X140" s="3"/>
      <c r="Y140">
        <v>5.79</v>
      </c>
      <c r="Z140" s="3"/>
      <c r="AA140" s="3"/>
      <c r="AB140" s="3"/>
      <c r="AC140" s="3"/>
      <c r="AD140" s="3"/>
      <c r="AE140" s="3"/>
    </row>
    <row r="141" spans="1:31" ht="36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9"/>
      <c r="V141" s="3"/>
      <c r="W141" s="3"/>
      <c r="X141" s="3"/>
      <c r="Y141">
        <v>5.73</v>
      </c>
      <c r="Z141" s="3"/>
      <c r="AA141" s="3"/>
      <c r="AB141" s="3"/>
      <c r="AC141" s="3"/>
      <c r="AD141" s="3"/>
      <c r="AE141" s="3"/>
    </row>
    <row r="142" spans="1:31" ht="36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9"/>
      <c r="V142" s="3"/>
      <c r="W142" s="3"/>
      <c r="X142" s="3"/>
      <c r="Y142">
        <v>5.79</v>
      </c>
      <c r="Z142" s="3"/>
      <c r="AA142" s="3"/>
      <c r="AB142" s="3"/>
      <c r="AC142" s="3"/>
      <c r="AD142" s="3"/>
      <c r="AE142" s="3"/>
    </row>
    <row r="143" spans="1:31" ht="36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9"/>
      <c r="V143" s="3"/>
      <c r="W143" s="3"/>
      <c r="X143" s="3"/>
      <c r="Y143">
        <v>5.74</v>
      </c>
      <c r="Z143" s="3"/>
      <c r="AA143" s="3"/>
      <c r="AB143" s="3"/>
      <c r="AC143" s="3"/>
      <c r="AD143" s="3"/>
      <c r="AE143" s="3"/>
    </row>
    <row r="144" spans="1:31" ht="36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9"/>
      <c r="V144" s="3"/>
      <c r="W144" s="3"/>
      <c r="X144" s="3"/>
      <c r="Y144">
        <v>5.66</v>
      </c>
      <c r="Z144" s="3"/>
      <c r="AA144" s="3"/>
      <c r="AB144" s="3"/>
      <c r="AC144" s="3"/>
      <c r="AD144" s="3"/>
      <c r="AE144" s="3"/>
    </row>
    <row r="145" spans="1:31" ht="36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9"/>
      <c r="V145" s="3"/>
      <c r="W145" s="3"/>
      <c r="X145" s="3"/>
      <c r="Y145">
        <v>5.44</v>
      </c>
      <c r="Z145" s="3"/>
      <c r="AA145" s="3"/>
      <c r="AB145" s="3"/>
      <c r="AC145" s="3"/>
      <c r="AD145" s="3"/>
      <c r="AE145" s="3"/>
    </row>
    <row r="146" spans="1:31" ht="36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9"/>
      <c r="V146" s="3"/>
      <c r="W146" s="3"/>
      <c r="X146" s="3"/>
      <c r="Y146">
        <v>5.49</v>
      </c>
      <c r="Z146" s="3"/>
      <c r="AA146" s="3"/>
      <c r="AB146" s="3"/>
      <c r="AC146" s="3"/>
      <c r="AD146" s="3"/>
      <c r="AE146" s="3"/>
    </row>
    <row r="147" spans="1:31" ht="36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9"/>
      <c r="V147" s="3"/>
      <c r="W147" s="3"/>
      <c r="X147" s="3"/>
      <c r="Y147">
        <v>5.33</v>
      </c>
      <c r="Z147" s="3"/>
      <c r="AA147" s="3"/>
      <c r="AB147" s="3"/>
      <c r="AC147" s="3"/>
      <c r="AD147" s="3"/>
      <c r="AE147" s="3"/>
    </row>
    <row r="148" spans="1:31" ht="36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9"/>
      <c r="V148" s="3"/>
      <c r="W148" s="3"/>
      <c r="X148" s="3"/>
      <c r="Y148">
        <v>5.53</v>
      </c>
      <c r="Z148" s="3"/>
      <c r="AA148" s="3"/>
      <c r="AB148" s="3"/>
      <c r="AC148" s="3"/>
      <c r="AD148" s="3"/>
      <c r="AE148" s="3"/>
    </row>
    <row r="149" spans="1:31" ht="36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9"/>
      <c r="V149" s="3"/>
      <c r="W149" s="3"/>
      <c r="X149" s="3"/>
      <c r="Y149">
        <v>5.51</v>
      </c>
      <c r="Z149" s="3"/>
      <c r="AA149" s="3"/>
      <c r="AB149" s="3"/>
      <c r="AC149" s="3"/>
      <c r="AD149" s="3"/>
      <c r="AE149" s="3"/>
    </row>
    <row r="150" spans="1:31" ht="36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9"/>
      <c r="V150" s="3"/>
      <c r="W150" s="3"/>
      <c r="X150" s="3"/>
      <c r="Y150">
        <v>5.55</v>
      </c>
      <c r="Z150" s="3"/>
      <c r="AA150" s="3"/>
      <c r="AB150" s="3"/>
      <c r="AC150" s="3"/>
      <c r="AD150" s="3"/>
      <c r="AE150" s="3"/>
    </row>
    <row r="151" spans="1:31" ht="36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9"/>
      <c r="V151" s="3"/>
      <c r="W151" s="3"/>
      <c r="X151" s="3"/>
      <c r="Y151">
        <v>5.57</v>
      </c>
      <c r="Z151" s="3"/>
      <c r="AA151" s="3"/>
      <c r="AB151" s="3"/>
      <c r="AC151" s="3"/>
      <c r="AD151" s="3"/>
      <c r="AE151" s="3"/>
    </row>
    <row r="152" spans="1:31" ht="36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9"/>
      <c r="V152" s="3"/>
      <c r="W152" s="3"/>
      <c r="X152" s="3"/>
      <c r="Y152">
        <v>5.68</v>
      </c>
      <c r="Z152" s="3"/>
      <c r="AA152" s="3"/>
      <c r="AB152" s="3"/>
      <c r="AC152" s="3"/>
      <c r="AD152" s="3"/>
      <c r="AE152" s="3"/>
    </row>
    <row r="153" spans="1:31" ht="36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9"/>
      <c r="V153" s="3"/>
      <c r="W153" s="3"/>
      <c r="X153" s="3"/>
      <c r="Y153">
        <v>5.67</v>
      </c>
      <c r="Z153" s="3"/>
      <c r="AA153" s="3"/>
      <c r="AB153" s="3"/>
      <c r="AC153" s="3"/>
      <c r="AD153" s="3"/>
      <c r="AE153" s="3"/>
    </row>
    <row r="154" spans="1:31" ht="36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9"/>
      <c r="V154" s="3"/>
      <c r="W154" s="3"/>
      <c r="X154" s="3"/>
      <c r="Y154">
        <v>5.64</v>
      </c>
      <c r="Z154" s="3"/>
      <c r="AA154" s="3"/>
      <c r="AB154" s="3"/>
      <c r="AC154" s="3"/>
      <c r="AD154" s="3"/>
      <c r="AE154" s="3"/>
    </row>
    <row r="155" spans="1:31" ht="36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9"/>
      <c r="V155" s="3"/>
      <c r="W155" s="3"/>
      <c r="X155" s="3"/>
      <c r="Y155">
        <v>5.65</v>
      </c>
      <c r="Z155" s="3"/>
      <c r="AA155" s="3"/>
      <c r="AB155" s="3"/>
      <c r="AC155" s="3"/>
      <c r="AD155" s="3"/>
      <c r="AE155" s="3"/>
    </row>
    <row r="156" spans="1:31" ht="36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9"/>
      <c r="V156" s="3"/>
      <c r="W156" s="3"/>
      <c r="X156" s="3"/>
      <c r="Y156">
        <v>6.28</v>
      </c>
      <c r="Z156" s="3"/>
      <c r="AA156" s="3"/>
      <c r="AB156" s="3"/>
      <c r="AC156" s="3"/>
      <c r="AD156" s="3"/>
      <c r="AE156" s="3"/>
    </row>
    <row r="157" spans="1:31" ht="36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9"/>
      <c r="V157" s="3"/>
      <c r="W157" s="3"/>
      <c r="X157" s="3"/>
      <c r="Y157">
        <v>6.12</v>
      </c>
      <c r="Z157" s="3"/>
      <c r="AA157" s="3"/>
      <c r="AB157" s="3"/>
      <c r="AC157" s="3"/>
      <c r="AD157" s="3"/>
      <c r="AE157" s="3"/>
    </row>
    <row r="158" spans="1:31" ht="36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9"/>
      <c r="V158" s="3"/>
      <c r="W158" s="3"/>
      <c r="X158" s="3"/>
      <c r="Y158">
        <v>5.05</v>
      </c>
      <c r="Z158" s="3"/>
      <c r="AA158" s="3"/>
      <c r="AB158" s="3"/>
      <c r="AC158" s="3"/>
      <c r="AD158" s="3"/>
      <c r="AE158" s="3"/>
    </row>
    <row r="159" spans="1:31" ht="36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9"/>
      <c r="V159" s="3"/>
      <c r="W159" s="3"/>
      <c r="X159" s="3"/>
      <c r="Y159">
        <v>5.05</v>
      </c>
      <c r="Z159" s="3"/>
      <c r="AA159" s="3"/>
      <c r="AB159" s="3"/>
      <c r="AC159" s="3"/>
      <c r="AD159" s="3"/>
      <c r="AE159" s="3"/>
    </row>
    <row r="160" spans="1:31" ht="36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9"/>
      <c r="V160" s="3"/>
      <c r="W160" s="3"/>
      <c r="X160" s="3"/>
      <c r="Y160">
        <v>5.27</v>
      </c>
      <c r="Z160" s="3"/>
      <c r="AA160" s="3"/>
      <c r="AB160" s="3"/>
      <c r="AC160" s="3"/>
      <c r="AD160" s="3"/>
      <c r="AE160" s="3"/>
    </row>
    <row r="161" spans="1:31" ht="36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9"/>
      <c r="V161" s="3"/>
      <c r="W161" s="3"/>
      <c r="X161" s="3"/>
      <c r="Y161">
        <v>5.5</v>
      </c>
      <c r="Z161" s="3"/>
      <c r="AA161" s="3"/>
      <c r="AB161" s="3"/>
      <c r="AC161" s="3"/>
      <c r="AD161" s="3"/>
      <c r="AE161" s="3"/>
    </row>
    <row r="162" spans="1:31" ht="36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9"/>
      <c r="V162" s="3"/>
      <c r="W162" s="3"/>
      <c r="X162" s="3"/>
      <c r="Y162">
        <v>5.39</v>
      </c>
      <c r="Z162" s="3"/>
      <c r="AA162" s="3"/>
      <c r="AB162" s="3"/>
      <c r="AC162" s="3"/>
      <c r="AD162" s="3"/>
      <c r="AE162" s="3"/>
    </row>
    <row r="163" spans="1:31" ht="36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9"/>
      <c r="V163" s="3"/>
      <c r="W163" s="3"/>
      <c r="X163" s="3"/>
      <c r="Y163">
        <v>5.54</v>
      </c>
      <c r="Z163" s="3"/>
      <c r="AA163" s="3"/>
      <c r="AB163" s="3"/>
      <c r="AC163" s="3"/>
      <c r="AD163" s="3"/>
      <c r="AE163" s="3"/>
    </row>
    <row r="164" spans="1:31" ht="36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9"/>
      <c r="V164" s="3"/>
      <c r="W164" s="3"/>
      <c r="X164" s="3"/>
      <c r="Y164">
        <v>5.61</v>
      </c>
      <c r="Z164" s="3"/>
      <c r="AA164" s="3"/>
      <c r="AB164" s="3"/>
      <c r="AC164" s="3"/>
      <c r="AD164" s="3"/>
      <c r="AE164" s="3"/>
    </row>
    <row r="165" spans="1:31" ht="36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9"/>
      <c r="V165" s="3"/>
      <c r="W165" s="3"/>
      <c r="X165" s="3"/>
      <c r="Y165">
        <v>5.41</v>
      </c>
      <c r="Z165" s="3"/>
      <c r="AA165" s="3"/>
      <c r="AB165" s="3"/>
      <c r="AC165" s="3"/>
      <c r="AD165" s="3"/>
      <c r="AE165" s="3"/>
    </row>
    <row r="166" spans="1:31" ht="36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9"/>
      <c r="V166" s="3"/>
      <c r="W166" s="3"/>
      <c r="X166" s="3"/>
      <c r="Y166">
        <v>5.26</v>
      </c>
      <c r="Z166" s="3"/>
      <c r="AA166" s="3"/>
      <c r="AB166" s="3"/>
      <c r="AC166" s="3"/>
      <c r="AD166" s="3"/>
      <c r="AE166" s="3"/>
    </row>
    <row r="167" spans="1:31" ht="36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9"/>
      <c r="V167" s="3"/>
      <c r="W167" s="3"/>
      <c r="X167" s="3"/>
      <c r="Y167">
        <v>5.13</v>
      </c>
      <c r="Z167" s="3"/>
      <c r="AA167" s="3"/>
      <c r="AB167" s="3"/>
      <c r="AC167" s="3"/>
      <c r="AD167" s="3"/>
      <c r="AE167" s="3"/>
    </row>
    <row r="168" spans="1:31" ht="36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9"/>
      <c r="V168" s="3"/>
      <c r="W168" s="3"/>
      <c r="X168" s="3"/>
      <c r="Y168">
        <v>5.15</v>
      </c>
      <c r="Z168" s="3"/>
      <c r="AA168" s="3"/>
      <c r="AB168" s="3"/>
      <c r="AC168" s="3"/>
      <c r="AD168" s="3"/>
      <c r="AE168" s="3"/>
    </row>
    <row r="169" spans="1:31" ht="36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9"/>
      <c r="V169" s="3"/>
      <c r="W169" s="3"/>
      <c r="X169" s="3"/>
      <c r="Y169">
        <v>5.19</v>
      </c>
      <c r="Z169" s="3"/>
      <c r="AA169" s="3"/>
      <c r="AB169" s="3"/>
      <c r="AC169" s="3"/>
      <c r="AD169" s="3"/>
      <c r="AE169" s="3"/>
    </row>
    <row r="170" spans="1:31" ht="36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9"/>
      <c r="V170" s="3"/>
      <c r="W170" s="3"/>
      <c r="X170" s="3"/>
      <c r="Y170">
        <v>5.26</v>
      </c>
      <c r="Z170" s="3"/>
      <c r="AA170" s="3"/>
      <c r="AB170" s="3"/>
      <c r="AC170" s="3"/>
      <c r="AD170" s="3"/>
      <c r="AE170" s="3"/>
    </row>
    <row r="171" spans="1:31" ht="36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9"/>
      <c r="V171" s="3"/>
      <c r="W171" s="3"/>
      <c r="X171" s="3"/>
      <c r="Y171">
        <v>5.26</v>
      </c>
      <c r="Z171" s="3"/>
      <c r="AA171" s="3"/>
      <c r="AB171" s="3"/>
      <c r="AC171" s="3"/>
      <c r="AD171" s="3"/>
      <c r="AE171" s="3"/>
    </row>
    <row r="172" spans="1:31" ht="36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9"/>
      <c r="V172" s="3"/>
      <c r="W172" s="3"/>
      <c r="X172" s="3"/>
      <c r="Y172">
        <v>5.35</v>
      </c>
      <c r="Z172" s="3"/>
      <c r="AA172" s="3"/>
      <c r="AB172" s="3"/>
      <c r="AC172" s="3"/>
      <c r="AD172" s="3"/>
      <c r="AE172" s="3"/>
    </row>
    <row r="173" spans="1:31" ht="36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9"/>
      <c r="V173" s="3"/>
      <c r="W173" s="3"/>
      <c r="X173" s="3"/>
      <c r="Y173">
        <v>5.27</v>
      </c>
      <c r="Z173" s="3"/>
      <c r="AA173" s="3"/>
      <c r="AB173" s="3"/>
      <c r="AC173" s="3"/>
      <c r="AD173" s="3"/>
      <c r="AE173" s="3"/>
    </row>
    <row r="174" spans="1:31" ht="36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9"/>
      <c r="V174" s="3"/>
      <c r="W174" s="3"/>
      <c r="X174" s="3"/>
      <c r="Y174">
        <v>5.29</v>
      </c>
      <c r="Z174" s="3"/>
      <c r="AA174" s="3"/>
      <c r="AB174" s="3"/>
      <c r="AC174" s="3"/>
      <c r="AD174" s="3"/>
      <c r="AE174" s="3"/>
    </row>
    <row r="175" spans="1:31" ht="36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9"/>
      <c r="V175" s="3"/>
      <c r="W175" s="3"/>
      <c r="X175" s="3"/>
      <c r="Y175">
        <v>4.96</v>
      </c>
      <c r="Z175" s="3"/>
      <c r="AA175" s="3"/>
      <c r="AB175" s="3"/>
      <c r="AC175" s="3"/>
      <c r="AD175" s="3"/>
      <c r="AE175" s="3"/>
    </row>
    <row r="176" spans="1:31" ht="36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9"/>
      <c r="V176" s="3"/>
      <c r="W176" s="3"/>
      <c r="X176" s="3"/>
      <c r="Y176">
        <v>4.88</v>
      </c>
      <c r="Z176" s="3"/>
      <c r="AA176" s="3"/>
      <c r="AB176" s="3"/>
      <c r="AC176" s="3"/>
      <c r="AD176" s="3"/>
      <c r="AE176" s="3"/>
    </row>
    <row r="177" spans="1:31" ht="36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9"/>
      <c r="V177" s="3"/>
      <c r="W177" s="3"/>
      <c r="X177" s="3"/>
      <c r="Y177">
        <v>4.72</v>
      </c>
      <c r="Z177" s="3"/>
      <c r="AA177" s="3"/>
      <c r="AB177" s="3"/>
      <c r="AC177" s="3"/>
      <c r="AD177" s="3"/>
      <c r="AE177" s="3"/>
    </row>
    <row r="178" spans="1:31" ht="36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9"/>
      <c r="V178" s="3"/>
      <c r="W178" s="3"/>
      <c r="X178" s="3"/>
      <c r="Y178">
        <v>4.49</v>
      </c>
      <c r="Z178" s="3"/>
      <c r="AA178" s="3"/>
      <c r="AB178" s="3"/>
      <c r="AC178" s="3"/>
      <c r="AD178" s="3"/>
      <c r="AE178" s="3"/>
    </row>
    <row r="179" spans="1:31" ht="36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9"/>
      <c r="V179" s="3"/>
      <c r="W179" s="3"/>
      <c r="X179" s="3"/>
      <c r="Y179">
        <v>4.53</v>
      </c>
      <c r="Z179" s="3"/>
      <c r="AA179" s="3"/>
      <c r="AB179" s="3"/>
      <c r="AC179" s="3"/>
      <c r="AD179" s="3"/>
      <c r="AE179" s="3"/>
    </row>
    <row r="180" spans="1:31" ht="36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9"/>
      <c r="V180" s="3"/>
      <c r="W180" s="3"/>
      <c r="X180" s="3"/>
      <c r="Y180">
        <v>4.68</v>
      </c>
      <c r="Z180" s="3"/>
      <c r="AA180" s="3"/>
      <c r="AB180" s="3"/>
      <c r="AC180" s="3"/>
      <c r="AD180" s="3"/>
      <c r="AE180" s="3"/>
    </row>
    <row r="181" spans="1:31" ht="36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9"/>
      <c r="V181" s="3"/>
      <c r="W181" s="3"/>
      <c r="X181" s="3"/>
      <c r="Y181">
        <v>4.87</v>
      </c>
      <c r="Z181" s="3"/>
      <c r="AA181" s="3"/>
      <c r="AB181" s="3"/>
      <c r="AC181" s="3"/>
      <c r="AD181" s="3"/>
      <c r="AE181" s="3"/>
    </row>
    <row r="182" spans="1:31" ht="36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9"/>
      <c r="V182" s="3"/>
      <c r="W182" s="3"/>
      <c r="X182" s="3"/>
      <c r="Y182">
        <v>5.0199999999999996</v>
      </c>
      <c r="Z182" s="3"/>
      <c r="AA182" s="3"/>
      <c r="AB182" s="3"/>
      <c r="AC182" s="3"/>
      <c r="AD182" s="3"/>
      <c r="AE182" s="3"/>
    </row>
    <row r="183" spans="1:31" ht="36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9"/>
      <c r="V183" s="3"/>
      <c r="W183" s="3"/>
      <c r="X183" s="3"/>
      <c r="Y183">
        <v>5.04</v>
      </c>
      <c r="Z183" s="3"/>
      <c r="AA183" s="3"/>
      <c r="AB183" s="3"/>
      <c r="AC183" s="3"/>
      <c r="AD183" s="3"/>
      <c r="AE183" s="3"/>
    </row>
    <row r="184" spans="1:31" ht="36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9"/>
      <c r="V184" s="3"/>
      <c r="W184" s="3"/>
      <c r="X184" s="3"/>
      <c r="Y184">
        <v>5.22</v>
      </c>
      <c r="Z184" s="3"/>
      <c r="AA184" s="3"/>
      <c r="AB184" s="3"/>
      <c r="AC184" s="3"/>
      <c r="AD184" s="3"/>
      <c r="AE184" s="3"/>
    </row>
    <row r="185" spans="1:31" ht="36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9"/>
      <c r="V185" s="3"/>
      <c r="W185" s="3"/>
      <c r="X185" s="3"/>
      <c r="Y185">
        <v>5.13</v>
      </c>
      <c r="Z185" s="3"/>
      <c r="AA185" s="3"/>
      <c r="AB185" s="3"/>
      <c r="AC185" s="3"/>
      <c r="AD185" s="3"/>
      <c r="AE185" s="3"/>
    </row>
    <row r="186" spans="1:31" ht="36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9"/>
      <c r="V186" s="3"/>
      <c r="W186" s="3"/>
      <c r="X186" s="3"/>
      <c r="Y186">
        <v>5.16</v>
      </c>
      <c r="Z186" s="3"/>
      <c r="AA186" s="3"/>
      <c r="AB186" s="3"/>
      <c r="AC186" s="3"/>
      <c r="AD186" s="3"/>
      <c r="AE186" s="3"/>
    </row>
    <row r="187" spans="1:31" ht="36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9"/>
      <c r="V187" s="3"/>
      <c r="W187" s="3"/>
      <c r="X187" s="3"/>
      <c r="Y187">
        <v>4.96</v>
      </c>
      <c r="Z187" s="3"/>
      <c r="AA187" s="3"/>
      <c r="AB187" s="3"/>
      <c r="AC187" s="3"/>
      <c r="AD187" s="3"/>
      <c r="AE187" s="3"/>
    </row>
    <row r="188" spans="1:31" ht="36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9"/>
      <c r="V188" s="3"/>
      <c r="W188" s="3"/>
      <c r="X188" s="3"/>
      <c r="Y188">
        <v>4.99</v>
      </c>
      <c r="Z188" s="3"/>
      <c r="AA188" s="3"/>
      <c r="AB188" s="3"/>
      <c r="AC188" s="3"/>
      <c r="AD188" s="3"/>
      <c r="AE188" s="3"/>
    </row>
    <row r="189" spans="1:31" ht="36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9"/>
      <c r="V189" s="3"/>
      <c r="W189" s="3"/>
      <c r="X189" s="3"/>
      <c r="Y189">
        <v>4.93</v>
      </c>
      <c r="Z189" s="3"/>
      <c r="AA189" s="3"/>
      <c r="AB189" s="3"/>
      <c r="AC189" s="3"/>
      <c r="AD189" s="3"/>
      <c r="AE189" s="3"/>
    </row>
    <row r="190" spans="1:31" ht="36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9"/>
      <c r="V190" s="3"/>
      <c r="W190" s="3"/>
      <c r="X190" s="3"/>
      <c r="Y190">
        <v>4.37</v>
      </c>
      <c r="Z190" s="3"/>
      <c r="AA190" s="3"/>
      <c r="AB190" s="3"/>
      <c r="AC190" s="3"/>
      <c r="AD190" s="3"/>
      <c r="AE190" s="3"/>
    </row>
    <row r="191" spans="1:31" ht="36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9"/>
      <c r="V191" s="3"/>
      <c r="W191" s="3"/>
      <c r="X191" s="3"/>
      <c r="Y191">
        <v>4.09</v>
      </c>
      <c r="Z191" s="3"/>
      <c r="AA191" s="3"/>
      <c r="AB191" s="3"/>
      <c r="AC191" s="3"/>
      <c r="AD191" s="3"/>
      <c r="AE191" s="3"/>
    </row>
    <row r="192" spans="1:31" ht="36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9"/>
      <c r="V192" s="3"/>
      <c r="W192" s="3"/>
      <c r="X192" s="3"/>
      <c r="Y192">
        <v>3.98</v>
      </c>
      <c r="Z192" s="3"/>
      <c r="AA192" s="3"/>
      <c r="AB192" s="3"/>
      <c r="AC192" s="3"/>
      <c r="AD192" s="3"/>
      <c r="AE192" s="3"/>
    </row>
    <row r="193" spans="1:31" ht="36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9"/>
      <c r="V193" s="3"/>
      <c r="W193" s="3"/>
      <c r="X193" s="3"/>
      <c r="Y193">
        <v>3.87</v>
      </c>
      <c r="Z193" s="3"/>
      <c r="AA193" s="3"/>
      <c r="AB193" s="3"/>
      <c r="AC193" s="3"/>
      <c r="AD193" s="3"/>
      <c r="AE193" s="3"/>
    </row>
    <row r="194" spans="1:31" ht="36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9"/>
      <c r="V194" s="3"/>
      <c r="W194" s="3"/>
      <c r="X194" s="3"/>
      <c r="Y194">
        <v>3.93</v>
      </c>
      <c r="Z194" s="3"/>
      <c r="AA194" s="3"/>
      <c r="AB194" s="3"/>
      <c r="AC194" s="3"/>
      <c r="AD194" s="3"/>
      <c r="AE194" s="3"/>
    </row>
    <row r="195" spans="1:31" ht="36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9"/>
      <c r="V195" s="3"/>
      <c r="W195" s="3"/>
      <c r="X195" s="3"/>
      <c r="Y195">
        <v>3.85</v>
      </c>
      <c r="Z195" s="3"/>
      <c r="AA195" s="3"/>
      <c r="AB195" s="3"/>
      <c r="AC195" s="3"/>
      <c r="AD195" s="3"/>
      <c r="AE195" s="3"/>
    </row>
    <row r="196" spans="1:31" ht="36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9"/>
      <c r="V196" s="3"/>
      <c r="W196" s="3"/>
      <c r="X196" s="3"/>
      <c r="Y196">
        <v>3.85</v>
      </c>
      <c r="Z196" s="3"/>
      <c r="AA196" s="3"/>
      <c r="AB196" s="3"/>
      <c r="AC196" s="3"/>
      <c r="AD196" s="3"/>
      <c r="AE196" s="3"/>
    </row>
    <row r="197" spans="1:31" ht="36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9"/>
      <c r="V197" s="3"/>
      <c r="W197" s="3"/>
      <c r="X197" s="3"/>
      <c r="Y197">
        <v>3.99</v>
      </c>
      <c r="Z197" s="3"/>
      <c r="AA197" s="3"/>
      <c r="AB197" s="3"/>
      <c r="AC197" s="3"/>
      <c r="AD197" s="3"/>
      <c r="AE197" s="3"/>
    </row>
    <row r="198" spans="1:31" ht="36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9"/>
      <c r="V198" s="3"/>
      <c r="W198" s="3"/>
      <c r="X198" s="3"/>
      <c r="Y198">
        <v>3.96</v>
      </c>
      <c r="Z198" s="3"/>
      <c r="AA198" s="3"/>
      <c r="AB198" s="3"/>
      <c r="AC198" s="3"/>
      <c r="AD198" s="3"/>
      <c r="AE198" s="3"/>
    </row>
    <row r="199" spans="1:31" ht="36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9"/>
      <c r="V199" s="3"/>
      <c r="W199" s="3"/>
      <c r="X199" s="3"/>
      <c r="Z199" s="3"/>
      <c r="AA199" s="3"/>
      <c r="AB199" s="3"/>
      <c r="AC199" s="3"/>
      <c r="AD199" s="3"/>
      <c r="AE199" s="3"/>
    </row>
    <row r="200" spans="1:31" ht="36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9"/>
      <c r="V200" s="3"/>
      <c r="W200" s="3"/>
      <c r="X200" s="3"/>
      <c r="Z200" s="3"/>
      <c r="AA200" s="3"/>
      <c r="AB200" s="3"/>
      <c r="AC200" s="3"/>
      <c r="AD200" s="3"/>
      <c r="AE200" s="3"/>
    </row>
    <row r="201" spans="1:31" ht="36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9"/>
      <c r="V201" s="3"/>
      <c r="W201" s="3"/>
      <c r="X201" s="3"/>
      <c r="Z201" s="3"/>
      <c r="AA201" s="3"/>
      <c r="AB201" s="3"/>
      <c r="AC201" s="3"/>
      <c r="AD201" s="3"/>
      <c r="AE201" s="3"/>
    </row>
    <row r="202" spans="1:31" ht="36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9"/>
      <c r="V202" s="3"/>
      <c r="W202" s="3"/>
      <c r="X202" s="3"/>
      <c r="Z202" s="3"/>
      <c r="AA202" s="3"/>
      <c r="AB202" s="3"/>
      <c r="AC202" s="3"/>
      <c r="AD202" s="3"/>
      <c r="AE202" s="3"/>
    </row>
    <row r="203" spans="1:31" ht="36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9"/>
      <c r="V203" s="3"/>
      <c r="W203" s="3"/>
      <c r="X203" s="3"/>
      <c r="Z203" s="3"/>
      <c r="AA203" s="3"/>
      <c r="AB203" s="3"/>
      <c r="AC203" s="3"/>
      <c r="AD203" s="3"/>
      <c r="AE203" s="3"/>
    </row>
    <row r="204" spans="1:31" ht="36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9"/>
      <c r="V204" s="3"/>
      <c r="W204" s="3"/>
      <c r="X204" s="3"/>
      <c r="Z204" s="3"/>
      <c r="AA204" s="3"/>
      <c r="AB204" s="3"/>
      <c r="AC204" s="3"/>
      <c r="AD204" s="3"/>
      <c r="AE204" s="3"/>
    </row>
    <row r="205" spans="1:31" ht="36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9"/>
      <c r="V205" s="3"/>
      <c r="W205" s="3"/>
      <c r="X205" s="3"/>
      <c r="Z205" s="3"/>
      <c r="AA205" s="3"/>
      <c r="AB205" s="3"/>
      <c r="AC205" s="3"/>
      <c r="AD205" s="3"/>
      <c r="AE205" s="3"/>
    </row>
    <row r="206" spans="1:31" ht="36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9"/>
      <c r="V206" s="3"/>
      <c r="W206" s="3"/>
      <c r="X206" s="3"/>
      <c r="Z206" s="3"/>
      <c r="AA206" s="3"/>
      <c r="AB206" s="3"/>
      <c r="AC206" s="3"/>
      <c r="AD206" s="3"/>
      <c r="AE206" s="3"/>
    </row>
    <row r="207" spans="1:31" ht="36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9"/>
      <c r="V207" s="3"/>
      <c r="W207" s="3"/>
      <c r="X207" s="3"/>
      <c r="Z207" s="3"/>
      <c r="AA207" s="3"/>
      <c r="AB207" s="3"/>
      <c r="AC207" s="3"/>
      <c r="AD207" s="3"/>
      <c r="AE207" s="3"/>
    </row>
    <row r="208" spans="1:31" ht="36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9"/>
      <c r="V208" s="3"/>
      <c r="W208" s="3"/>
      <c r="X208" s="3"/>
      <c r="Z208" s="3"/>
      <c r="AA208" s="3"/>
      <c r="AB208" s="3"/>
      <c r="AC208" s="3"/>
      <c r="AD208" s="3"/>
      <c r="AE208" s="3"/>
    </row>
    <row r="209" spans="1:31" ht="36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9"/>
      <c r="V209" s="3"/>
      <c r="W209" s="3"/>
      <c r="X209" s="3"/>
      <c r="Z209" s="3"/>
      <c r="AA209" s="3"/>
      <c r="AB209" s="3"/>
      <c r="AC209" s="3"/>
      <c r="AD209" s="3"/>
      <c r="AE209" s="3"/>
    </row>
    <row r="210" spans="1:31" ht="36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9"/>
      <c r="V210" s="3"/>
      <c r="W210" s="3"/>
      <c r="X210" s="3"/>
      <c r="Z210" s="3"/>
      <c r="AA210" s="3"/>
      <c r="AB210" s="3"/>
      <c r="AC210" s="3"/>
      <c r="AD210" s="3"/>
      <c r="AE210" s="3"/>
    </row>
    <row r="211" spans="1:31" ht="36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9"/>
      <c r="V211" s="3"/>
      <c r="W211" s="3"/>
      <c r="X211" s="3"/>
      <c r="Z211" s="3"/>
      <c r="AA211" s="3"/>
      <c r="AB211" s="3"/>
      <c r="AC211" s="3"/>
      <c r="AD211" s="3"/>
      <c r="AE211" s="3"/>
    </row>
    <row r="212" spans="1:31" ht="36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9"/>
      <c r="V212" s="3"/>
      <c r="W212" s="3"/>
      <c r="X212" s="3"/>
      <c r="Z212" s="3"/>
      <c r="AA212" s="3"/>
      <c r="AB212" s="3"/>
      <c r="AC212" s="3"/>
      <c r="AD212" s="3"/>
      <c r="AE212" s="3"/>
    </row>
    <row r="213" spans="1:31" ht="36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9"/>
      <c r="V213" s="3"/>
      <c r="W213" s="3"/>
      <c r="X213" s="3"/>
      <c r="Z213" s="3"/>
      <c r="AA213" s="3"/>
      <c r="AB213" s="3"/>
      <c r="AC213" s="3"/>
      <c r="AD213" s="3"/>
      <c r="AE213" s="3"/>
    </row>
    <row r="214" spans="1:31" ht="36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9"/>
      <c r="V214" s="3"/>
      <c r="W214" s="3"/>
      <c r="X214" s="3"/>
      <c r="Z214" s="3"/>
      <c r="AA214" s="3"/>
      <c r="AB214" s="3"/>
      <c r="AC214" s="3"/>
      <c r="AD214" s="3"/>
      <c r="AE214" s="3"/>
    </row>
    <row r="215" spans="1:31" ht="36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9"/>
      <c r="V215" s="3"/>
      <c r="W215" s="3"/>
      <c r="X215" s="3"/>
      <c r="Z215" s="3"/>
      <c r="AA215" s="3"/>
      <c r="AB215" s="3"/>
      <c r="AC215" s="3"/>
      <c r="AD215" s="3"/>
      <c r="AE215" s="3"/>
    </row>
    <row r="216" spans="1:31" ht="36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9"/>
      <c r="V216" s="3"/>
      <c r="W216" s="3"/>
      <c r="X216" s="3"/>
      <c r="Z216" s="3"/>
      <c r="AA216" s="3"/>
      <c r="AB216" s="3"/>
      <c r="AC216" s="3"/>
      <c r="AD216" s="3"/>
      <c r="AE216" s="3"/>
    </row>
    <row r="217" spans="1:31" ht="36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9"/>
      <c r="V217" s="3"/>
      <c r="W217" s="3"/>
      <c r="X217" s="3"/>
      <c r="Z217" s="3"/>
      <c r="AA217" s="3"/>
      <c r="AB217" s="3"/>
      <c r="AC217" s="3"/>
      <c r="AD217" s="3"/>
      <c r="AE217" s="3"/>
    </row>
    <row r="218" spans="1:31" ht="36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9"/>
      <c r="V218" s="3"/>
      <c r="W218" s="3"/>
      <c r="X218" s="3"/>
      <c r="Z218" s="3"/>
      <c r="AA218" s="3"/>
      <c r="AB218" s="3"/>
      <c r="AC218" s="3"/>
      <c r="AD218" s="3"/>
      <c r="AE218" s="3"/>
    </row>
    <row r="219" spans="1:31" ht="36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9"/>
      <c r="V219" s="3"/>
      <c r="W219" s="3"/>
      <c r="X219" s="3"/>
      <c r="Z219" s="3"/>
      <c r="AA219" s="3"/>
      <c r="AB219" s="3"/>
      <c r="AC219" s="3"/>
      <c r="AD219" s="3"/>
      <c r="AE219" s="3"/>
    </row>
    <row r="220" spans="1:31" ht="36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9"/>
      <c r="V220" s="3"/>
      <c r="W220" s="3"/>
      <c r="X220" s="3"/>
      <c r="Z220" s="3"/>
      <c r="AA220" s="3"/>
      <c r="AB220" s="3"/>
      <c r="AC220" s="3"/>
      <c r="AD220" s="3"/>
      <c r="AE220" s="3"/>
    </row>
    <row r="221" spans="1:31" ht="36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9"/>
      <c r="V221" s="3"/>
      <c r="W221" s="3"/>
      <c r="X221" s="3"/>
      <c r="Z221" s="3"/>
      <c r="AA221" s="3"/>
      <c r="AB221" s="3"/>
      <c r="AC221" s="3"/>
      <c r="AD221" s="3"/>
      <c r="AE221" s="3"/>
    </row>
    <row r="222" spans="1:31" ht="36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9"/>
      <c r="V222" s="3"/>
      <c r="W222" s="3"/>
      <c r="X222" s="3"/>
      <c r="Z222" s="3"/>
      <c r="AA222" s="3"/>
      <c r="AB222" s="3"/>
      <c r="AC222" s="3"/>
      <c r="AD222" s="3"/>
      <c r="AE222" s="3"/>
    </row>
    <row r="223" spans="1:31" ht="36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9"/>
      <c r="V223" s="3"/>
      <c r="W223" s="3"/>
      <c r="X223" s="3"/>
      <c r="Z223" s="3"/>
      <c r="AA223" s="3"/>
      <c r="AB223" s="3"/>
      <c r="AC223" s="3"/>
      <c r="AD223" s="3"/>
      <c r="AE223" s="3"/>
    </row>
    <row r="224" spans="1:31" ht="36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9"/>
      <c r="V224" s="3"/>
      <c r="W224" s="3"/>
      <c r="X224" s="3"/>
      <c r="Z224" s="3"/>
      <c r="AA224" s="3"/>
      <c r="AB224" s="3"/>
      <c r="AC224" s="3"/>
      <c r="AD224" s="3"/>
      <c r="AE224" s="3"/>
    </row>
    <row r="225" spans="1:31" ht="36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9"/>
      <c r="V225" s="3"/>
      <c r="W225" s="3"/>
      <c r="X225" s="3"/>
      <c r="Z225" s="3"/>
      <c r="AA225" s="3"/>
      <c r="AB225" s="3"/>
      <c r="AC225" s="3"/>
      <c r="AD225" s="3"/>
      <c r="AE225" s="3"/>
    </row>
    <row r="226" spans="1:31" ht="36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9"/>
      <c r="V226" s="3"/>
      <c r="W226" s="3"/>
      <c r="X226" s="3"/>
      <c r="Z226" s="3"/>
      <c r="AA226" s="3"/>
      <c r="AB226" s="3"/>
      <c r="AC226" s="3"/>
      <c r="AD226" s="3"/>
      <c r="AE226" s="3"/>
    </row>
    <row r="227" spans="1:31" ht="36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9"/>
      <c r="V227" s="3"/>
      <c r="W227" s="3"/>
      <c r="X227" s="3"/>
      <c r="Z227" s="3"/>
      <c r="AA227" s="3"/>
      <c r="AB227" s="3"/>
      <c r="AC227" s="3"/>
      <c r="AD227" s="3"/>
      <c r="AE227" s="3"/>
    </row>
    <row r="228" spans="1:31" ht="36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9"/>
      <c r="V228" s="3"/>
      <c r="W228" s="3"/>
      <c r="X228" s="3"/>
      <c r="Z228" s="3"/>
      <c r="AA228" s="3"/>
      <c r="AB228" s="3"/>
      <c r="AC228" s="3"/>
      <c r="AD228" s="3"/>
      <c r="AE228" s="3"/>
    </row>
    <row r="229" spans="1:31" ht="36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9"/>
      <c r="V229" s="3"/>
      <c r="W229" s="3"/>
      <c r="X229" s="3"/>
      <c r="Z229" s="3"/>
      <c r="AA229" s="3"/>
      <c r="AB229" s="3"/>
      <c r="AC229" s="3"/>
      <c r="AD229" s="3"/>
      <c r="AE229" s="3"/>
    </row>
    <row r="230" spans="1:31" ht="36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9"/>
      <c r="V230" s="3"/>
      <c r="W230" s="3"/>
      <c r="X230" s="3"/>
      <c r="Z230" s="3"/>
      <c r="AA230" s="3"/>
      <c r="AB230" s="3"/>
      <c r="AC230" s="3"/>
      <c r="AD230" s="3"/>
      <c r="AE230" s="3"/>
    </row>
    <row r="231" spans="1:31" ht="36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9"/>
      <c r="V231" s="3"/>
      <c r="W231" s="3"/>
      <c r="X231" s="3"/>
      <c r="Z231" s="3"/>
      <c r="AA231" s="3"/>
      <c r="AB231" s="3"/>
      <c r="AC231" s="3"/>
      <c r="AD231" s="3"/>
      <c r="AE231" s="3"/>
    </row>
    <row r="232" spans="1:31" ht="36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9"/>
      <c r="V232" s="3"/>
      <c r="W232" s="3"/>
      <c r="X232" s="3"/>
      <c r="Z232" s="3"/>
      <c r="AA232" s="3"/>
      <c r="AB232" s="3"/>
      <c r="AC232" s="3"/>
      <c r="AD232" s="3"/>
      <c r="AE232" s="3"/>
    </row>
    <row r="233" spans="1:31" ht="36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9"/>
      <c r="V233" s="3"/>
      <c r="W233" s="3"/>
      <c r="X233" s="3"/>
      <c r="Z233" s="3"/>
      <c r="AA233" s="3"/>
      <c r="AB233" s="3"/>
      <c r="AC233" s="3"/>
      <c r="AD233" s="3"/>
      <c r="AE233" s="3"/>
    </row>
    <row r="234" spans="1:31" ht="36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9"/>
      <c r="V234" s="3"/>
      <c r="W234" s="3"/>
      <c r="X234" s="3"/>
      <c r="Z234" s="3"/>
      <c r="AA234" s="3"/>
      <c r="AB234" s="3"/>
      <c r="AC234" s="3"/>
      <c r="AD234" s="3"/>
      <c r="AE234" s="3"/>
    </row>
    <row r="235" spans="1:31" ht="36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9"/>
      <c r="V235" s="3"/>
      <c r="W235" s="3"/>
      <c r="X235" s="3"/>
      <c r="Z235" s="3"/>
      <c r="AA235" s="3"/>
      <c r="AB235" s="3"/>
      <c r="AC235" s="3"/>
      <c r="AD235" s="3"/>
      <c r="AE235" s="3"/>
    </row>
    <row r="236" spans="1:31" ht="36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9"/>
      <c r="V236" s="3"/>
      <c r="W236" s="3"/>
      <c r="X236" s="3"/>
      <c r="Z236" s="3"/>
      <c r="AA236" s="3"/>
      <c r="AB236" s="3"/>
      <c r="AC236" s="3"/>
      <c r="AD236" s="3"/>
      <c r="AE236" s="3"/>
    </row>
    <row r="237" spans="1:31" ht="36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9"/>
      <c r="V237" s="3"/>
      <c r="W237" s="3"/>
      <c r="X237" s="3"/>
      <c r="Z237" s="3"/>
      <c r="AA237" s="3"/>
      <c r="AB237" s="3"/>
      <c r="AC237" s="3"/>
      <c r="AD237" s="3"/>
      <c r="AE237" s="3"/>
    </row>
    <row r="238" spans="1:31" ht="36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9"/>
      <c r="V238" s="3"/>
      <c r="W238" s="3"/>
      <c r="X238" s="3"/>
      <c r="Z238" s="3"/>
      <c r="AA238" s="3"/>
      <c r="AB238" s="3"/>
      <c r="AC238" s="3"/>
      <c r="AD238" s="3"/>
      <c r="AE238" s="3"/>
    </row>
    <row r="239" spans="1:31" ht="36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9"/>
      <c r="V239" s="3"/>
      <c r="W239" s="3"/>
      <c r="X239" s="3"/>
      <c r="Z239" s="3"/>
      <c r="AA239" s="3"/>
      <c r="AB239" s="3"/>
      <c r="AC239" s="3"/>
      <c r="AD239" s="3"/>
      <c r="AE239" s="3"/>
    </row>
    <row r="240" spans="1:31" ht="36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9"/>
      <c r="V240" s="3"/>
      <c r="W240" s="3"/>
      <c r="X240" s="3"/>
      <c r="Z240" s="3"/>
      <c r="AA240" s="3"/>
      <c r="AB240" s="3"/>
      <c r="AC240" s="3"/>
      <c r="AD240" s="3"/>
      <c r="AE240" s="3"/>
    </row>
    <row r="241" spans="1:31" ht="36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9"/>
      <c r="V241" s="3"/>
      <c r="W241" s="3"/>
      <c r="X241" s="3"/>
      <c r="Z241" s="3"/>
      <c r="AA241" s="3"/>
      <c r="AB241" s="3"/>
      <c r="AC241" s="3"/>
      <c r="AD241" s="3"/>
      <c r="AE241" s="3"/>
    </row>
    <row r="242" spans="1:31" ht="36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9"/>
      <c r="V242" s="3"/>
      <c r="W242" s="3"/>
      <c r="X242" s="3"/>
      <c r="Z242" s="3"/>
      <c r="AA242" s="3"/>
      <c r="AB242" s="3"/>
      <c r="AC242" s="3"/>
      <c r="AD242" s="3"/>
      <c r="AE242" s="3"/>
    </row>
    <row r="243" spans="1:31" ht="36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9"/>
      <c r="V243" s="3"/>
      <c r="W243" s="3"/>
      <c r="X243" s="3"/>
      <c r="Z243" s="3"/>
      <c r="AA243" s="3"/>
      <c r="AB243" s="3"/>
      <c r="AC243" s="3"/>
      <c r="AD243" s="3"/>
      <c r="AE243" s="3"/>
    </row>
    <row r="244" spans="1:31" ht="36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9"/>
      <c r="V244" s="3"/>
      <c r="W244" s="3"/>
      <c r="X244" s="3"/>
      <c r="Z244" s="3"/>
      <c r="AA244" s="3"/>
      <c r="AB244" s="3"/>
      <c r="AC244" s="3"/>
      <c r="AD244" s="3"/>
      <c r="AE244" s="3"/>
    </row>
    <row r="245" spans="1:31" ht="36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9"/>
      <c r="V245" s="3"/>
      <c r="W245" s="3"/>
      <c r="X245" s="3"/>
      <c r="Z245" s="3"/>
      <c r="AA245" s="3"/>
      <c r="AB245" s="3"/>
      <c r="AC245" s="3"/>
      <c r="AD245" s="3"/>
      <c r="AE245" s="3"/>
    </row>
    <row r="246" spans="1:31" ht="36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9"/>
      <c r="V246" s="3"/>
      <c r="W246" s="3"/>
      <c r="X246" s="3"/>
      <c r="Z246" s="3"/>
      <c r="AA246" s="3"/>
      <c r="AB246" s="3"/>
      <c r="AC246" s="3"/>
      <c r="AD246" s="3"/>
      <c r="AE246" s="3"/>
    </row>
    <row r="247" spans="1:31" ht="36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9"/>
      <c r="V247" s="3"/>
      <c r="W247" s="3"/>
      <c r="X247" s="3"/>
      <c r="Z247" s="3"/>
      <c r="AA247" s="3"/>
      <c r="AB247" s="3"/>
      <c r="AC247" s="3"/>
      <c r="AD247" s="3"/>
      <c r="AE247" s="3"/>
    </row>
    <row r="248" spans="1:31" ht="36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9"/>
      <c r="V248" s="3"/>
      <c r="W248" s="3"/>
      <c r="X248" s="3"/>
      <c r="Z248" s="3"/>
      <c r="AA248" s="3"/>
      <c r="AB248" s="3"/>
      <c r="AC248" s="3"/>
      <c r="AD248" s="3"/>
      <c r="AE248" s="3"/>
    </row>
    <row r="249" spans="1:31" ht="36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9"/>
      <c r="V249" s="3"/>
      <c r="W249" s="3"/>
      <c r="X249" s="3"/>
      <c r="Z249" s="3"/>
      <c r="AA249" s="3"/>
      <c r="AB249" s="3"/>
      <c r="AC249" s="3"/>
      <c r="AD249" s="3"/>
      <c r="AE249" s="3"/>
    </row>
    <row r="250" spans="1:31" ht="36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9"/>
      <c r="V250" s="3"/>
      <c r="W250" s="3"/>
      <c r="X250" s="3"/>
      <c r="Z250" s="3"/>
      <c r="AA250" s="3"/>
      <c r="AB250" s="3"/>
      <c r="AC250" s="3"/>
      <c r="AD250" s="3"/>
      <c r="AE250" s="3"/>
    </row>
    <row r="251" spans="1:31" ht="36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9"/>
      <c r="V251" s="3"/>
      <c r="W251" s="3"/>
      <c r="X251" s="3"/>
      <c r="Z251" s="3"/>
      <c r="AA251" s="3"/>
      <c r="AB251" s="3"/>
      <c r="AC251" s="3"/>
      <c r="AD251" s="3"/>
      <c r="AE251" s="3"/>
    </row>
    <row r="252" spans="1:31" ht="36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9"/>
      <c r="V252" s="3"/>
      <c r="W252" s="3"/>
      <c r="X252" s="3"/>
      <c r="Z252" s="3"/>
      <c r="AA252" s="3"/>
      <c r="AB252" s="3"/>
      <c r="AC252" s="3"/>
      <c r="AD252" s="3"/>
      <c r="AE252" s="3"/>
    </row>
    <row r="253" spans="1:31" ht="36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9"/>
      <c r="V253" s="3"/>
      <c r="W253" s="3"/>
      <c r="X253" s="3"/>
      <c r="Z253" s="3"/>
      <c r="AA253" s="3"/>
      <c r="AB253" s="3"/>
      <c r="AC253" s="3"/>
      <c r="AD253" s="3"/>
      <c r="AE253" s="3"/>
    </row>
    <row r="254" spans="1:31" ht="36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9"/>
      <c r="V254" s="3"/>
      <c r="W254" s="3"/>
      <c r="X254" s="3"/>
      <c r="Z254" s="3"/>
      <c r="AA254" s="3"/>
      <c r="AB254" s="3"/>
      <c r="AC254" s="3"/>
      <c r="AD254" s="3"/>
      <c r="AE254" s="3"/>
    </row>
    <row r="255" spans="1:31" ht="36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9"/>
      <c r="V255" s="3"/>
      <c r="W255" s="3"/>
      <c r="X255" s="3"/>
      <c r="Z255" s="3"/>
      <c r="AA255" s="3"/>
      <c r="AB255" s="3"/>
      <c r="AC255" s="3"/>
      <c r="AD255" s="3"/>
      <c r="AE255" s="3"/>
    </row>
    <row r="256" spans="1:31" ht="36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9"/>
      <c r="V256" s="3"/>
      <c r="W256" s="3"/>
      <c r="X256" s="3"/>
      <c r="Z256" s="3"/>
      <c r="AA256" s="3"/>
      <c r="AB256" s="3"/>
      <c r="AC256" s="3"/>
      <c r="AD256" s="3"/>
      <c r="AE256" s="3"/>
    </row>
    <row r="257" spans="1:31" ht="36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9"/>
      <c r="V257" s="3"/>
      <c r="W257" s="3"/>
      <c r="X257" s="3"/>
      <c r="Z257" s="3"/>
      <c r="AA257" s="3"/>
      <c r="AB257" s="3"/>
      <c r="AC257" s="3"/>
      <c r="AD257" s="3"/>
      <c r="AE257" s="3"/>
    </row>
    <row r="258" spans="1:31" ht="36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9"/>
      <c r="V258" s="3"/>
      <c r="W258" s="3"/>
      <c r="X258" s="3"/>
      <c r="Z258" s="3"/>
      <c r="AA258" s="3"/>
      <c r="AB258" s="3"/>
      <c r="AC258" s="3"/>
      <c r="AD258" s="3"/>
      <c r="AE258" s="3"/>
    </row>
    <row r="259" spans="1:31" ht="36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9"/>
      <c r="V259" s="3"/>
      <c r="W259" s="3"/>
      <c r="X259" s="3"/>
      <c r="Z259" s="3"/>
      <c r="AA259" s="3"/>
      <c r="AB259" s="3"/>
      <c r="AC259" s="3"/>
      <c r="AD259" s="3"/>
      <c r="AE259" s="3"/>
    </row>
    <row r="260" spans="1:31" ht="36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9"/>
      <c r="V260" s="3"/>
      <c r="W260" s="3"/>
      <c r="X260" s="3"/>
      <c r="Z260" s="3"/>
      <c r="AA260" s="3"/>
      <c r="AB260" s="3"/>
      <c r="AC260" s="3"/>
      <c r="AD260" s="3"/>
      <c r="AE260" s="3"/>
    </row>
    <row r="261" spans="1:31" ht="36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9"/>
      <c r="V261" s="3"/>
      <c r="W261" s="3"/>
      <c r="X261" s="3"/>
      <c r="Z261" s="3"/>
      <c r="AA261" s="3"/>
      <c r="AB261" s="3"/>
      <c r="AC261" s="3"/>
      <c r="AD261" s="3"/>
      <c r="AE261" s="3"/>
    </row>
    <row r="262" spans="1:31" ht="36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9"/>
      <c r="V262" s="3"/>
      <c r="W262" s="3"/>
      <c r="X262" s="3"/>
      <c r="Z262" s="3"/>
      <c r="AA262" s="3"/>
      <c r="AB262" s="3"/>
      <c r="AC262" s="3"/>
      <c r="AD262" s="3"/>
      <c r="AE262" s="3"/>
    </row>
    <row r="263" spans="1:31" ht="36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9"/>
      <c r="V263" s="3"/>
      <c r="W263" s="3"/>
      <c r="X263" s="3"/>
      <c r="Z263" s="3"/>
      <c r="AA263" s="3"/>
      <c r="AB263" s="3"/>
      <c r="AC263" s="3"/>
      <c r="AD263" s="3"/>
      <c r="AE263" s="3"/>
    </row>
    <row r="264" spans="1:31" ht="36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9"/>
      <c r="V264" s="3"/>
      <c r="W264" s="3"/>
      <c r="X264" s="3"/>
      <c r="Z264" s="3"/>
      <c r="AA264" s="3"/>
      <c r="AB264" s="3"/>
      <c r="AC264" s="3"/>
      <c r="AD264" s="3"/>
      <c r="AE264" s="3"/>
    </row>
    <row r="265" spans="1:31" ht="36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9"/>
      <c r="V265" s="3"/>
      <c r="W265" s="3"/>
      <c r="X265" s="3"/>
      <c r="Z265" s="3"/>
      <c r="AA265" s="3"/>
      <c r="AB265" s="3"/>
      <c r="AC265" s="3"/>
      <c r="AD265" s="3"/>
      <c r="AE265" s="3"/>
    </row>
    <row r="266" spans="1:31" ht="36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9"/>
      <c r="V266" s="3"/>
      <c r="W266" s="3"/>
      <c r="X266" s="3"/>
      <c r="Z266" s="3"/>
      <c r="AA266" s="3"/>
      <c r="AB266" s="3"/>
      <c r="AC266" s="3"/>
      <c r="AD266" s="3"/>
      <c r="AE266" s="3"/>
    </row>
    <row r="267" spans="1:31" ht="36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9"/>
      <c r="V267" s="3"/>
      <c r="W267" s="3"/>
      <c r="X267" s="3"/>
      <c r="Z267" s="3"/>
      <c r="AA267" s="3"/>
      <c r="AB267" s="3"/>
      <c r="AC267" s="3"/>
      <c r="AD267" s="3"/>
      <c r="AE267" s="3"/>
    </row>
    <row r="268" spans="1:31" ht="36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9"/>
      <c r="V268" s="3"/>
      <c r="W268" s="3"/>
      <c r="X268" s="3"/>
      <c r="Z268" s="3"/>
      <c r="AA268" s="3"/>
      <c r="AB268" s="3"/>
      <c r="AC268" s="3"/>
      <c r="AD268" s="3"/>
      <c r="AE268" s="3"/>
    </row>
    <row r="269" spans="1:31" ht="36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9"/>
      <c r="V269" s="3"/>
      <c r="W269" s="3"/>
      <c r="X269" s="3"/>
      <c r="Z269" s="3"/>
      <c r="AA269" s="3"/>
      <c r="AB269" s="3"/>
      <c r="AC269" s="3"/>
      <c r="AD269" s="3"/>
      <c r="AE269" s="3"/>
    </row>
    <row r="270" spans="1:31" ht="36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9"/>
      <c r="V270" s="3"/>
      <c r="W270" s="3"/>
      <c r="X270" s="3"/>
      <c r="Z270" s="3"/>
      <c r="AA270" s="3"/>
      <c r="AB270" s="3"/>
      <c r="AC270" s="3"/>
      <c r="AD270" s="3"/>
      <c r="AE270" s="3"/>
    </row>
    <row r="271" spans="1:31" ht="36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9"/>
      <c r="V271" s="3"/>
      <c r="W271" s="3"/>
      <c r="X271" s="3"/>
      <c r="Z271" s="3"/>
      <c r="AA271" s="3"/>
      <c r="AB271" s="3"/>
      <c r="AC271" s="3"/>
      <c r="AD271" s="3"/>
      <c r="AE271" s="3"/>
    </row>
    <row r="272" spans="1:31" ht="36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9"/>
      <c r="V272" s="3"/>
      <c r="W272" s="3"/>
      <c r="X272" s="3"/>
      <c r="Z272" s="3"/>
      <c r="AA272" s="3"/>
      <c r="AB272" s="3"/>
      <c r="AC272" s="3"/>
      <c r="AD272" s="3"/>
      <c r="AE272" s="3"/>
    </row>
    <row r="273" spans="1:31" ht="36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9"/>
      <c r="V273" s="3"/>
      <c r="W273" s="3"/>
      <c r="X273" s="3"/>
      <c r="Z273" s="3"/>
      <c r="AA273" s="3"/>
      <c r="AB273" s="3"/>
      <c r="AC273" s="3"/>
      <c r="AD273" s="3"/>
      <c r="AE273" s="3"/>
    </row>
    <row r="274" spans="1:31" ht="36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9"/>
      <c r="V274" s="3"/>
      <c r="W274" s="3"/>
      <c r="X274" s="3"/>
      <c r="Z274" s="3"/>
      <c r="AA274" s="3"/>
      <c r="AB274" s="3"/>
      <c r="AC274" s="3"/>
      <c r="AD274" s="3"/>
      <c r="AE274" s="3"/>
    </row>
    <row r="275" spans="1:31" ht="36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9"/>
      <c r="V275" s="3"/>
      <c r="W275" s="3"/>
      <c r="X275" s="3"/>
      <c r="Z275" s="3"/>
      <c r="AA275" s="3"/>
      <c r="AB275" s="3"/>
      <c r="AC275" s="3"/>
      <c r="AD275" s="3"/>
      <c r="AE275" s="3"/>
    </row>
    <row r="276" spans="1:31" ht="36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9"/>
      <c r="V276" s="3"/>
      <c r="W276" s="3"/>
      <c r="X276" s="3"/>
      <c r="Z276" s="3"/>
      <c r="AA276" s="3"/>
      <c r="AB276" s="3"/>
      <c r="AC276" s="3"/>
      <c r="AD276" s="3"/>
      <c r="AE276" s="3"/>
    </row>
    <row r="277" spans="1:31" ht="36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9"/>
      <c r="V277" s="3"/>
      <c r="W277" s="3"/>
      <c r="X277" s="3"/>
      <c r="Z277" s="3"/>
      <c r="AA277" s="3"/>
      <c r="AB277" s="3"/>
      <c r="AC277" s="3"/>
      <c r="AD277" s="3"/>
      <c r="AE277" s="3"/>
    </row>
    <row r="278" spans="1:31" ht="36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9"/>
      <c r="V278" s="3"/>
      <c r="W278" s="3"/>
      <c r="X278" s="3"/>
      <c r="Z278" s="3"/>
      <c r="AA278" s="3"/>
      <c r="AB278" s="3"/>
      <c r="AC278" s="3"/>
      <c r="AD278" s="3"/>
      <c r="AE278" s="3"/>
    </row>
    <row r="279" spans="1:31" ht="36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9"/>
      <c r="V279" s="3"/>
      <c r="W279" s="3"/>
      <c r="X279" s="3"/>
      <c r="Z279" s="3"/>
      <c r="AA279" s="3"/>
      <c r="AB279" s="3"/>
      <c r="AC279" s="3"/>
      <c r="AD279" s="3"/>
      <c r="AE279" s="3"/>
    </row>
    <row r="280" spans="1:31" ht="36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9"/>
      <c r="V280" s="3"/>
      <c r="W280" s="3"/>
      <c r="X280" s="3"/>
      <c r="Z280" s="3"/>
      <c r="AA280" s="3"/>
      <c r="AB280" s="3"/>
      <c r="AC280" s="3"/>
      <c r="AD280" s="3"/>
      <c r="AE280" s="3"/>
    </row>
    <row r="281" spans="1:31" ht="36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9"/>
      <c r="V281" s="3"/>
      <c r="W281" s="3"/>
      <c r="X281" s="3"/>
      <c r="Z281" s="3"/>
      <c r="AA281" s="3"/>
      <c r="AB281" s="3"/>
      <c r="AC281" s="3"/>
      <c r="AD281" s="3"/>
      <c r="AE281" s="3"/>
    </row>
    <row r="282" spans="1:31" ht="36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9"/>
      <c r="V282" s="3"/>
      <c r="W282" s="3"/>
      <c r="X282" s="3"/>
      <c r="Z282" s="3"/>
      <c r="AA282" s="3"/>
      <c r="AB282" s="3"/>
      <c r="AC282" s="3"/>
      <c r="AD282" s="3"/>
      <c r="AE282" s="3"/>
    </row>
    <row r="283" spans="1:31" ht="36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9"/>
      <c r="V283" s="3"/>
      <c r="W283" s="3"/>
      <c r="X283" s="3"/>
      <c r="Z283" s="3"/>
      <c r="AA283" s="3"/>
      <c r="AB283" s="3"/>
      <c r="AC283" s="3"/>
      <c r="AD283" s="3"/>
      <c r="AE283" s="3"/>
    </row>
    <row r="284" spans="1:31" ht="36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9"/>
      <c r="V284" s="3"/>
      <c r="W284" s="3"/>
      <c r="X284" s="3"/>
      <c r="Z284" s="3"/>
      <c r="AA284" s="3"/>
      <c r="AB284" s="3"/>
      <c r="AC284" s="3"/>
      <c r="AD284" s="3"/>
      <c r="AE284" s="3"/>
    </row>
    <row r="285" spans="1:31" ht="36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9"/>
      <c r="V285" s="3"/>
      <c r="W285" s="3"/>
      <c r="X285" s="3"/>
      <c r="Z285" s="3"/>
      <c r="AA285" s="3"/>
      <c r="AB285" s="3"/>
      <c r="AC285" s="3"/>
      <c r="AD285" s="3"/>
      <c r="AE285" s="3"/>
    </row>
    <row r="286" spans="1:31" ht="36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9"/>
      <c r="V286" s="3"/>
      <c r="W286" s="3"/>
      <c r="X286" s="3"/>
      <c r="Z286" s="3"/>
      <c r="AA286" s="3"/>
      <c r="AB286" s="3"/>
      <c r="AC286" s="3"/>
      <c r="AD286" s="3"/>
      <c r="AE286" s="3"/>
    </row>
    <row r="287" spans="1:31" ht="36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9"/>
      <c r="V287" s="3"/>
      <c r="W287" s="3"/>
      <c r="X287" s="3"/>
      <c r="Z287" s="3"/>
      <c r="AA287" s="3"/>
      <c r="AB287" s="3"/>
      <c r="AC287" s="3"/>
      <c r="AD287" s="3"/>
      <c r="AE287" s="3"/>
    </row>
    <row r="288" spans="1:31" ht="36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9"/>
      <c r="V288" s="3"/>
      <c r="W288" s="3"/>
      <c r="X288" s="3"/>
      <c r="Z288" s="3"/>
      <c r="AA288" s="3"/>
      <c r="AB288" s="3"/>
      <c r="AC288" s="3"/>
      <c r="AD288" s="3"/>
      <c r="AE288" s="3"/>
    </row>
    <row r="289" spans="1:31" ht="36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9"/>
      <c r="V289" s="3"/>
      <c r="W289" s="3"/>
      <c r="X289" s="3"/>
      <c r="Z289" s="3"/>
      <c r="AA289" s="3"/>
      <c r="AB289" s="3"/>
      <c r="AC289" s="3"/>
      <c r="AD289" s="3"/>
      <c r="AE289" s="3"/>
    </row>
    <row r="290" spans="1:31" ht="36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9"/>
      <c r="V290" s="3"/>
      <c r="W290" s="3"/>
      <c r="X290" s="3"/>
      <c r="Z290" s="3"/>
      <c r="AA290" s="3"/>
      <c r="AB290" s="3"/>
      <c r="AC290" s="3"/>
      <c r="AD290" s="3"/>
      <c r="AE290" s="3"/>
    </row>
    <row r="291" spans="1:31" ht="36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9"/>
      <c r="V291" s="3"/>
      <c r="W291" s="3"/>
      <c r="X291" s="3"/>
      <c r="Z291" s="3"/>
      <c r="AA291" s="3"/>
      <c r="AB291" s="3"/>
      <c r="AC291" s="3"/>
      <c r="AD291" s="3"/>
      <c r="AE291" s="3"/>
    </row>
    <row r="292" spans="1:31" ht="36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9"/>
      <c r="V292" s="3"/>
      <c r="W292" s="3"/>
      <c r="X292" s="3"/>
      <c r="Z292" s="3"/>
      <c r="AA292" s="3"/>
      <c r="AB292" s="3"/>
      <c r="AC292" s="3"/>
      <c r="AD292" s="3"/>
      <c r="AE292" s="3"/>
    </row>
    <row r="293" spans="1:31" ht="36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9"/>
      <c r="V293" s="3"/>
      <c r="W293" s="3"/>
      <c r="X293" s="3"/>
      <c r="Z293" s="3"/>
      <c r="AA293" s="3"/>
      <c r="AB293" s="3"/>
      <c r="AC293" s="3"/>
      <c r="AD293" s="3"/>
      <c r="AE293" s="3"/>
    </row>
    <row r="294" spans="1:31" ht="36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9"/>
      <c r="V294" s="3"/>
      <c r="W294" s="3"/>
      <c r="X294" s="3"/>
      <c r="Z294" s="3"/>
      <c r="AA294" s="3"/>
      <c r="AB294" s="3"/>
      <c r="AC294" s="3"/>
      <c r="AD294" s="3"/>
      <c r="AE294" s="3"/>
    </row>
    <row r="295" spans="1:31" ht="36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9"/>
      <c r="V295" s="3"/>
      <c r="W295" s="3"/>
      <c r="X295" s="3"/>
      <c r="Z295" s="3"/>
      <c r="AA295" s="3"/>
      <c r="AB295" s="3"/>
      <c r="AC295" s="3"/>
      <c r="AD295" s="3"/>
      <c r="AE295" s="3"/>
    </row>
    <row r="296" spans="1:31" ht="36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9"/>
      <c r="V296" s="3"/>
      <c r="W296" s="3"/>
      <c r="X296" s="3"/>
      <c r="Z296" s="3"/>
      <c r="AA296" s="3"/>
      <c r="AB296" s="3"/>
      <c r="AC296" s="3"/>
      <c r="AD296" s="3"/>
      <c r="AE296" s="3"/>
    </row>
    <row r="297" spans="1:31" ht="36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9"/>
      <c r="V297" s="3"/>
      <c r="W297" s="3"/>
      <c r="X297" s="3"/>
      <c r="Z297" s="3"/>
      <c r="AA297" s="3"/>
      <c r="AB297" s="3"/>
      <c r="AC297" s="3"/>
      <c r="AD297" s="3"/>
      <c r="AE297" s="3"/>
    </row>
    <row r="298" spans="1:31" ht="36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9"/>
      <c r="V298" s="3"/>
      <c r="W298" s="3"/>
      <c r="X298" s="3"/>
      <c r="Z298" s="3"/>
      <c r="AA298" s="3"/>
      <c r="AB298" s="3"/>
      <c r="AC298" s="3"/>
      <c r="AD298" s="3"/>
      <c r="AE298" s="3"/>
    </row>
    <row r="299" spans="1:31" ht="36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9"/>
      <c r="V299" s="3"/>
      <c r="W299" s="3"/>
      <c r="X299" s="3"/>
      <c r="Z299" s="3"/>
      <c r="AA299" s="3"/>
      <c r="AB299" s="3"/>
      <c r="AC299" s="3"/>
      <c r="AD299" s="3"/>
      <c r="AE299" s="3"/>
    </row>
    <row r="300" spans="1:31" ht="36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9"/>
      <c r="V300" s="3"/>
      <c r="W300" s="3"/>
      <c r="X300" s="3"/>
      <c r="Z300" s="3"/>
      <c r="AA300" s="3"/>
      <c r="AB300" s="3"/>
      <c r="AC300" s="3"/>
      <c r="AD300" s="3"/>
      <c r="AE300" s="3"/>
    </row>
    <row r="301" spans="1:31" ht="36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9"/>
      <c r="V301" s="3"/>
      <c r="W301" s="3"/>
      <c r="X301" s="3"/>
      <c r="Z301" s="3"/>
      <c r="AA301" s="3"/>
      <c r="AB301" s="3"/>
      <c r="AC301" s="3"/>
      <c r="AD301" s="3"/>
      <c r="AE301" s="3"/>
    </row>
    <row r="302" spans="1:31" ht="36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9"/>
      <c r="V302" s="3"/>
      <c r="W302" s="3"/>
      <c r="X302" s="3"/>
      <c r="Z302" s="3"/>
      <c r="AA302" s="3"/>
      <c r="AB302" s="3"/>
      <c r="AC302" s="3"/>
      <c r="AD302" s="3"/>
      <c r="AE302" s="3"/>
    </row>
    <row r="303" spans="1:31" ht="36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9"/>
      <c r="V303" s="3"/>
      <c r="W303" s="3"/>
      <c r="X303" s="3"/>
      <c r="Z303" s="3"/>
      <c r="AA303" s="3"/>
      <c r="AB303" s="3"/>
      <c r="AC303" s="3"/>
      <c r="AD303" s="3"/>
      <c r="AE303" s="3"/>
    </row>
    <row r="304" spans="1:31" ht="36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9"/>
      <c r="V304" s="3"/>
      <c r="W304" s="3"/>
      <c r="X304" s="3"/>
      <c r="Z304" s="3"/>
      <c r="AA304" s="3"/>
      <c r="AB304" s="3"/>
      <c r="AC304" s="3"/>
      <c r="AD304" s="3"/>
      <c r="AE304" s="3"/>
    </row>
    <row r="305" spans="1:31" ht="36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9"/>
      <c r="V305" s="3"/>
      <c r="W305" s="3"/>
      <c r="X305" s="3"/>
      <c r="Z305" s="3"/>
      <c r="AA305" s="3"/>
      <c r="AB305" s="3"/>
      <c r="AC305" s="3"/>
      <c r="AD305" s="3"/>
      <c r="AE305" s="3"/>
    </row>
    <row r="306" spans="1:31" ht="36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9"/>
      <c r="V306" s="3"/>
      <c r="W306" s="3"/>
      <c r="X306" s="3"/>
      <c r="Z306" s="3"/>
      <c r="AA306" s="3"/>
      <c r="AB306" s="3"/>
      <c r="AC306" s="3"/>
      <c r="AD306" s="3"/>
      <c r="AE306" s="3"/>
    </row>
    <row r="307" spans="1:31" ht="36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9"/>
      <c r="V307" s="3"/>
      <c r="W307" s="3"/>
      <c r="X307" s="3"/>
      <c r="Z307" s="3"/>
      <c r="AA307" s="3"/>
      <c r="AB307" s="3"/>
      <c r="AC307" s="3"/>
      <c r="AD307" s="3"/>
      <c r="AE307" s="3"/>
    </row>
    <row r="308" spans="1:31" ht="36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9"/>
      <c r="V308" s="3"/>
      <c r="W308" s="3"/>
      <c r="X308" s="3"/>
      <c r="Z308" s="3"/>
      <c r="AA308" s="3"/>
      <c r="AB308" s="3"/>
      <c r="AC308" s="3"/>
      <c r="AD308" s="3"/>
      <c r="AE308" s="3"/>
    </row>
    <row r="309" spans="1:31" ht="36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9"/>
      <c r="V309" s="3"/>
      <c r="W309" s="3"/>
      <c r="X309" s="3"/>
      <c r="Z309" s="3"/>
      <c r="AA309" s="3"/>
      <c r="AB309" s="3"/>
      <c r="AC309" s="3"/>
      <c r="AD309" s="3"/>
      <c r="AE309" s="3"/>
    </row>
    <row r="310" spans="1:31" ht="36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9"/>
      <c r="V310" s="3"/>
      <c r="W310" s="3"/>
      <c r="X310" s="3"/>
      <c r="Z310" s="3"/>
      <c r="AA310" s="3"/>
      <c r="AB310" s="3"/>
      <c r="AC310" s="3"/>
      <c r="AD310" s="3"/>
      <c r="AE310" s="3"/>
    </row>
    <row r="311" spans="1:31" ht="36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9"/>
      <c r="V311" s="3"/>
      <c r="W311" s="3"/>
      <c r="X311" s="3"/>
      <c r="Z311" s="3"/>
      <c r="AA311" s="3"/>
      <c r="AB311" s="3"/>
      <c r="AC311" s="3"/>
      <c r="AD311" s="3"/>
      <c r="AE311" s="3"/>
    </row>
    <row r="312" spans="1:31" ht="36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9"/>
      <c r="V312" s="3"/>
      <c r="W312" s="3"/>
      <c r="X312" s="3"/>
      <c r="Z312" s="3"/>
      <c r="AA312" s="3"/>
      <c r="AB312" s="3"/>
      <c r="AC312" s="3"/>
      <c r="AD312" s="3"/>
      <c r="AE312" s="3"/>
    </row>
    <row r="313" spans="1:31" ht="36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9"/>
      <c r="V313" s="3"/>
      <c r="W313" s="3"/>
      <c r="X313" s="3"/>
      <c r="Z313" s="3"/>
      <c r="AA313" s="3"/>
      <c r="AB313" s="3"/>
      <c r="AC313" s="3"/>
      <c r="AD313" s="3"/>
      <c r="AE313" s="3"/>
    </row>
    <row r="314" spans="1:31" ht="36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9"/>
      <c r="V314" s="3"/>
      <c r="W314" s="3"/>
      <c r="X314" s="3"/>
      <c r="Z314" s="3"/>
      <c r="AA314" s="3"/>
      <c r="AB314" s="3"/>
      <c r="AC314" s="3"/>
      <c r="AD314" s="3"/>
      <c r="AE314" s="3"/>
    </row>
    <row r="315" spans="1:31" ht="36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9"/>
      <c r="V315" s="3"/>
      <c r="W315" s="3"/>
      <c r="X315" s="3"/>
      <c r="Z315" s="3"/>
      <c r="AA315" s="3"/>
      <c r="AB315" s="3"/>
      <c r="AC315" s="3"/>
      <c r="AD315" s="3"/>
      <c r="AE315" s="3"/>
    </row>
    <row r="316" spans="1:31" ht="36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9"/>
      <c r="V316" s="3"/>
      <c r="W316" s="3"/>
      <c r="X316" s="3"/>
      <c r="Z316" s="3"/>
      <c r="AA316" s="3"/>
      <c r="AB316" s="3"/>
      <c r="AC316" s="3"/>
      <c r="AD316" s="3"/>
      <c r="AE316" s="3"/>
    </row>
    <row r="317" spans="1:31" ht="36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9"/>
      <c r="V317" s="3"/>
      <c r="W317" s="3"/>
      <c r="X317" s="3"/>
      <c r="Z317" s="3"/>
      <c r="AA317" s="3"/>
      <c r="AB317" s="3"/>
      <c r="AC317" s="3"/>
      <c r="AD317" s="3"/>
      <c r="AE317" s="3"/>
    </row>
    <row r="318" spans="1:31" ht="36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9"/>
      <c r="V318" s="3"/>
      <c r="W318" s="3"/>
      <c r="X318" s="3"/>
      <c r="Z318" s="3"/>
      <c r="AA318" s="3"/>
      <c r="AB318" s="3"/>
      <c r="AC318" s="3"/>
      <c r="AD318" s="3"/>
      <c r="AE318" s="3"/>
    </row>
    <row r="319" spans="1:31" ht="36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9"/>
      <c r="V319" s="3"/>
      <c r="W319" s="3"/>
      <c r="X319" s="3"/>
      <c r="Z319" s="3"/>
      <c r="AA319" s="3"/>
      <c r="AB319" s="3"/>
      <c r="AC319" s="3"/>
      <c r="AD319" s="3"/>
      <c r="AE319" s="3"/>
    </row>
    <row r="320" spans="1:31" ht="36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9"/>
      <c r="V320" s="3"/>
      <c r="W320" s="3"/>
      <c r="X320" s="3"/>
      <c r="Z320" s="3"/>
      <c r="AA320" s="3"/>
      <c r="AB320" s="3"/>
      <c r="AC320" s="3"/>
      <c r="AD320" s="3"/>
      <c r="AE320" s="3"/>
    </row>
    <row r="321" spans="1:31" ht="36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9"/>
      <c r="V321" s="3"/>
      <c r="W321" s="3"/>
      <c r="X321" s="3"/>
      <c r="Z321" s="3"/>
      <c r="AA321" s="3"/>
      <c r="AB321" s="3"/>
      <c r="AC321" s="3"/>
      <c r="AD321" s="3"/>
      <c r="AE321" s="3"/>
    </row>
    <row r="322" spans="1:31" ht="36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9"/>
      <c r="V322" s="3"/>
      <c r="W322" s="3"/>
      <c r="X322" s="3"/>
      <c r="Z322" s="3"/>
      <c r="AA322" s="3"/>
      <c r="AB322" s="3"/>
      <c r="AC322" s="3"/>
      <c r="AD322" s="3"/>
      <c r="AE322" s="3"/>
    </row>
    <row r="323" spans="1:31" ht="36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9"/>
      <c r="V323" s="3"/>
      <c r="W323" s="3"/>
      <c r="X323" s="3"/>
      <c r="Z323" s="3"/>
      <c r="AA323" s="3"/>
      <c r="AB323" s="3"/>
      <c r="AC323" s="3"/>
      <c r="AD323" s="3"/>
      <c r="AE323" s="3"/>
    </row>
    <row r="324" spans="1:31" ht="36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9"/>
      <c r="V324" s="3"/>
      <c r="W324" s="3"/>
      <c r="X324" s="3"/>
      <c r="Z324" s="3"/>
      <c r="AA324" s="3"/>
      <c r="AB324" s="3"/>
      <c r="AC324" s="3"/>
      <c r="AD324" s="3"/>
      <c r="AE324" s="3"/>
    </row>
    <row r="325" spans="1:31" ht="36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9"/>
      <c r="V325" s="3"/>
      <c r="W325" s="3"/>
      <c r="X325" s="3"/>
      <c r="Z325" s="3"/>
      <c r="AA325" s="3"/>
      <c r="AB325" s="3"/>
      <c r="AC325" s="3"/>
      <c r="AD325" s="3"/>
      <c r="AE325" s="3"/>
    </row>
    <row r="326" spans="1:31" ht="36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9"/>
      <c r="V326" s="3"/>
      <c r="W326" s="3"/>
      <c r="X326" s="3"/>
      <c r="Z326" s="3"/>
      <c r="AA326" s="3"/>
      <c r="AB326" s="3"/>
      <c r="AC326" s="3"/>
      <c r="AD326" s="3"/>
      <c r="AE326" s="3"/>
    </row>
    <row r="327" spans="1:31" ht="36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9"/>
      <c r="V327" s="3"/>
      <c r="W327" s="3"/>
      <c r="X327" s="3"/>
      <c r="Z327" s="3"/>
      <c r="AA327" s="3"/>
      <c r="AB327" s="3"/>
      <c r="AC327" s="3"/>
      <c r="AD327" s="3"/>
      <c r="AE327" s="3"/>
    </row>
    <row r="328" spans="1:31" ht="36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9"/>
      <c r="V328" s="3"/>
      <c r="W328" s="3"/>
      <c r="X328" s="3"/>
      <c r="Z328" s="3"/>
      <c r="AA328" s="3"/>
      <c r="AB328" s="3"/>
      <c r="AC328" s="3"/>
      <c r="AD328" s="3"/>
      <c r="AE328" s="3"/>
    </row>
    <row r="329" spans="1:31" ht="36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9"/>
      <c r="V329" s="3"/>
      <c r="W329" s="3"/>
      <c r="X329" s="3"/>
      <c r="Z329" s="3"/>
      <c r="AA329" s="3"/>
      <c r="AB329" s="3"/>
      <c r="AC329" s="3"/>
      <c r="AD329" s="3"/>
      <c r="AE329" s="3"/>
    </row>
    <row r="330" spans="1:31" ht="36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9"/>
      <c r="V330" s="3"/>
      <c r="W330" s="3"/>
      <c r="X330" s="3"/>
      <c r="Z330" s="3"/>
      <c r="AA330" s="3"/>
      <c r="AB330" s="3"/>
      <c r="AC330" s="3"/>
      <c r="AD330" s="3"/>
      <c r="AE330" s="3"/>
    </row>
    <row r="331" spans="1:31" ht="36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9"/>
      <c r="V331" s="3"/>
      <c r="W331" s="3"/>
      <c r="X331" s="3"/>
      <c r="Z331" s="3"/>
      <c r="AA331" s="3"/>
      <c r="AB331" s="3"/>
      <c r="AC331" s="3"/>
      <c r="AD331" s="3"/>
      <c r="AE331" s="3"/>
    </row>
    <row r="332" spans="1:31" ht="36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9"/>
      <c r="V332" s="3"/>
      <c r="W332" s="3"/>
      <c r="X332" s="3"/>
      <c r="Z332" s="3"/>
      <c r="AA332" s="3"/>
      <c r="AB332" s="3"/>
      <c r="AC332" s="3"/>
      <c r="AD332" s="3"/>
      <c r="AE332" s="3"/>
    </row>
    <row r="333" spans="1:31" ht="36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9"/>
      <c r="V333" s="3"/>
      <c r="W333" s="3"/>
      <c r="X333" s="3"/>
      <c r="Z333" s="3"/>
      <c r="AA333" s="3"/>
      <c r="AB333" s="3"/>
      <c r="AC333" s="3"/>
      <c r="AD333" s="3"/>
      <c r="AE333" s="3"/>
    </row>
    <row r="334" spans="1:31" ht="36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9"/>
      <c r="V334" s="3"/>
      <c r="W334" s="3"/>
      <c r="X334" s="3"/>
      <c r="Z334" s="3"/>
      <c r="AA334" s="3"/>
      <c r="AB334" s="3"/>
      <c r="AC334" s="3"/>
      <c r="AD334" s="3"/>
      <c r="AE334" s="3"/>
    </row>
    <row r="335" spans="1:31" ht="36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9"/>
      <c r="V335" s="3"/>
      <c r="W335" s="3"/>
      <c r="X335" s="3"/>
      <c r="Z335" s="3"/>
      <c r="AA335" s="3"/>
      <c r="AB335" s="3"/>
      <c r="AC335" s="3"/>
      <c r="AD335" s="3"/>
      <c r="AE335" s="3"/>
    </row>
    <row r="336" spans="1:31" ht="36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9"/>
      <c r="V336" s="3"/>
      <c r="W336" s="3"/>
      <c r="X336" s="3"/>
      <c r="Z336" s="3"/>
      <c r="AA336" s="3"/>
      <c r="AB336" s="3"/>
      <c r="AC336" s="3"/>
      <c r="AD336" s="3"/>
      <c r="AE336" s="3"/>
    </row>
    <row r="337" spans="1:31" ht="36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9"/>
      <c r="V337" s="3"/>
      <c r="W337" s="3"/>
      <c r="X337" s="3"/>
      <c r="Z337" s="3"/>
      <c r="AA337" s="3"/>
      <c r="AB337" s="3"/>
      <c r="AC337" s="3"/>
      <c r="AD337" s="3"/>
      <c r="AE337" s="3"/>
    </row>
    <row r="338" spans="1:31" ht="36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9"/>
      <c r="V338" s="3"/>
      <c r="W338" s="3"/>
      <c r="X338" s="3"/>
      <c r="Z338" s="3"/>
      <c r="AA338" s="3"/>
      <c r="AB338" s="3"/>
      <c r="AC338" s="3"/>
      <c r="AD338" s="3"/>
      <c r="AE338" s="3"/>
    </row>
    <row r="339" spans="1:31" ht="36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9"/>
      <c r="V339" s="3"/>
      <c r="W339" s="3"/>
      <c r="X339" s="3"/>
      <c r="Z339" s="3"/>
      <c r="AA339" s="3"/>
      <c r="AB339" s="3"/>
      <c r="AC339" s="3"/>
      <c r="AD339" s="3"/>
      <c r="AE339" s="3"/>
    </row>
    <row r="340" spans="1:31" ht="36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9"/>
      <c r="V340" s="3"/>
      <c r="W340" s="3"/>
      <c r="X340" s="3"/>
      <c r="Z340" s="3"/>
      <c r="AA340" s="3"/>
      <c r="AB340" s="3"/>
      <c r="AC340" s="3"/>
      <c r="AD340" s="3"/>
      <c r="AE340" s="3"/>
    </row>
    <row r="341" spans="1:31" ht="36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9"/>
      <c r="V341" s="3"/>
      <c r="W341" s="3"/>
      <c r="X341" s="3"/>
      <c r="Z341" s="3"/>
      <c r="AA341" s="3"/>
      <c r="AB341" s="3"/>
      <c r="AC341" s="3"/>
      <c r="AD341" s="3"/>
      <c r="AE341" s="3"/>
    </row>
    <row r="342" spans="1:31" ht="36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9"/>
      <c r="V342" s="3"/>
      <c r="W342" s="3"/>
      <c r="X342" s="3"/>
      <c r="Z342" s="3"/>
      <c r="AA342" s="3"/>
      <c r="AB342" s="3"/>
      <c r="AC342" s="3"/>
      <c r="AD342" s="3"/>
      <c r="AE342" s="3"/>
    </row>
    <row r="343" spans="1:31" ht="36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9"/>
      <c r="V343" s="3"/>
      <c r="W343" s="3"/>
      <c r="X343" s="3"/>
      <c r="Z343" s="3"/>
      <c r="AA343" s="3"/>
      <c r="AB343" s="3"/>
      <c r="AC343" s="3"/>
      <c r="AD343" s="3"/>
      <c r="AE343" s="3"/>
    </row>
    <row r="344" spans="1:31" ht="36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9"/>
      <c r="V344" s="3"/>
      <c r="W344" s="3"/>
      <c r="X344" s="3"/>
      <c r="Z344" s="3"/>
      <c r="AA344" s="3"/>
      <c r="AB344" s="3"/>
      <c r="AC344" s="3"/>
      <c r="AD344" s="3"/>
      <c r="AE344" s="3"/>
    </row>
    <row r="345" spans="1:31" ht="36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9"/>
      <c r="V345" s="3"/>
      <c r="W345" s="3"/>
      <c r="X345" s="3"/>
      <c r="Z345" s="3"/>
      <c r="AA345" s="3"/>
      <c r="AB345" s="3"/>
      <c r="AC345" s="3"/>
      <c r="AD345" s="3"/>
      <c r="AE345" s="3"/>
    </row>
    <row r="346" spans="1:31" ht="36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9"/>
      <c r="V346" s="3"/>
      <c r="W346" s="3"/>
      <c r="X346" s="3"/>
      <c r="Z346" s="3"/>
      <c r="AA346" s="3"/>
      <c r="AB346" s="3"/>
      <c r="AC346" s="3"/>
      <c r="AD346" s="3"/>
      <c r="AE346" s="3"/>
    </row>
    <row r="347" spans="1:31" ht="36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9"/>
      <c r="V347" s="3"/>
      <c r="W347" s="3"/>
      <c r="X347" s="3"/>
      <c r="Z347" s="3"/>
      <c r="AA347" s="3"/>
      <c r="AB347" s="3"/>
      <c r="AC347" s="3"/>
      <c r="AD347" s="3"/>
      <c r="AE347" s="3"/>
    </row>
    <row r="348" spans="1:31" ht="36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9"/>
      <c r="V348" s="3"/>
      <c r="W348" s="3"/>
      <c r="X348" s="3"/>
      <c r="Z348" s="3"/>
      <c r="AA348" s="3"/>
      <c r="AB348" s="3"/>
      <c r="AC348" s="3"/>
      <c r="AD348" s="3"/>
      <c r="AE348" s="3"/>
    </row>
    <row r="349" spans="1:31" ht="36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9"/>
      <c r="V349" s="3"/>
      <c r="W349" s="3"/>
      <c r="X349" s="3"/>
      <c r="Z349" s="3"/>
      <c r="AA349" s="3"/>
      <c r="AB349" s="3"/>
      <c r="AC349" s="3"/>
      <c r="AD349" s="3"/>
      <c r="AE349" s="3"/>
    </row>
    <row r="350" spans="1:31" ht="36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9"/>
      <c r="V350" s="3"/>
      <c r="W350" s="3"/>
      <c r="X350" s="3"/>
      <c r="Z350" s="3"/>
      <c r="AA350" s="3"/>
      <c r="AB350" s="3"/>
      <c r="AC350" s="3"/>
      <c r="AD350" s="3"/>
      <c r="AE350" s="3"/>
    </row>
    <row r="351" spans="1:31" ht="36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9"/>
      <c r="V351" s="3"/>
      <c r="W351" s="3"/>
      <c r="X351" s="3"/>
      <c r="Z351" s="3"/>
      <c r="AA351" s="3"/>
      <c r="AB351" s="3"/>
      <c r="AC351" s="3"/>
      <c r="AD351" s="3"/>
      <c r="AE351" s="3"/>
    </row>
    <row r="352" spans="1:31" ht="36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9"/>
      <c r="V352" s="3"/>
      <c r="W352" s="3"/>
      <c r="X352" s="3"/>
      <c r="Z352" s="3"/>
      <c r="AA352" s="3"/>
      <c r="AB352" s="3"/>
      <c r="AC352" s="3"/>
      <c r="AD352" s="3"/>
      <c r="AE352" s="3"/>
    </row>
    <row r="353" spans="1:31" ht="36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9"/>
      <c r="V353" s="3"/>
      <c r="W353" s="3"/>
      <c r="X353" s="3"/>
      <c r="Z353" s="3"/>
      <c r="AA353" s="3"/>
      <c r="AB353" s="3"/>
      <c r="AC353" s="3"/>
      <c r="AD353" s="3"/>
      <c r="AE353" s="3"/>
    </row>
    <row r="354" spans="1:31" ht="36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9"/>
      <c r="V354" s="3"/>
      <c r="W354" s="3"/>
      <c r="X354" s="3"/>
      <c r="Z354" s="3"/>
      <c r="AA354" s="3"/>
      <c r="AB354" s="3"/>
      <c r="AC354" s="3"/>
      <c r="AD354" s="3"/>
      <c r="AE354" s="3"/>
    </row>
    <row r="355" spans="1:31" ht="36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9"/>
      <c r="V355" s="3"/>
      <c r="W355" s="3"/>
      <c r="X355" s="3"/>
      <c r="Z355" s="3"/>
      <c r="AA355" s="3"/>
      <c r="AB355" s="3"/>
      <c r="AC355" s="3"/>
      <c r="AD355" s="3"/>
      <c r="AE355" s="3"/>
    </row>
    <row r="356" spans="1:31" ht="36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9"/>
      <c r="V356" s="3"/>
      <c r="W356" s="3"/>
      <c r="X356" s="3"/>
      <c r="Z356" s="3"/>
      <c r="AA356" s="3"/>
      <c r="AB356" s="3"/>
      <c r="AC356" s="3"/>
      <c r="AD356" s="3"/>
      <c r="AE356" s="3"/>
    </row>
    <row r="357" spans="1:31" ht="36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9"/>
      <c r="V357" s="3"/>
      <c r="W357" s="3"/>
      <c r="X357" s="3"/>
      <c r="Z357" s="3"/>
      <c r="AA357" s="3"/>
      <c r="AB357" s="3"/>
      <c r="AC357" s="3"/>
      <c r="AD357" s="3"/>
      <c r="AE357" s="3"/>
    </row>
    <row r="358" spans="1:31" ht="36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9"/>
      <c r="V358" s="3"/>
      <c r="W358" s="3"/>
      <c r="X358" s="3"/>
      <c r="Z358" s="3"/>
      <c r="AA358" s="3"/>
      <c r="AB358" s="3"/>
      <c r="AC358" s="3"/>
      <c r="AD358" s="3"/>
      <c r="AE358" s="3"/>
    </row>
    <row r="359" spans="1:31" ht="36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9"/>
      <c r="V359" s="3"/>
      <c r="W359" s="3"/>
      <c r="X359" s="3"/>
      <c r="Z359" s="3"/>
      <c r="AA359" s="3"/>
      <c r="AB359" s="3"/>
      <c r="AC359" s="3"/>
      <c r="AD359" s="3"/>
      <c r="AE359" s="3"/>
    </row>
    <row r="360" spans="1:31" ht="36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9"/>
      <c r="V360" s="3"/>
      <c r="W360" s="3"/>
      <c r="X360" s="3"/>
      <c r="Z360" s="3"/>
      <c r="AA360" s="3"/>
      <c r="AB360" s="3"/>
      <c r="AC360" s="3"/>
      <c r="AD360" s="3"/>
      <c r="AE360" s="3"/>
    </row>
    <row r="361" spans="1:31" ht="36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9"/>
      <c r="V361" s="3"/>
      <c r="W361" s="3"/>
      <c r="X361" s="3"/>
      <c r="Z361" s="3"/>
      <c r="AA361" s="3"/>
      <c r="AB361" s="3"/>
      <c r="AC361" s="3"/>
      <c r="AD361" s="3"/>
      <c r="AE361" s="3"/>
    </row>
    <row r="362" spans="1:31" ht="36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9"/>
      <c r="V362" s="3"/>
      <c r="W362" s="3"/>
      <c r="X362" s="3"/>
      <c r="Z362" s="3"/>
      <c r="AA362" s="3"/>
      <c r="AB362" s="3"/>
      <c r="AC362" s="3"/>
      <c r="AD362" s="3"/>
      <c r="AE362" s="3"/>
    </row>
    <row r="363" spans="1:31" ht="36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9"/>
      <c r="V363" s="3"/>
      <c r="W363" s="3"/>
      <c r="X363" s="3"/>
      <c r="Z363" s="3"/>
      <c r="AA363" s="3"/>
      <c r="AB363" s="3"/>
      <c r="AC363" s="3"/>
      <c r="AD363" s="3"/>
      <c r="AE363" s="3"/>
    </row>
    <row r="364" spans="1:31" ht="36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9"/>
      <c r="V364" s="3"/>
      <c r="W364" s="3"/>
      <c r="X364" s="3"/>
      <c r="Z364" s="3"/>
      <c r="AA364" s="3"/>
      <c r="AB364" s="3"/>
      <c r="AC364" s="3"/>
      <c r="AD364" s="3"/>
      <c r="AE364" s="3"/>
    </row>
    <row r="365" spans="1:31" ht="36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9"/>
      <c r="V365" s="3"/>
      <c r="W365" s="3"/>
      <c r="X365" s="3"/>
      <c r="Z365" s="3"/>
      <c r="AA365" s="3"/>
      <c r="AB365" s="3"/>
      <c r="AC365" s="3"/>
      <c r="AD365" s="3"/>
      <c r="AE365" s="3"/>
    </row>
    <row r="366" spans="1:31" ht="36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9"/>
      <c r="V366" s="3"/>
      <c r="W366" s="3"/>
      <c r="X366" s="3"/>
      <c r="Z366" s="3"/>
      <c r="AA366" s="3"/>
      <c r="AB366" s="3"/>
      <c r="AC366" s="3"/>
      <c r="AD366" s="3"/>
      <c r="AE366" s="3"/>
    </row>
    <row r="367" spans="1:31" ht="36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9"/>
      <c r="V367" s="3"/>
      <c r="W367" s="3"/>
      <c r="X367" s="3"/>
      <c r="Z367" s="3"/>
      <c r="AA367" s="3"/>
      <c r="AB367" s="3"/>
      <c r="AC367" s="3"/>
      <c r="AD367" s="3"/>
      <c r="AE367" s="3"/>
    </row>
    <row r="368" spans="1:31" ht="36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9"/>
      <c r="V368" s="3"/>
      <c r="W368" s="3"/>
      <c r="X368" s="3"/>
      <c r="Z368" s="3"/>
      <c r="AA368" s="3"/>
      <c r="AB368" s="3"/>
      <c r="AC368" s="3"/>
      <c r="AD368" s="3"/>
      <c r="AE368" s="3"/>
    </row>
    <row r="369" spans="1:31" ht="36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9"/>
      <c r="V369" s="3"/>
      <c r="W369" s="3"/>
      <c r="X369" s="3"/>
      <c r="Z369" s="3"/>
      <c r="AA369" s="3"/>
      <c r="AB369" s="3"/>
      <c r="AC369" s="3"/>
      <c r="AD369" s="3"/>
      <c r="AE369" s="3"/>
    </row>
    <row r="370" spans="1:31" ht="36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9"/>
      <c r="V370" s="3"/>
      <c r="W370" s="3"/>
      <c r="X370" s="3"/>
      <c r="Z370" s="3"/>
      <c r="AA370" s="3"/>
      <c r="AB370" s="3"/>
      <c r="AC370" s="3"/>
      <c r="AD370" s="3"/>
      <c r="AE370" s="3"/>
    </row>
    <row r="371" spans="1:31" ht="36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9"/>
      <c r="V371" s="3"/>
      <c r="W371" s="3"/>
      <c r="X371" s="3"/>
      <c r="Z371" s="3"/>
      <c r="AA371" s="3"/>
      <c r="AB371" s="3"/>
      <c r="AC371" s="3"/>
      <c r="AD371" s="3"/>
      <c r="AE371" s="3"/>
    </row>
    <row r="372" spans="1:31" ht="36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9"/>
      <c r="V372" s="3"/>
      <c r="W372" s="3"/>
      <c r="X372" s="3"/>
      <c r="Z372" s="3"/>
      <c r="AA372" s="3"/>
      <c r="AB372" s="3"/>
      <c r="AC372" s="3"/>
      <c r="AD372" s="3"/>
      <c r="AE372" s="3"/>
    </row>
    <row r="373" spans="1:31" ht="36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9"/>
      <c r="V373" s="3"/>
      <c r="W373" s="3"/>
      <c r="X373" s="3"/>
      <c r="Z373" s="3"/>
      <c r="AA373" s="3"/>
      <c r="AB373" s="3"/>
      <c r="AC373" s="3"/>
      <c r="AD373" s="3"/>
      <c r="AE373" s="3"/>
    </row>
    <row r="374" spans="1:31" ht="36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9"/>
      <c r="V374" s="3"/>
      <c r="W374" s="3"/>
      <c r="X374" s="3"/>
      <c r="Z374" s="3"/>
      <c r="AA374" s="3"/>
      <c r="AB374" s="3"/>
      <c r="AC374" s="3"/>
      <c r="AD374" s="3"/>
      <c r="AE374" s="3"/>
    </row>
    <row r="375" spans="1:31" ht="36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9"/>
      <c r="V375" s="3"/>
      <c r="W375" s="3"/>
      <c r="X375" s="3"/>
      <c r="Z375" s="3"/>
      <c r="AA375" s="3"/>
      <c r="AB375" s="3"/>
      <c r="AC375" s="3"/>
      <c r="AD375" s="3"/>
      <c r="AE375" s="3"/>
    </row>
    <row r="376" spans="1:31" ht="36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9"/>
      <c r="V376" s="3"/>
      <c r="W376" s="3"/>
      <c r="X376" s="3"/>
      <c r="Z376" s="3"/>
      <c r="AA376" s="3"/>
      <c r="AB376" s="3"/>
      <c r="AC376" s="3"/>
      <c r="AD376" s="3"/>
      <c r="AE376" s="3"/>
    </row>
    <row r="377" spans="1:31" ht="36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9"/>
      <c r="V377" s="3"/>
      <c r="W377" s="3"/>
      <c r="X377" s="3"/>
      <c r="Z377" s="3"/>
      <c r="AA377" s="3"/>
      <c r="AB377" s="3"/>
      <c r="AC377" s="3"/>
      <c r="AD377" s="3"/>
      <c r="AE377" s="3"/>
    </row>
    <row r="378" spans="1:31" ht="36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9"/>
      <c r="V378" s="3"/>
      <c r="W378" s="3"/>
      <c r="X378" s="3"/>
      <c r="Z378" s="3"/>
      <c r="AA378" s="3"/>
      <c r="AB378" s="3"/>
      <c r="AC378" s="3"/>
      <c r="AD378" s="3"/>
      <c r="AE378" s="3"/>
    </row>
    <row r="379" spans="1:31" ht="36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9"/>
      <c r="V379" s="3"/>
      <c r="W379" s="3"/>
      <c r="X379" s="3"/>
      <c r="Z379" s="3"/>
      <c r="AA379" s="3"/>
      <c r="AB379" s="3"/>
      <c r="AC379" s="3"/>
      <c r="AD379" s="3"/>
      <c r="AE379" s="3"/>
    </row>
    <row r="380" spans="1:31" ht="36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9"/>
      <c r="V380" s="3"/>
      <c r="W380" s="3"/>
      <c r="X380" s="3"/>
      <c r="Z380" s="3"/>
      <c r="AA380" s="3"/>
      <c r="AB380" s="3"/>
      <c r="AC380" s="3"/>
      <c r="AD380" s="3"/>
      <c r="AE380" s="3"/>
    </row>
    <row r="381" spans="1:31" ht="36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9"/>
      <c r="V381" s="3"/>
      <c r="W381" s="3"/>
      <c r="X381" s="3"/>
      <c r="Z381" s="3"/>
      <c r="AA381" s="3"/>
      <c r="AB381" s="3"/>
      <c r="AC381" s="3"/>
      <c r="AD381" s="3"/>
      <c r="AE381" s="3"/>
    </row>
    <row r="382" spans="1:31" ht="36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9"/>
      <c r="V382" s="3"/>
      <c r="W382" s="3"/>
      <c r="X382" s="3"/>
      <c r="Z382" s="3"/>
      <c r="AA382" s="3"/>
      <c r="AB382" s="3"/>
      <c r="AC382" s="3"/>
      <c r="AD382" s="3"/>
      <c r="AE382" s="3"/>
    </row>
    <row r="383" spans="1:31" ht="36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9"/>
      <c r="V383" s="3"/>
      <c r="W383" s="3"/>
      <c r="X383" s="3"/>
      <c r="Z383" s="3"/>
      <c r="AA383" s="3"/>
      <c r="AB383" s="3"/>
      <c r="AC383" s="3"/>
      <c r="AD383" s="3"/>
      <c r="AE383" s="3"/>
    </row>
    <row r="384" spans="1:31" ht="36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9"/>
      <c r="V384" s="3"/>
      <c r="W384" s="3"/>
      <c r="X384" s="3"/>
      <c r="Z384" s="3"/>
      <c r="AA384" s="3"/>
      <c r="AB384" s="3"/>
      <c r="AC384" s="3"/>
      <c r="AD384" s="3"/>
      <c r="AE384" s="3"/>
    </row>
    <row r="385" spans="1:31" ht="36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9"/>
      <c r="V385" s="3"/>
      <c r="W385" s="3"/>
      <c r="X385" s="3"/>
      <c r="Z385" s="3"/>
      <c r="AA385" s="3"/>
      <c r="AB385" s="3"/>
      <c r="AC385" s="3"/>
      <c r="AD385" s="3"/>
      <c r="AE385" s="3"/>
    </row>
    <row r="386" spans="1:31" ht="36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9"/>
      <c r="V386" s="3"/>
      <c r="W386" s="3"/>
      <c r="X386" s="3"/>
      <c r="Z386" s="3"/>
      <c r="AA386" s="3"/>
      <c r="AB386" s="3"/>
      <c r="AC386" s="3"/>
      <c r="AD386" s="3"/>
      <c r="AE386" s="3"/>
    </row>
    <row r="387" spans="1:31" ht="36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9"/>
      <c r="V387" s="3"/>
      <c r="W387" s="3"/>
      <c r="X387" s="3"/>
      <c r="Z387" s="3"/>
      <c r="AA387" s="3"/>
      <c r="AB387" s="3"/>
      <c r="AC387" s="3"/>
      <c r="AD387" s="3"/>
      <c r="AE387" s="3"/>
    </row>
    <row r="388" spans="1:31" ht="36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9"/>
      <c r="V388" s="3"/>
      <c r="W388" s="3"/>
      <c r="X388" s="3"/>
      <c r="Z388" s="3"/>
      <c r="AA388" s="3"/>
      <c r="AB388" s="3"/>
      <c r="AC388" s="3"/>
      <c r="AD388" s="3"/>
      <c r="AE388" s="3"/>
    </row>
    <row r="389" spans="1:31" ht="36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9"/>
      <c r="V389" s="3"/>
      <c r="W389" s="3"/>
      <c r="X389" s="3"/>
      <c r="Z389" s="3"/>
      <c r="AA389" s="3"/>
      <c r="AB389" s="3"/>
      <c r="AC389" s="3"/>
      <c r="AD389" s="3"/>
      <c r="AE389" s="3"/>
    </row>
    <row r="390" spans="1:31" ht="36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9"/>
      <c r="V390" s="3"/>
      <c r="W390" s="3"/>
      <c r="X390" s="3"/>
      <c r="Z390" s="3"/>
      <c r="AA390" s="3"/>
      <c r="AB390" s="3"/>
      <c r="AC390" s="3"/>
      <c r="AD390" s="3"/>
      <c r="AE390" s="3"/>
    </row>
    <row r="391" spans="1:31" ht="36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9"/>
      <c r="V391" s="3"/>
      <c r="W391" s="3"/>
      <c r="X391" s="3"/>
      <c r="Z391" s="3"/>
      <c r="AA391" s="3"/>
      <c r="AB391" s="3"/>
      <c r="AC391" s="3"/>
      <c r="AD391" s="3"/>
      <c r="AE391" s="3"/>
    </row>
    <row r="392" spans="1:31" ht="36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9"/>
      <c r="V392" s="3"/>
      <c r="W392" s="3"/>
      <c r="X392" s="3"/>
      <c r="Z392" s="3"/>
      <c r="AA392" s="3"/>
      <c r="AB392" s="3"/>
      <c r="AC392" s="3"/>
      <c r="AD392" s="3"/>
      <c r="AE392" s="3"/>
    </row>
    <row r="393" spans="1:31" ht="36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9"/>
      <c r="V393" s="3"/>
      <c r="W393" s="3"/>
      <c r="X393" s="3"/>
      <c r="Z393" s="3"/>
      <c r="AA393" s="3"/>
      <c r="AB393" s="3"/>
      <c r="AC393" s="3"/>
      <c r="AD393" s="3"/>
      <c r="AE393" s="3"/>
    </row>
    <row r="394" spans="1:31" ht="36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9"/>
      <c r="V394" s="3"/>
      <c r="W394" s="3"/>
      <c r="X394" s="3"/>
      <c r="Z394" s="3"/>
      <c r="AA394" s="3"/>
      <c r="AB394" s="3"/>
      <c r="AC394" s="3"/>
      <c r="AD394" s="3"/>
      <c r="AE394" s="3"/>
    </row>
    <row r="395" spans="1:31" ht="36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9"/>
      <c r="V395" s="3"/>
      <c r="W395" s="3"/>
      <c r="X395" s="3"/>
      <c r="Z395" s="3"/>
      <c r="AA395" s="3"/>
      <c r="AB395" s="3"/>
      <c r="AC395" s="3"/>
      <c r="AD395" s="3"/>
      <c r="AE395" s="3"/>
    </row>
    <row r="396" spans="1:31" ht="36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9"/>
      <c r="V396" s="3"/>
      <c r="W396" s="3"/>
      <c r="X396" s="3"/>
      <c r="Z396" s="3"/>
      <c r="AA396" s="3"/>
      <c r="AB396" s="3"/>
      <c r="AC396" s="3"/>
      <c r="AD396" s="3"/>
      <c r="AE396" s="3"/>
    </row>
    <row r="397" spans="1:31" ht="36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9"/>
      <c r="V397" s="3"/>
      <c r="W397" s="3"/>
      <c r="X397" s="3"/>
      <c r="Z397" s="3"/>
      <c r="AA397" s="3"/>
      <c r="AB397" s="3"/>
      <c r="AC397" s="3"/>
      <c r="AD397" s="3"/>
      <c r="AE397" s="3"/>
    </row>
    <row r="398" spans="1:31" ht="36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9"/>
      <c r="V398" s="3"/>
      <c r="W398" s="3"/>
      <c r="X398" s="3"/>
      <c r="Z398" s="3"/>
      <c r="AA398" s="3"/>
      <c r="AB398" s="3"/>
      <c r="AC398" s="3"/>
      <c r="AD398" s="3"/>
      <c r="AE398" s="3"/>
    </row>
    <row r="399" spans="1:31" ht="36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9"/>
      <c r="V399" s="3"/>
      <c r="W399" s="3"/>
      <c r="X399" s="3"/>
      <c r="Z399" s="3"/>
      <c r="AA399" s="3"/>
      <c r="AB399" s="3"/>
      <c r="AC399" s="3"/>
      <c r="AD399" s="3"/>
      <c r="AE399" s="3"/>
    </row>
    <row r="400" spans="1:31" ht="36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9"/>
      <c r="V400" s="3"/>
      <c r="W400" s="3"/>
      <c r="X400" s="3"/>
      <c r="Z400" s="3"/>
      <c r="AA400" s="3"/>
      <c r="AB400" s="3"/>
      <c r="AC400" s="3"/>
      <c r="AD400" s="3"/>
      <c r="AE400" s="3"/>
    </row>
    <row r="401" spans="1:31" ht="36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9"/>
      <c r="V401" s="3"/>
      <c r="W401" s="3"/>
      <c r="X401" s="3"/>
      <c r="Z401" s="3"/>
      <c r="AA401" s="3"/>
      <c r="AB401" s="3"/>
      <c r="AC401" s="3"/>
      <c r="AD401" s="3"/>
      <c r="AE401" s="3"/>
    </row>
    <row r="402" spans="1:31" ht="36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9"/>
      <c r="V402" s="3"/>
      <c r="W402" s="3"/>
      <c r="X402" s="3"/>
      <c r="Z402" s="3"/>
      <c r="AA402" s="3"/>
      <c r="AB402" s="3"/>
      <c r="AC402" s="3"/>
      <c r="AD402" s="3"/>
      <c r="AE402" s="3"/>
    </row>
    <row r="403" spans="1:31" ht="36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9"/>
      <c r="V403" s="3"/>
      <c r="W403" s="3"/>
      <c r="X403" s="3"/>
      <c r="Z403" s="3"/>
      <c r="AA403" s="3"/>
      <c r="AB403" s="3"/>
      <c r="AC403" s="3"/>
      <c r="AD403" s="3"/>
      <c r="AE403" s="3"/>
    </row>
    <row r="404" spans="1:31" ht="36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9"/>
      <c r="V404" s="3"/>
      <c r="W404" s="3"/>
      <c r="X404" s="3"/>
      <c r="Z404" s="3"/>
      <c r="AA404" s="3"/>
      <c r="AB404" s="3"/>
      <c r="AC404" s="3"/>
      <c r="AD404" s="3"/>
      <c r="AE404" s="3"/>
    </row>
    <row r="405" spans="1:31" ht="36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9"/>
      <c r="V405" s="3"/>
      <c r="W405" s="3"/>
      <c r="X405" s="3"/>
      <c r="Z405" s="3"/>
      <c r="AA405" s="3"/>
      <c r="AB405" s="3"/>
      <c r="AC405" s="3"/>
      <c r="AD405" s="3"/>
      <c r="AE405" s="3"/>
    </row>
    <row r="406" spans="1:31" ht="36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9"/>
      <c r="V406" s="3"/>
      <c r="W406" s="3"/>
      <c r="X406" s="3"/>
      <c r="Z406" s="3"/>
      <c r="AA406" s="3"/>
      <c r="AB406" s="3"/>
      <c r="AC406" s="3"/>
      <c r="AD406" s="3"/>
      <c r="AE406" s="3"/>
    </row>
    <row r="407" spans="1:31" ht="36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9"/>
      <c r="V407" s="3"/>
      <c r="W407" s="3"/>
      <c r="X407" s="3"/>
      <c r="Z407" s="3"/>
      <c r="AA407" s="3"/>
      <c r="AB407" s="3"/>
      <c r="AC407" s="3"/>
      <c r="AD407" s="3"/>
      <c r="AE407" s="3"/>
    </row>
    <row r="408" spans="1:31" ht="36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9"/>
      <c r="V408" s="3"/>
      <c r="W408" s="3"/>
      <c r="X408" s="3"/>
      <c r="Z408" s="3"/>
      <c r="AA408" s="3"/>
      <c r="AB408" s="3"/>
      <c r="AC408" s="3"/>
      <c r="AD408" s="3"/>
      <c r="AE408" s="3"/>
    </row>
    <row r="409" spans="1:31" ht="36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9"/>
      <c r="V409" s="3"/>
      <c r="W409" s="3"/>
      <c r="X409" s="3"/>
      <c r="Z409" s="3"/>
      <c r="AA409" s="3"/>
      <c r="AB409" s="3"/>
      <c r="AC409" s="3"/>
      <c r="AD409" s="3"/>
      <c r="AE409" s="3"/>
    </row>
    <row r="410" spans="1:31" ht="36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9"/>
      <c r="V410" s="3"/>
      <c r="W410" s="3"/>
      <c r="X410" s="3"/>
      <c r="Z410" s="3"/>
      <c r="AA410" s="3"/>
      <c r="AB410" s="3"/>
      <c r="AC410" s="3"/>
      <c r="AD410" s="3"/>
      <c r="AE410" s="3"/>
    </row>
    <row r="411" spans="1:31" ht="36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9"/>
      <c r="V411" s="3"/>
      <c r="W411" s="3"/>
      <c r="X411" s="3"/>
      <c r="Z411" s="3"/>
      <c r="AA411" s="3"/>
      <c r="AB411" s="3"/>
      <c r="AC411" s="3"/>
      <c r="AD411" s="3"/>
      <c r="AE411" s="3"/>
    </row>
    <row r="412" spans="1:31" ht="36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9"/>
      <c r="V412" s="3"/>
      <c r="W412" s="3"/>
      <c r="X412" s="3"/>
      <c r="Z412" s="3"/>
      <c r="AA412" s="3"/>
      <c r="AB412" s="3"/>
      <c r="AC412" s="3"/>
      <c r="AD412" s="3"/>
      <c r="AE412" s="3"/>
    </row>
    <row r="413" spans="1:31" ht="36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9"/>
      <c r="V413" s="3"/>
      <c r="W413" s="3"/>
      <c r="X413" s="3"/>
      <c r="Z413" s="3"/>
      <c r="AA413" s="3"/>
      <c r="AB413" s="3"/>
      <c r="AC413" s="3"/>
      <c r="AD413" s="3"/>
      <c r="AE413" s="3"/>
    </row>
    <row r="414" spans="1:31" ht="36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9"/>
      <c r="V414" s="3"/>
      <c r="W414" s="3"/>
      <c r="X414" s="3"/>
      <c r="Z414" s="3"/>
      <c r="AA414" s="3"/>
      <c r="AB414" s="3"/>
      <c r="AC414" s="3"/>
      <c r="AD414" s="3"/>
      <c r="AE414" s="3"/>
    </row>
    <row r="415" spans="1:31" ht="36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9"/>
      <c r="V415" s="3"/>
      <c r="W415" s="3"/>
      <c r="X415" s="3"/>
      <c r="Z415" s="3"/>
      <c r="AA415" s="3"/>
      <c r="AB415" s="3"/>
      <c r="AC415" s="3"/>
      <c r="AD415" s="3"/>
      <c r="AE415" s="3"/>
    </row>
    <row r="416" spans="1:31" ht="36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9"/>
      <c r="V416" s="3"/>
      <c r="W416" s="3"/>
      <c r="X416" s="3"/>
      <c r="Z416" s="3"/>
      <c r="AA416" s="3"/>
      <c r="AB416" s="3"/>
      <c r="AC416" s="3"/>
      <c r="AD416" s="3"/>
      <c r="AE416" s="3"/>
    </row>
    <row r="417" spans="1:31" ht="36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9"/>
      <c r="V417" s="3"/>
      <c r="W417" s="3"/>
      <c r="X417" s="3"/>
      <c r="Z417" s="3"/>
      <c r="AA417" s="3"/>
      <c r="AB417" s="3"/>
      <c r="AC417" s="3"/>
      <c r="AD417" s="3"/>
      <c r="AE417" s="3"/>
    </row>
    <row r="418" spans="1:31" ht="36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9"/>
      <c r="V418" s="3"/>
      <c r="W418" s="3"/>
      <c r="X418" s="3"/>
      <c r="Z418" s="3"/>
      <c r="AA418" s="3"/>
      <c r="AB418" s="3"/>
      <c r="AC418" s="3"/>
      <c r="AD418" s="3"/>
      <c r="AE418" s="3"/>
    </row>
    <row r="419" spans="1:31" ht="36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9"/>
      <c r="V419" s="3"/>
      <c r="W419" s="3"/>
      <c r="X419" s="3"/>
      <c r="Z419" s="3"/>
      <c r="AA419" s="3"/>
      <c r="AB419" s="3"/>
      <c r="AC419" s="3"/>
      <c r="AD419" s="3"/>
      <c r="AE419" s="3"/>
    </row>
    <row r="420" spans="1:31" ht="36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9"/>
      <c r="V420" s="3"/>
      <c r="W420" s="3"/>
      <c r="X420" s="3"/>
      <c r="Z420" s="3"/>
      <c r="AA420" s="3"/>
      <c r="AB420" s="3"/>
      <c r="AC420" s="3"/>
      <c r="AD420" s="3"/>
      <c r="AE420" s="3"/>
    </row>
    <row r="421" spans="1:31" ht="36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9"/>
      <c r="V421" s="3"/>
      <c r="W421" s="3"/>
      <c r="X421" s="3"/>
      <c r="Z421" s="3"/>
      <c r="AA421" s="3"/>
      <c r="AB421" s="3"/>
      <c r="AC421" s="3"/>
      <c r="AD421" s="3"/>
      <c r="AE421" s="3"/>
    </row>
    <row r="422" spans="1:31" ht="36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9"/>
      <c r="V422" s="3"/>
      <c r="W422" s="3"/>
      <c r="X422" s="3"/>
      <c r="Z422" s="3"/>
      <c r="AA422" s="3"/>
      <c r="AB422" s="3"/>
      <c r="AC422" s="3"/>
      <c r="AD422" s="3"/>
      <c r="AE422" s="3"/>
    </row>
    <row r="423" spans="1:31" ht="36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9"/>
      <c r="V423" s="3"/>
      <c r="W423" s="3"/>
      <c r="X423" s="3"/>
      <c r="Z423" s="3"/>
      <c r="AA423" s="3"/>
      <c r="AB423" s="3"/>
      <c r="AC423" s="3"/>
      <c r="AD423" s="3"/>
      <c r="AE423" s="3"/>
    </row>
    <row r="424" spans="1:31" ht="36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9"/>
      <c r="V424" s="3"/>
      <c r="W424" s="3"/>
      <c r="X424" s="3"/>
      <c r="Z424" s="3"/>
      <c r="AA424" s="3"/>
      <c r="AB424" s="3"/>
      <c r="AC424" s="3"/>
      <c r="AD424" s="3"/>
      <c r="AE424" s="3"/>
    </row>
    <row r="425" spans="1:31" ht="36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9"/>
      <c r="V425" s="3"/>
      <c r="W425" s="3"/>
      <c r="X425" s="3"/>
      <c r="Z425" s="3"/>
      <c r="AA425" s="3"/>
      <c r="AB425" s="3"/>
      <c r="AC425" s="3"/>
      <c r="AD425" s="3"/>
      <c r="AE425" s="3"/>
    </row>
    <row r="426" spans="1:31" ht="36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9"/>
      <c r="V426" s="3"/>
      <c r="W426" s="3"/>
      <c r="X426" s="3"/>
      <c r="Z426" s="3"/>
      <c r="AA426" s="3"/>
      <c r="AB426" s="3"/>
      <c r="AC426" s="3"/>
      <c r="AD426" s="3"/>
      <c r="AE426" s="3"/>
    </row>
    <row r="427" spans="1:31" ht="36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9"/>
      <c r="V427" s="3"/>
      <c r="W427" s="3"/>
      <c r="X427" s="3"/>
      <c r="Z427" s="3"/>
      <c r="AA427" s="3"/>
      <c r="AB427" s="3"/>
      <c r="AC427" s="3"/>
      <c r="AD427" s="3"/>
      <c r="AE427" s="3"/>
    </row>
    <row r="428" spans="1:31" ht="36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9"/>
      <c r="V428" s="3"/>
      <c r="W428" s="3"/>
      <c r="X428" s="3"/>
      <c r="Z428" s="3"/>
      <c r="AA428" s="3"/>
      <c r="AB428" s="3"/>
      <c r="AC428" s="3"/>
      <c r="AD428" s="3"/>
      <c r="AE428" s="3"/>
    </row>
    <row r="429" spans="1:31" ht="36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9"/>
      <c r="V429" s="3"/>
      <c r="W429" s="3"/>
      <c r="X429" s="3"/>
      <c r="Z429" s="3"/>
      <c r="AA429" s="3"/>
      <c r="AB429" s="3"/>
      <c r="AC429" s="3"/>
      <c r="AD429" s="3"/>
      <c r="AE429" s="3"/>
    </row>
    <row r="430" spans="1:31" ht="36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9"/>
      <c r="V430" s="3"/>
      <c r="W430" s="3"/>
      <c r="X430" s="3"/>
      <c r="Z430" s="3"/>
      <c r="AA430" s="3"/>
      <c r="AB430" s="3"/>
      <c r="AC430" s="3"/>
      <c r="AD430" s="3"/>
      <c r="AE430" s="3"/>
    </row>
    <row r="431" spans="1:31" ht="36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9"/>
      <c r="V431" s="3"/>
      <c r="W431" s="3"/>
      <c r="X431" s="3"/>
      <c r="Z431" s="3"/>
      <c r="AA431" s="3"/>
      <c r="AB431" s="3"/>
      <c r="AC431" s="3"/>
      <c r="AD431" s="3"/>
      <c r="AE431" s="3"/>
    </row>
    <row r="432" spans="1:31" ht="36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9"/>
      <c r="V432" s="3"/>
      <c r="W432" s="3"/>
      <c r="X432" s="3"/>
      <c r="Z432" s="3"/>
      <c r="AA432" s="3"/>
      <c r="AB432" s="3"/>
      <c r="AC432" s="3"/>
      <c r="AD432" s="3"/>
      <c r="AE432" s="3"/>
    </row>
    <row r="433" spans="1:31" ht="36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9"/>
      <c r="V433" s="3"/>
      <c r="W433" s="3"/>
      <c r="X433" s="3"/>
      <c r="Z433" s="3"/>
      <c r="AA433" s="3"/>
      <c r="AB433" s="3"/>
      <c r="AC433" s="3"/>
      <c r="AD433" s="3"/>
      <c r="AE433" s="3"/>
    </row>
    <row r="434" spans="1:31" ht="36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9"/>
      <c r="V434" s="3"/>
      <c r="W434" s="3"/>
      <c r="X434" s="3"/>
      <c r="Z434" s="3"/>
      <c r="AA434" s="3"/>
      <c r="AB434" s="3"/>
      <c r="AC434" s="3"/>
      <c r="AD434" s="3"/>
      <c r="AE434" s="3"/>
    </row>
    <row r="435" spans="1:31" ht="36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9"/>
      <c r="V435" s="3"/>
      <c r="W435" s="3"/>
      <c r="X435" s="3"/>
      <c r="Z435" s="3"/>
      <c r="AA435" s="3"/>
      <c r="AB435" s="3"/>
      <c r="AC435" s="3"/>
      <c r="AD435" s="3"/>
      <c r="AE435" s="3"/>
    </row>
    <row r="436" spans="1:31" ht="36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9"/>
      <c r="V436" s="3"/>
      <c r="W436" s="3"/>
      <c r="X436" s="3"/>
      <c r="Z436" s="3"/>
      <c r="AA436" s="3"/>
      <c r="AB436" s="3"/>
      <c r="AC436" s="3"/>
      <c r="AD436" s="3"/>
      <c r="AE436" s="3"/>
    </row>
    <row r="437" spans="1:31" ht="36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9"/>
      <c r="V437" s="3"/>
      <c r="W437" s="3"/>
      <c r="X437" s="3"/>
      <c r="Z437" s="3"/>
      <c r="AA437" s="3"/>
      <c r="AB437" s="3"/>
      <c r="AC437" s="3"/>
      <c r="AD437" s="3"/>
      <c r="AE437" s="3"/>
    </row>
    <row r="438" spans="1:31" ht="36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9"/>
      <c r="V438" s="3"/>
      <c r="W438" s="3"/>
      <c r="X438" s="3"/>
      <c r="Z438" s="3"/>
      <c r="AA438" s="3"/>
      <c r="AB438" s="3"/>
      <c r="AC438" s="3"/>
      <c r="AD438" s="3"/>
      <c r="AE438" s="3"/>
    </row>
    <row r="439" spans="1:31" ht="36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9"/>
      <c r="V439" s="3"/>
      <c r="W439" s="3"/>
      <c r="X439" s="3"/>
      <c r="Z439" s="3"/>
      <c r="AA439" s="3"/>
      <c r="AB439" s="3"/>
      <c r="AC439" s="3"/>
      <c r="AD439" s="3"/>
      <c r="AE439" s="3"/>
    </row>
    <row r="440" spans="1:31" ht="36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9"/>
      <c r="V440" s="3"/>
      <c r="W440" s="3"/>
      <c r="X440" s="3"/>
      <c r="Z440" s="3"/>
      <c r="AA440" s="3"/>
      <c r="AB440" s="3"/>
      <c r="AC440" s="3"/>
      <c r="AD440" s="3"/>
      <c r="AE440" s="3"/>
    </row>
    <row r="441" spans="1:31" ht="36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9"/>
      <c r="V441" s="3"/>
      <c r="W441" s="3"/>
      <c r="X441" s="3"/>
      <c r="Z441" s="3"/>
      <c r="AA441" s="3"/>
      <c r="AB441" s="3"/>
      <c r="AC441" s="3"/>
      <c r="AD441" s="3"/>
      <c r="AE441" s="3"/>
    </row>
    <row r="442" spans="1:31" ht="36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9"/>
      <c r="V442" s="3"/>
      <c r="W442" s="3"/>
      <c r="X442" s="3"/>
      <c r="Z442" s="3"/>
      <c r="AA442" s="3"/>
      <c r="AB442" s="3"/>
      <c r="AC442" s="3"/>
      <c r="AD442" s="3"/>
      <c r="AE442" s="3"/>
    </row>
    <row r="443" spans="1:31" ht="36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9"/>
      <c r="V443" s="3"/>
      <c r="W443" s="3"/>
      <c r="X443" s="3"/>
      <c r="Z443" s="3"/>
      <c r="AA443" s="3"/>
      <c r="AB443" s="3"/>
      <c r="AC443" s="3"/>
      <c r="AD443" s="3"/>
      <c r="AE443" s="3"/>
    </row>
    <row r="444" spans="1:31" ht="36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9"/>
      <c r="V444" s="3"/>
      <c r="W444" s="3"/>
      <c r="X444" s="3"/>
      <c r="Z444" s="3"/>
      <c r="AA444" s="3"/>
      <c r="AB444" s="3"/>
      <c r="AC444" s="3"/>
      <c r="AD444" s="3"/>
      <c r="AE444" s="3"/>
    </row>
    <row r="445" spans="1:31" ht="36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9"/>
      <c r="V445" s="3"/>
      <c r="W445" s="3"/>
      <c r="X445" s="3"/>
      <c r="Z445" s="3"/>
      <c r="AA445" s="3"/>
      <c r="AB445" s="3"/>
      <c r="AC445" s="3"/>
      <c r="AD445" s="3"/>
      <c r="AE445" s="3"/>
    </row>
    <row r="446" spans="1:31" ht="36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9"/>
      <c r="V446" s="3"/>
      <c r="W446" s="3"/>
      <c r="X446" s="3"/>
      <c r="Z446" s="3"/>
      <c r="AA446" s="3"/>
      <c r="AB446" s="3"/>
      <c r="AC446" s="3"/>
      <c r="AD446" s="3"/>
      <c r="AE446" s="3"/>
    </row>
    <row r="447" spans="1:31" ht="36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9"/>
      <c r="V447" s="3"/>
      <c r="W447" s="3"/>
      <c r="X447" s="3"/>
      <c r="Z447" s="3"/>
      <c r="AA447" s="3"/>
      <c r="AB447" s="3"/>
      <c r="AC447" s="3"/>
      <c r="AD447" s="3"/>
      <c r="AE447" s="3"/>
    </row>
    <row r="448" spans="1:31" ht="36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9"/>
      <c r="V448" s="3"/>
      <c r="W448" s="3"/>
      <c r="X448" s="3"/>
      <c r="Z448" s="3"/>
      <c r="AA448" s="3"/>
      <c r="AB448" s="3"/>
      <c r="AC448" s="3"/>
      <c r="AD448" s="3"/>
      <c r="AE448" s="3"/>
    </row>
    <row r="449" spans="1:31" ht="36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9"/>
      <c r="V449" s="3"/>
      <c r="W449" s="3"/>
      <c r="X449" s="3"/>
      <c r="Z449" s="3"/>
      <c r="AA449" s="3"/>
      <c r="AB449" s="3"/>
      <c r="AC449" s="3"/>
      <c r="AD449" s="3"/>
      <c r="AE449" s="3"/>
    </row>
    <row r="450" spans="1:31" ht="36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9"/>
      <c r="V450" s="3"/>
      <c r="W450" s="3"/>
      <c r="X450" s="3"/>
      <c r="Z450" s="3"/>
      <c r="AA450" s="3"/>
      <c r="AB450" s="3"/>
      <c r="AC450" s="3"/>
      <c r="AD450" s="3"/>
      <c r="AE450" s="3"/>
    </row>
    <row r="451" spans="1:31" ht="36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9"/>
      <c r="V451" s="3"/>
      <c r="W451" s="3"/>
      <c r="X451" s="3"/>
      <c r="Z451" s="3"/>
      <c r="AA451" s="3"/>
      <c r="AB451" s="3"/>
      <c r="AC451" s="3"/>
      <c r="AD451" s="3"/>
      <c r="AE451" s="3"/>
    </row>
    <row r="452" spans="1:31" ht="36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9"/>
      <c r="V452" s="3"/>
      <c r="W452" s="3"/>
      <c r="X452" s="3"/>
      <c r="Z452" s="3"/>
      <c r="AA452" s="3"/>
      <c r="AB452" s="3"/>
      <c r="AC452" s="3"/>
      <c r="AD452" s="3"/>
      <c r="AE452" s="3"/>
    </row>
    <row r="453" spans="1:31" ht="36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9"/>
      <c r="V453" s="3"/>
      <c r="W453" s="3"/>
      <c r="X453" s="3"/>
      <c r="Z453" s="3"/>
      <c r="AA453" s="3"/>
      <c r="AB453" s="3"/>
      <c r="AC453" s="3"/>
      <c r="AD453" s="3"/>
      <c r="AE453" s="3"/>
    </row>
    <row r="454" spans="1:31" ht="36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9"/>
      <c r="V454" s="3"/>
      <c r="W454" s="3"/>
      <c r="X454" s="3"/>
      <c r="Z454" s="3"/>
      <c r="AA454" s="3"/>
      <c r="AB454" s="3"/>
      <c r="AC454" s="3"/>
      <c r="AD454" s="3"/>
      <c r="AE454" s="3"/>
    </row>
    <row r="455" spans="1:31" ht="36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9"/>
      <c r="V455" s="3"/>
      <c r="W455" s="3"/>
      <c r="X455" s="3"/>
      <c r="Z455" s="3"/>
      <c r="AA455" s="3"/>
      <c r="AB455" s="3"/>
      <c r="AC455" s="3"/>
      <c r="AD455" s="3"/>
      <c r="AE455" s="3"/>
    </row>
    <row r="456" spans="1:31" ht="36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9"/>
      <c r="V456" s="3"/>
      <c r="W456" s="3"/>
      <c r="X456" s="3"/>
      <c r="Z456" s="3"/>
      <c r="AA456" s="3"/>
      <c r="AB456" s="3"/>
      <c r="AC456" s="3"/>
      <c r="AD456" s="3"/>
      <c r="AE456" s="3"/>
    </row>
    <row r="457" spans="1:31" ht="36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9"/>
      <c r="V457" s="3"/>
      <c r="W457" s="3"/>
      <c r="X457" s="3"/>
      <c r="Z457" s="3"/>
      <c r="AA457" s="3"/>
      <c r="AB457" s="3"/>
      <c r="AC457" s="3"/>
      <c r="AD457" s="3"/>
      <c r="AE457" s="3"/>
    </row>
    <row r="458" spans="1:31" ht="36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9"/>
      <c r="V458" s="3"/>
      <c r="W458" s="3"/>
      <c r="X458" s="3"/>
      <c r="Z458" s="3"/>
      <c r="AA458" s="3"/>
      <c r="AB458" s="3"/>
      <c r="AC458" s="3"/>
      <c r="AD458" s="3"/>
      <c r="AE458" s="3"/>
    </row>
    <row r="459" spans="1:31" ht="36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9"/>
      <c r="V459" s="3"/>
      <c r="W459" s="3"/>
      <c r="X459" s="3"/>
      <c r="Z459" s="3"/>
      <c r="AA459" s="3"/>
      <c r="AB459" s="3"/>
      <c r="AC459" s="3"/>
      <c r="AD459" s="3"/>
      <c r="AE459" s="3"/>
    </row>
    <row r="460" spans="1:31" ht="36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9"/>
      <c r="V460" s="3"/>
      <c r="W460" s="3"/>
      <c r="X460" s="3"/>
      <c r="Z460" s="3"/>
      <c r="AA460" s="3"/>
      <c r="AB460" s="3"/>
      <c r="AC460" s="3"/>
      <c r="AD460" s="3"/>
      <c r="AE460" s="3"/>
    </row>
    <row r="461" spans="1:31" ht="36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9"/>
      <c r="V461" s="3"/>
      <c r="W461" s="3"/>
      <c r="X461" s="3"/>
      <c r="Z461" s="3"/>
      <c r="AA461" s="3"/>
      <c r="AB461" s="3"/>
      <c r="AC461" s="3"/>
      <c r="AD461" s="3"/>
      <c r="AE461" s="3"/>
    </row>
    <row r="462" spans="1:31" ht="36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9"/>
      <c r="V462" s="3"/>
      <c r="W462" s="3"/>
      <c r="X462" s="3"/>
      <c r="Z462" s="3"/>
      <c r="AA462" s="3"/>
      <c r="AB462" s="3"/>
      <c r="AC462" s="3"/>
      <c r="AD462" s="3"/>
      <c r="AE462" s="3"/>
    </row>
    <row r="463" spans="1:31" ht="36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9"/>
      <c r="V463" s="3"/>
      <c r="W463" s="3"/>
      <c r="X463" s="3"/>
      <c r="Z463" s="3"/>
      <c r="AA463" s="3"/>
      <c r="AB463" s="3"/>
      <c r="AC463" s="3"/>
      <c r="AD463" s="3"/>
      <c r="AE463" s="3"/>
    </row>
    <row r="464" spans="1:31" ht="36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9"/>
      <c r="V464" s="3"/>
      <c r="W464" s="3"/>
      <c r="X464" s="3"/>
      <c r="Z464" s="3"/>
      <c r="AA464" s="3"/>
      <c r="AB464" s="3"/>
      <c r="AC464" s="3"/>
      <c r="AD464" s="3"/>
      <c r="AE464" s="3"/>
    </row>
    <row r="465" spans="1:31" ht="36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9"/>
      <c r="V465" s="3"/>
      <c r="W465" s="3"/>
      <c r="X465" s="3"/>
      <c r="Z465" s="3"/>
      <c r="AA465" s="3"/>
      <c r="AB465" s="3"/>
      <c r="AC465" s="3"/>
      <c r="AD465" s="3"/>
      <c r="AE465" s="3"/>
    </row>
    <row r="466" spans="1:31" ht="36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9"/>
      <c r="V466" s="3"/>
      <c r="W466" s="3"/>
      <c r="X466" s="3"/>
      <c r="Z466" s="3"/>
      <c r="AA466" s="3"/>
      <c r="AB466" s="3"/>
      <c r="AC466" s="3"/>
      <c r="AD466" s="3"/>
      <c r="AE466" s="3"/>
    </row>
    <row r="467" spans="1:31" ht="36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9"/>
      <c r="V467" s="3"/>
      <c r="W467" s="3"/>
      <c r="X467" s="3"/>
      <c r="Z467" s="3"/>
      <c r="AA467" s="3"/>
      <c r="AB467" s="3"/>
      <c r="AC467" s="3"/>
      <c r="AD467" s="3"/>
      <c r="AE467" s="3"/>
    </row>
    <row r="468" spans="1:31" ht="36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9"/>
      <c r="V468" s="3"/>
      <c r="W468" s="3"/>
      <c r="X468" s="3"/>
      <c r="Z468" s="3"/>
      <c r="AA468" s="3"/>
      <c r="AB468" s="3"/>
      <c r="AC468" s="3"/>
      <c r="AD468" s="3"/>
      <c r="AE468" s="3"/>
    </row>
    <row r="469" spans="1:31" ht="36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9"/>
      <c r="V469" s="3"/>
      <c r="W469" s="3"/>
      <c r="X469" s="3"/>
      <c r="Z469" s="3"/>
      <c r="AA469" s="3"/>
      <c r="AB469" s="3"/>
      <c r="AC469" s="3"/>
      <c r="AD469" s="3"/>
      <c r="AE469" s="3"/>
    </row>
    <row r="470" spans="1:31" ht="36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9"/>
      <c r="V470" s="3"/>
      <c r="W470" s="3"/>
      <c r="X470" s="3"/>
      <c r="Z470" s="3"/>
      <c r="AA470" s="3"/>
      <c r="AB470" s="3"/>
      <c r="AC470" s="3"/>
      <c r="AD470" s="3"/>
      <c r="AE470" s="3"/>
    </row>
    <row r="471" spans="1:31" ht="36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9"/>
      <c r="V471" s="3"/>
      <c r="W471" s="3"/>
      <c r="X471" s="3"/>
      <c r="Z471" s="3"/>
      <c r="AA471" s="3"/>
      <c r="AB471" s="3"/>
      <c r="AC471" s="3"/>
      <c r="AD471" s="3"/>
      <c r="AE471" s="3"/>
    </row>
    <row r="472" spans="1:31" ht="36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9"/>
      <c r="V472" s="3"/>
      <c r="W472" s="3"/>
      <c r="X472" s="3"/>
      <c r="Z472" s="3"/>
      <c r="AA472" s="3"/>
      <c r="AB472" s="3"/>
      <c r="AC472" s="3"/>
      <c r="AD472" s="3"/>
      <c r="AE472" s="3"/>
    </row>
    <row r="473" spans="1:31" ht="36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9"/>
      <c r="V473" s="3"/>
      <c r="W473" s="3"/>
      <c r="X473" s="3"/>
      <c r="Z473" s="3"/>
      <c r="AA473" s="3"/>
      <c r="AB473" s="3"/>
      <c r="AC473" s="3"/>
      <c r="AD473" s="3"/>
      <c r="AE473" s="3"/>
    </row>
    <row r="474" spans="1:31" ht="36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9"/>
      <c r="V474" s="3"/>
      <c r="W474" s="3"/>
      <c r="X474" s="3"/>
      <c r="Z474" s="3"/>
      <c r="AA474" s="3"/>
      <c r="AB474" s="3"/>
      <c r="AC474" s="3"/>
      <c r="AD474" s="3"/>
      <c r="AE474" s="3"/>
    </row>
    <row r="475" spans="1:31" ht="36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9"/>
      <c r="V475" s="3"/>
      <c r="W475" s="3"/>
      <c r="X475" s="3"/>
      <c r="Z475" s="3"/>
      <c r="AA475" s="3"/>
      <c r="AB475" s="3"/>
      <c r="AC475" s="3"/>
      <c r="AD475" s="3"/>
      <c r="AE475" s="3"/>
    </row>
    <row r="476" spans="1:31" ht="36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9"/>
      <c r="V476" s="3"/>
      <c r="W476" s="3"/>
      <c r="X476" s="3"/>
      <c r="Z476" s="3"/>
      <c r="AA476" s="3"/>
      <c r="AB476" s="3"/>
      <c r="AC476" s="3"/>
      <c r="AD476" s="3"/>
      <c r="AE476" s="3"/>
    </row>
    <row r="477" spans="1:31" ht="36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9"/>
      <c r="V477" s="3"/>
      <c r="W477" s="3"/>
      <c r="X477" s="3"/>
      <c r="Z477" s="3"/>
      <c r="AA477" s="3"/>
      <c r="AB477" s="3"/>
      <c r="AC477" s="3"/>
      <c r="AD477" s="3"/>
      <c r="AE477" s="3"/>
    </row>
    <row r="478" spans="1:31" ht="36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9"/>
      <c r="V478" s="3"/>
      <c r="W478" s="3"/>
      <c r="X478" s="3"/>
      <c r="Z478" s="3"/>
      <c r="AA478" s="3"/>
      <c r="AB478" s="3"/>
      <c r="AC478" s="3"/>
      <c r="AD478" s="3"/>
      <c r="AE478" s="3"/>
    </row>
    <row r="479" spans="1:31" ht="36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9"/>
      <c r="V479" s="3"/>
      <c r="W479" s="3"/>
      <c r="X479" s="3"/>
      <c r="Z479" s="3"/>
      <c r="AA479" s="3"/>
      <c r="AB479" s="3"/>
      <c r="AC479" s="3"/>
      <c r="AD479" s="3"/>
      <c r="AE479" s="3"/>
    </row>
    <row r="480" spans="1:31" ht="36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9"/>
      <c r="V480" s="3"/>
      <c r="W480" s="3"/>
      <c r="X480" s="3"/>
      <c r="Z480" s="3"/>
      <c r="AA480" s="3"/>
      <c r="AB480" s="3"/>
      <c r="AC480" s="3"/>
      <c r="AD480" s="3"/>
      <c r="AE480" s="3"/>
    </row>
    <row r="481" spans="1:31" ht="36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9"/>
      <c r="V481" s="3"/>
      <c r="W481" s="3"/>
      <c r="X481" s="3"/>
      <c r="Z481" s="3"/>
      <c r="AA481" s="3"/>
      <c r="AB481" s="3"/>
      <c r="AC481" s="3"/>
      <c r="AD481" s="3"/>
      <c r="AE481" s="3"/>
    </row>
    <row r="482" spans="1:31" ht="36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9"/>
      <c r="V482" s="3"/>
      <c r="W482" s="3"/>
      <c r="X482" s="3"/>
      <c r="Z482" s="3"/>
      <c r="AA482" s="3"/>
      <c r="AB482" s="3"/>
      <c r="AC482" s="3"/>
      <c r="AD482" s="3"/>
      <c r="AE482" s="3"/>
    </row>
    <row r="483" spans="1:31" ht="36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9"/>
      <c r="V483" s="3"/>
      <c r="W483" s="3"/>
      <c r="X483" s="3"/>
      <c r="Z483" s="3"/>
      <c r="AA483" s="3"/>
      <c r="AB483" s="3"/>
      <c r="AC483" s="3"/>
      <c r="AD483" s="3"/>
      <c r="AE483" s="3"/>
    </row>
    <row r="484" spans="1:31" ht="36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9"/>
      <c r="V484" s="3"/>
      <c r="W484" s="3"/>
      <c r="X484" s="3"/>
      <c r="Z484" s="3"/>
      <c r="AA484" s="3"/>
      <c r="AB484" s="3"/>
      <c r="AC484" s="3"/>
      <c r="AD484" s="3"/>
      <c r="AE484" s="3"/>
    </row>
    <row r="485" spans="1:31" ht="36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9"/>
      <c r="V485" s="3"/>
      <c r="W485" s="3"/>
      <c r="X485" s="3"/>
      <c r="Z485" s="3"/>
      <c r="AA485" s="3"/>
      <c r="AB485" s="3"/>
      <c r="AC485" s="3"/>
      <c r="AD485" s="3"/>
      <c r="AE485" s="3"/>
    </row>
    <row r="486" spans="1:31" ht="36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9"/>
      <c r="V486" s="3"/>
      <c r="W486" s="3"/>
      <c r="X486" s="3"/>
      <c r="Z486" s="3"/>
      <c r="AA486" s="3"/>
      <c r="AB486" s="3"/>
      <c r="AC486" s="3"/>
      <c r="AD486" s="3"/>
      <c r="AE486" s="3"/>
    </row>
    <row r="487" spans="1:31" ht="36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9"/>
      <c r="V487" s="3"/>
      <c r="W487" s="3"/>
      <c r="X487" s="3"/>
      <c r="Z487" s="3"/>
      <c r="AA487" s="3"/>
      <c r="AB487" s="3"/>
      <c r="AC487" s="3"/>
      <c r="AD487" s="3"/>
      <c r="AE487" s="3"/>
    </row>
    <row r="488" spans="1:31" ht="36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9"/>
      <c r="V488" s="3"/>
      <c r="W488" s="3"/>
      <c r="X488" s="3"/>
      <c r="Z488" s="3"/>
      <c r="AA488" s="3"/>
      <c r="AB488" s="3"/>
      <c r="AC488" s="3"/>
      <c r="AD488" s="3"/>
      <c r="AE488" s="3"/>
    </row>
    <row r="489" spans="1:31" ht="36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9"/>
      <c r="V489" s="3"/>
      <c r="W489" s="3"/>
      <c r="X489" s="3"/>
      <c r="Z489" s="3"/>
      <c r="AA489" s="3"/>
      <c r="AB489" s="3"/>
      <c r="AC489" s="3"/>
      <c r="AD489" s="3"/>
      <c r="AE489" s="3"/>
    </row>
    <row r="490" spans="1:31" ht="36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9"/>
      <c r="V490" s="3"/>
      <c r="W490" s="3"/>
      <c r="X490" s="3"/>
      <c r="Z490" s="3"/>
      <c r="AA490" s="3"/>
      <c r="AB490" s="3"/>
      <c r="AC490" s="3"/>
      <c r="AD490" s="3"/>
      <c r="AE490" s="3"/>
    </row>
    <row r="491" spans="1:31" ht="36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9"/>
      <c r="V491" s="3"/>
      <c r="W491" s="3"/>
      <c r="X491" s="3"/>
      <c r="Z491" s="3"/>
      <c r="AA491" s="3"/>
      <c r="AB491" s="3"/>
      <c r="AC491" s="3"/>
      <c r="AD491" s="3"/>
      <c r="AE491" s="3"/>
    </row>
    <row r="492" spans="1:31" ht="36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9"/>
      <c r="V492" s="3"/>
      <c r="W492" s="3"/>
      <c r="X492" s="3"/>
      <c r="Z492" s="3"/>
      <c r="AA492" s="3"/>
      <c r="AB492" s="3"/>
      <c r="AC492" s="3"/>
      <c r="AD492" s="3"/>
      <c r="AE492" s="3"/>
    </row>
    <row r="493" spans="1:31" ht="36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9"/>
      <c r="V493" s="3"/>
      <c r="W493" s="3"/>
      <c r="X493" s="3"/>
      <c r="Z493" s="3"/>
      <c r="AA493" s="3"/>
      <c r="AB493" s="3"/>
      <c r="AC493" s="3"/>
      <c r="AD493" s="3"/>
      <c r="AE493" s="3"/>
    </row>
    <row r="494" spans="1:31" ht="36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9"/>
      <c r="V494" s="3"/>
      <c r="W494" s="3"/>
      <c r="X494" s="3"/>
      <c r="Z494" s="3"/>
      <c r="AA494" s="3"/>
      <c r="AB494" s="3"/>
      <c r="AC494" s="3"/>
      <c r="AD494" s="3"/>
      <c r="AE494" s="3"/>
    </row>
    <row r="495" spans="1:31" ht="36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9"/>
      <c r="V495" s="3"/>
      <c r="W495" s="3"/>
      <c r="X495" s="3"/>
      <c r="Z495" s="3"/>
      <c r="AA495" s="3"/>
      <c r="AB495" s="3"/>
      <c r="AC495" s="3"/>
      <c r="AD495" s="3"/>
      <c r="AE495" s="3"/>
    </row>
    <row r="496" spans="1:31" ht="36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9"/>
      <c r="V496" s="3"/>
      <c r="W496" s="3"/>
      <c r="X496" s="3"/>
      <c r="Z496" s="3"/>
      <c r="AA496" s="3"/>
      <c r="AB496" s="3"/>
      <c r="AC496" s="3"/>
      <c r="AD496" s="3"/>
      <c r="AE496" s="3"/>
    </row>
    <row r="497" spans="1:31" ht="36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9"/>
      <c r="V497" s="3"/>
      <c r="W497" s="3"/>
      <c r="X497" s="3"/>
      <c r="Z497" s="3"/>
      <c r="AA497" s="3"/>
      <c r="AB497" s="3"/>
      <c r="AC497" s="3"/>
      <c r="AD497" s="3"/>
      <c r="AE497" s="3"/>
    </row>
    <row r="498" spans="1:31" ht="36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9"/>
      <c r="V498" s="3"/>
      <c r="W498" s="3"/>
      <c r="X498" s="3"/>
      <c r="Z498" s="3"/>
      <c r="AA498" s="3"/>
      <c r="AB498" s="3"/>
      <c r="AC498" s="3"/>
      <c r="AD498" s="3"/>
      <c r="AE498" s="3"/>
    </row>
    <row r="499" spans="1:31" ht="36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9"/>
      <c r="V499" s="3"/>
      <c r="W499" s="3"/>
      <c r="X499" s="3"/>
      <c r="Z499" s="3"/>
      <c r="AA499" s="3"/>
      <c r="AB499" s="3"/>
      <c r="AC499" s="3"/>
      <c r="AD499" s="3"/>
      <c r="AE499" s="3"/>
    </row>
    <row r="500" spans="1:31" ht="36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9"/>
      <c r="V500" s="3"/>
      <c r="W500" s="3"/>
      <c r="X500" s="3"/>
      <c r="Z500" s="3"/>
      <c r="AA500" s="3"/>
      <c r="AB500" s="3"/>
      <c r="AC500" s="3"/>
      <c r="AD500" s="3"/>
      <c r="AE500" s="3"/>
    </row>
    <row r="501" spans="1:31" ht="36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9"/>
      <c r="V501" s="3"/>
      <c r="W501" s="3"/>
      <c r="X501" s="3"/>
      <c r="Z501" s="3"/>
      <c r="AA501" s="3"/>
      <c r="AB501" s="3"/>
      <c r="AC501" s="3"/>
      <c r="AD501" s="3"/>
      <c r="AE501" s="3"/>
    </row>
    <row r="502" spans="1:31" ht="36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9"/>
      <c r="V502" s="3"/>
      <c r="W502" s="3"/>
      <c r="X502" s="3"/>
      <c r="Z502" s="3"/>
      <c r="AA502" s="3"/>
      <c r="AB502" s="3"/>
      <c r="AC502" s="3"/>
      <c r="AD502" s="3"/>
      <c r="AE502" s="3"/>
    </row>
    <row r="503" spans="1:31" ht="36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9"/>
      <c r="V503" s="3"/>
      <c r="W503" s="3"/>
      <c r="X503" s="3"/>
      <c r="Z503" s="3"/>
      <c r="AA503" s="3"/>
      <c r="AB503" s="3"/>
      <c r="AC503" s="3"/>
      <c r="AD503" s="3"/>
      <c r="AE503" s="3"/>
    </row>
    <row r="504" spans="1:31" ht="36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9"/>
      <c r="V504" s="3"/>
      <c r="W504" s="3"/>
      <c r="X504" s="3"/>
      <c r="Z504" s="3"/>
      <c r="AA504" s="3"/>
      <c r="AB504" s="3"/>
      <c r="AC504" s="3"/>
      <c r="AD504" s="3"/>
      <c r="AE504" s="3"/>
    </row>
    <row r="505" spans="1:31" ht="36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9"/>
      <c r="V505" s="3"/>
      <c r="W505" s="3"/>
      <c r="X505" s="3"/>
      <c r="Z505" s="3"/>
      <c r="AA505" s="3"/>
      <c r="AB505" s="3"/>
      <c r="AC505" s="3"/>
      <c r="AD505" s="3"/>
      <c r="AE505" s="3"/>
    </row>
    <row r="506" spans="1:31" ht="36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9"/>
      <c r="V506" s="3"/>
      <c r="W506" s="3"/>
      <c r="X506" s="3"/>
      <c r="Z506" s="3"/>
      <c r="AA506" s="3"/>
      <c r="AB506" s="3"/>
      <c r="AC506" s="3"/>
      <c r="AD506" s="3"/>
      <c r="AE506" s="3"/>
    </row>
    <row r="507" spans="1:31" ht="36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9"/>
      <c r="V507" s="3"/>
      <c r="W507" s="3"/>
      <c r="X507" s="3"/>
      <c r="Z507" s="3"/>
      <c r="AA507" s="3"/>
      <c r="AB507" s="3"/>
      <c r="AC507" s="3"/>
      <c r="AD507" s="3"/>
      <c r="AE507" s="3"/>
    </row>
    <row r="508" spans="1:31" ht="36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9"/>
      <c r="V508" s="3"/>
      <c r="W508" s="3"/>
      <c r="X508" s="3"/>
      <c r="Z508" s="3"/>
      <c r="AA508" s="3"/>
      <c r="AB508" s="3"/>
      <c r="AC508" s="3"/>
      <c r="AD508" s="3"/>
      <c r="AE508" s="3"/>
    </row>
    <row r="509" spans="1:31" ht="36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9"/>
      <c r="V509" s="3"/>
      <c r="W509" s="3"/>
      <c r="X509" s="3"/>
      <c r="Z509" s="3"/>
      <c r="AA509" s="3"/>
      <c r="AB509" s="3"/>
      <c r="AC509" s="3"/>
      <c r="AD509" s="3"/>
      <c r="AE509" s="3"/>
    </row>
    <row r="510" spans="1:31" ht="36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9"/>
      <c r="V510" s="3"/>
      <c r="W510" s="3"/>
      <c r="X510" s="3"/>
      <c r="Z510" s="3"/>
      <c r="AA510" s="3"/>
      <c r="AB510" s="3"/>
      <c r="AC510" s="3"/>
      <c r="AD510" s="3"/>
      <c r="AE510" s="3"/>
    </row>
    <row r="511" spans="1:31" ht="36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9"/>
      <c r="V511" s="3"/>
      <c r="W511" s="3"/>
      <c r="X511" s="3"/>
      <c r="Z511" s="3"/>
      <c r="AA511" s="3"/>
      <c r="AB511" s="3"/>
      <c r="AC511" s="3"/>
      <c r="AD511" s="3"/>
      <c r="AE511" s="3"/>
    </row>
    <row r="512" spans="1:31" ht="36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9"/>
      <c r="V512" s="3"/>
      <c r="W512" s="3"/>
      <c r="X512" s="3"/>
      <c r="Z512" s="3"/>
      <c r="AA512" s="3"/>
      <c r="AB512" s="3"/>
      <c r="AC512" s="3"/>
      <c r="AD512" s="3"/>
      <c r="AE512" s="3"/>
    </row>
    <row r="513" spans="1:31" ht="36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9"/>
      <c r="V513" s="3"/>
      <c r="W513" s="3"/>
      <c r="X513" s="3"/>
      <c r="Z513" s="3"/>
      <c r="AA513" s="3"/>
      <c r="AB513" s="3"/>
      <c r="AC513" s="3"/>
      <c r="AD513" s="3"/>
      <c r="AE513" s="3"/>
    </row>
    <row r="514" spans="1:31" ht="36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9"/>
      <c r="V514" s="3"/>
      <c r="W514" s="3"/>
      <c r="X514" s="3"/>
      <c r="Z514" s="3"/>
      <c r="AA514" s="3"/>
      <c r="AB514" s="3"/>
      <c r="AC514" s="3"/>
      <c r="AD514" s="3"/>
      <c r="AE514" s="3"/>
    </row>
    <row r="515" spans="1:31" ht="36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9"/>
      <c r="V515" s="3"/>
      <c r="W515" s="3"/>
      <c r="X515" s="3"/>
      <c r="Z515" s="3"/>
      <c r="AA515" s="3"/>
      <c r="AB515" s="3"/>
      <c r="AC515" s="3"/>
      <c r="AD515" s="3"/>
      <c r="AE515" s="3"/>
    </row>
    <row r="516" spans="1:31" ht="36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9"/>
      <c r="V516" s="3"/>
      <c r="W516" s="3"/>
      <c r="X516" s="3"/>
      <c r="Z516" s="3"/>
      <c r="AA516" s="3"/>
      <c r="AB516" s="3"/>
      <c r="AC516" s="3"/>
      <c r="AD516" s="3"/>
      <c r="AE516" s="3"/>
    </row>
    <row r="517" spans="1:31" ht="36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9"/>
      <c r="V517" s="3"/>
      <c r="W517" s="3"/>
      <c r="X517" s="3"/>
      <c r="Z517" s="3"/>
      <c r="AA517" s="3"/>
      <c r="AB517" s="3"/>
      <c r="AC517" s="3"/>
      <c r="AD517" s="3"/>
      <c r="AE517" s="3"/>
    </row>
    <row r="518" spans="1:31" ht="36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9"/>
      <c r="V518" s="3"/>
      <c r="W518" s="3"/>
      <c r="X518" s="3"/>
      <c r="Z518" s="3"/>
      <c r="AA518" s="3"/>
      <c r="AB518" s="3"/>
      <c r="AC518" s="3"/>
      <c r="AD518" s="3"/>
      <c r="AE518" s="3"/>
    </row>
    <row r="519" spans="1:31" ht="36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9"/>
      <c r="V519" s="3"/>
      <c r="W519" s="3"/>
      <c r="X519" s="3"/>
      <c r="Z519" s="3"/>
      <c r="AA519" s="3"/>
      <c r="AB519" s="3"/>
      <c r="AC519" s="3"/>
      <c r="AD519" s="3"/>
      <c r="AE519" s="3"/>
    </row>
    <row r="520" spans="1:31" ht="36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9"/>
      <c r="V520" s="3"/>
      <c r="W520" s="3"/>
      <c r="X520" s="3"/>
      <c r="Z520" s="3"/>
      <c r="AA520" s="3"/>
      <c r="AB520" s="3"/>
      <c r="AC520" s="3"/>
      <c r="AD520" s="3"/>
      <c r="AE520" s="3"/>
    </row>
    <row r="521" spans="1:31" ht="36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9"/>
      <c r="V521" s="3"/>
      <c r="W521" s="3"/>
      <c r="X521" s="3"/>
      <c r="Z521" s="3"/>
      <c r="AA521" s="3"/>
      <c r="AB521" s="3"/>
      <c r="AC521" s="3"/>
      <c r="AD521" s="3"/>
      <c r="AE521" s="3"/>
    </row>
    <row r="522" spans="1:31" ht="36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9"/>
      <c r="V522" s="3"/>
      <c r="W522" s="3"/>
      <c r="X522" s="3"/>
      <c r="Z522" s="3"/>
      <c r="AA522" s="3"/>
      <c r="AB522" s="3"/>
      <c r="AC522" s="3"/>
      <c r="AD522" s="3"/>
      <c r="AE522" s="3"/>
    </row>
    <row r="523" spans="1:31" ht="36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9"/>
      <c r="V523" s="3"/>
      <c r="W523" s="3"/>
      <c r="X523" s="3"/>
      <c r="Z523" s="3"/>
      <c r="AA523" s="3"/>
      <c r="AB523" s="3"/>
      <c r="AC523" s="3"/>
      <c r="AD523" s="3"/>
      <c r="AE523" s="3"/>
    </row>
    <row r="524" spans="1:31" ht="36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9"/>
      <c r="V524" s="3"/>
      <c r="W524" s="3"/>
      <c r="X524" s="3"/>
      <c r="Z524" s="3"/>
      <c r="AA524" s="3"/>
      <c r="AB524" s="3"/>
      <c r="AC524" s="3"/>
      <c r="AD524" s="3"/>
      <c r="AE524" s="3"/>
    </row>
    <row r="525" spans="1:31" ht="36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9"/>
      <c r="V525" s="3"/>
      <c r="W525" s="3"/>
      <c r="X525" s="3"/>
      <c r="Z525" s="3"/>
      <c r="AA525" s="3"/>
      <c r="AB525" s="3"/>
      <c r="AC525" s="3"/>
      <c r="AD525" s="3"/>
      <c r="AE525" s="3"/>
    </row>
    <row r="526" spans="1:31" ht="36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9"/>
      <c r="V526" s="3"/>
      <c r="W526" s="3"/>
      <c r="X526" s="3"/>
      <c r="Z526" s="3"/>
      <c r="AA526" s="3"/>
      <c r="AB526" s="3"/>
      <c r="AC526" s="3"/>
      <c r="AD526" s="3"/>
      <c r="AE526" s="3"/>
    </row>
    <row r="527" spans="1:31" ht="36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9"/>
      <c r="V527" s="3"/>
      <c r="W527" s="3"/>
      <c r="X527" s="3"/>
      <c r="Z527" s="3"/>
      <c r="AA527" s="3"/>
      <c r="AB527" s="3"/>
      <c r="AC527" s="3"/>
      <c r="AD527" s="3"/>
      <c r="AE527" s="3"/>
    </row>
    <row r="528" spans="1:31" ht="36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9"/>
      <c r="V528" s="3"/>
      <c r="W528" s="3"/>
      <c r="X528" s="3"/>
      <c r="Z528" s="3"/>
      <c r="AA528" s="3"/>
      <c r="AB528" s="3"/>
      <c r="AC528" s="3"/>
      <c r="AD528" s="3"/>
      <c r="AE528" s="3"/>
    </row>
    <row r="529" spans="1:31" ht="36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9"/>
      <c r="V529" s="3"/>
      <c r="W529" s="3"/>
      <c r="X529" s="3"/>
      <c r="Z529" s="3"/>
      <c r="AA529" s="3"/>
      <c r="AB529" s="3"/>
      <c r="AC529" s="3"/>
      <c r="AD529" s="3"/>
      <c r="AE529" s="3"/>
    </row>
    <row r="530" spans="1:31" ht="36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9"/>
      <c r="V530" s="3"/>
      <c r="W530" s="3"/>
      <c r="X530" s="3"/>
      <c r="Z530" s="3"/>
      <c r="AA530" s="3"/>
      <c r="AB530" s="3"/>
      <c r="AC530" s="3"/>
      <c r="AD530" s="3"/>
      <c r="AE530" s="3"/>
    </row>
    <row r="531" spans="1:31" ht="36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9"/>
      <c r="V531" s="3"/>
      <c r="W531" s="3"/>
      <c r="X531" s="3"/>
      <c r="Z531" s="3"/>
      <c r="AA531" s="3"/>
      <c r="AB531" s="3"/>
      <c r="AC531" s="3"/>
      <c r="AD531" s="3"/>
      <c r="AE531" s="3"/>
    </row>
    <row r="532" spans="1:31" ht="36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9"/>
      <c r="V532" s="3"/>
      <c r="W532" s="3"/>
      <c r="X532" s="3"/>
      <c r="Z532" s="3"/>
      <c r="AA532" s="3"/>
      <c r="AB532" s="3"/>
      <c r="AC532" s="3"/>
      <c r="AD532" s="3"/>
      <c r="AE532" s="3"/>
    </row>
    <row r="533" spans="1:31" ht="36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9"/>
      <c r="V533" s="3"/>
      <c r="W533" s="3"/>
      <c r="X533" s="3"/>
      <c r="Z533" s="3"/>
      <c r="AA533" s="3"/>
      <c r="AB533" s="3"/>
      <c r="AC533" s="3"/>
      <c r="AD533" s="3"/>
      <c r="AE533" s="3"/>
    </row>
    <row r="534" spans="1:31" ht="36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9"/>
      <c r="V534" s="3"/>
      <c r="W534" s="3"/>
      <c r="X534" s="3"/>
      <c r="Z534" s="3"/>
      <c r="AA534" s="3"/>
      <c r="AB534" s="3"/>
      <c r="AC534" s="3"/>
      <c r="AD534" s="3"/>
      <c r="AE534" s="3"/>
    </row>
    <row r="535" spans="1:31" ht="36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9"/>
      <c r="V535" s="3"/>
      <c r="W535" s="3"/>
      <c r="X535" s="3"/>
      <c r="Z535" s="3"/>
      <c r="AA535" s="3"/>
      <c r="AB535" s="3"/>
      <c r="AC535" s="3"/>
      <c r="AD535" s="3"/>
      <c r="AE535" s="3"/>
    </row>
    <row r="536" spans="1:31" ht="36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9"/>
      <c r="V536" s="3"/>
      <c r="W536" s="3"/>
      <c r="X536" s="3"/>
      <c r="Z536" s="3"/>
      <c r="AA536" s="3"/>
      <c r="AB536" s="3"/>
      <c r="AC536" s="3"/>
      <c r="AD536" s="3"/>
      <c r="AE536" s="3"/>
    </row>
    <row r="537" spans="1:31" ht="36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9"/>
      <c r="V537" s="3"/>
      <c r="W537" s="3"/>
      <c r="X537" s="3"/>
      <c r="Z537" s="3"/>
      <c r="AA537" s="3"/>
      <c r="AB537" s="3"/>
      <c r="AC537" s="3"/>
      <c r="AD537" s="3"/>
      <c r="AE537" s="3"/>
    </row>
    <row r="538" spans="1:31" ht="36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9"/>
      <c r="V538" s="3"/>
      <c r="W538" s="3"/>
      <c r="X538" s="3"/>
      <c r="Z538" s="3"/>
      <c r="AA538" s="3"/>
      <c r="AB538" s="3"/>
      <c r="AC538" s="3"/>
      <c r="AD538" s="3"/>
      <c r="AE538" s="3"/>
    </row>
    <row r="539" spans="1:31" ht="36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9"/>
      <c r="V539" s="3"/>
      <c r="W539" s="3"/>
      <c r="X539" s="3"/>
      <c r="Z539" s="3"/>
      <c r="AA539" s="3"/>
      <c r="AB539" s="3"/>
      <c r="AC539" s="3"/>
      <c r="AD539" s="3"/>
      <c r="AE539" s="3"/>
    </row>
    <row r="540" spans="1:31" ht="36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9"/>
      <c r="V540" s="3"/>
      <c r="W540" s="3"/>
      <c r="X540" s="3"/>
      <c r="Z540" s="3"/>
      <c r="AA540" s="3"/>
      <c r="AB540" s="3"/>
      <c r="AC540" s="3"/>
      <c r="AD540" s="3"/>
      <c r="AE540" s="3"/>
    </row>
    <row r="541" spans="1:31" ht="36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9"/>
      <c r="V541" s="3"/>
      <c r="W541" s="3"/>
      <c r="X541" s="3"/>
      <c r="Z541" s="3"/>
      <c r="AA541" s="3"/>
      <c r="AB541" s="3"/>
      <c r="AC541" s="3"/>
      <c r="AD541" s="3"/>
      <c r="AE541" s="3"/>
    </row>
    <row r="542" spans="1:31" ht="36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9"/>
      <c r="V542" s="3"/>
      <c r="W542" s="3"/>
      <c r="X542" s="3"/>
      <c r="Z542" s="3"/>
      <c r="AA542" s="3"/>
      <c r="AB542" s="3"/>
      <c r="AC542" s="3"/>
      <c r="AD542" s="3"/>
      <c r="AE542" s="3"/>
    </row>
    <row r="543" spans="1:31" ht="36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9"/>
      <c r="V543" s="3"/>
      <c r="W543" s="3"/>
      <c r="X543" s="3"/>
      <c r="Z543" s="3"/>
      <c r="AA543" s="3"/>
      <c r="AB543" s="3"/>
      <c r="AC543" s="3"/>
      <c r="AD543" s="3"/>
      <c r="AE543" s="3"/>
    </row>
    <row r="544" spans="1:31" ht="36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9"/>
      <c r="V544" s="3"/>
      <c r="W544" s="3"/>
      <c r="X544" s="3"/>
      <c r="Z544" s="3"/>
      <c r="AA544" s="3"/>
      <c r="AB544" s="3"/>
      <c r="AC544" s="3"/>
      <c r="AD544" s="3"/>
      <c r="AE544" s="3"/>
    </row>
    <row r="545" spans="1:31" ht="36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9"/>
      <c r="V545" s="3"/>
      <c r="W545" s="3"/>
      <c r="X545" s="3"/>
      <c r="Z545" s="3"/>
      <c r="AA545" s="3"/>
      <c r="AB545" s="3"/>
      <c r="AC545" s="3"/>
      <c r="AD545" s="3"/>
      <c r="AE545" s="3"/>
    </row>
    <row r="546" spans="1:31" ht="36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9"/>
      <c r="V546" s="3"/>
      <c r="W546" s="3"/>
      <c r="X546" s="3"/>
      <c r="Z546" s="3"/>
      <c r="AA546" s="3"/>
      <c r="AB546" s="3"/>
      <c r="AC546" s="3"/>
      <c r="AD546" s="3"/>
      <c r="AE546" s="3"/>
    </row>
    <row r="547" spans="1:31" ht="36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9"/>
      <c r="V547" s="3"/>
      <c r="W547" s="3"/>
      <c r="X547" s="3"/>
      <c r="Z547" s="3"/>
      <c r="AA547" s="3"/>
      <c r="AB547" s="3"/>
      <c r="AC547" s="3"/>
      <c r="AD547" s="3"/>
      <c r="AE547" s="3"/>
    </row>
    <row r="548" spans="1:31" ht="36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9"/>
      <c r="V548" s="3"/>
      <c r="W548" s="3"/>
      <c r="X548" s="3"/>
      <c r="Z548" s="3"/>
      <c r="AA548" s="3"/>
      <c r="AB548" s="3"/>
      <c r="AC548" s="3"/>
      <c r="AD548" s="3"/>
      <c r="AE548" s="3"/>
    </row>
    <row r="549" spans="1:31" ht="36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9"/>
      <c r="V549" s="3"/>
      <c r="W549" s="3"/>
      <c r="X549" s="3"/>
      <c r="Z549" s="3"/>
      <c r="AA549" s="3"/>
      <c r="AB549" s="3"/>
      <c r="AC549" s="3"/>
      <c r="AD549" s="3"/>
      <c r="AE549" s="3"/>
    </row>
    <row r="550" spans="1:31" ht="36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9"/>
      <c r="V550" s="3"/>
      <c r="W550" s="3"/>
      <c r="X550" s="3"/>
      <c r="Z550" s="3"/>
      <c r="AA550" s="3"/>
      <c r="AB550" s="3"/>
      <c r="AC550" s="3"/>
      <c r="AD550" s="3"/>
      <c r="AE550" s="3"/>
    </row>
    <row r="551" spans="1:31" ht="36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9"/>
      <c r="V551" s="3"/>
      <c r="W551" s="3"/>
      <c r="X551" s="3"/>
      <c r="Z551" s="3"/>
      <c r="AA551" s="3"/>
      <c r="AB551" s="3"/>
      <c r="AC551" s="3"/>
      <c r="AD551" s="3"/>
      <c r="AE551" s="3"/>
    </row>
    <row r="552" spans="1:31" ht="36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9"/>
      <c r="V552" s="3"/>
      <c r="W552" s="3"/>
      <c r="X552" s="3"/>
      <c r="Z552" s="3"/>
      <c r="AA552" s="3"/>
      <c r="AB552" s="3"/>
      <c r="AC552" s="3"/>
      <c r="AD552" s="3"/>
      <c r="AE552" s="3"/>
    </row>
    <row r="553" spans="1:31" ht="36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9"/>
      <c r="V553" s="3"/>
      <c r="W553" s="3"/>
      <c r="X553" s="3"/>
      <c r="Z553" s="3"/>
      <c r="AA553" s="3"/>
      <c r="AB553" s="3"/>
      <c r="AC553" s="3"/>
      <c r="AD553" s="3"/>
      <c r="AE553" s="3"/>
    </row>
    <row r="554" spans="1:31" ht="36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9"/>
      <c r="V554" s="3"/>
      <c r="W554" s="3"/>
      <c r="X554" s="3"/>
      <c r="Z554" s="3"/>
      <c r="AA554" s="3"/>
      <c r="AB554" s="3"/>
      <c r="AC554" s="3"/>
      <c r="AD554" s="3"/>
      <c r="AE554" s="3"/>
    </row>
    <row r="555" spans="1:31" ht="36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9"/>
      <c r="V555" s="3"/>
      <c r="W555" s="3"/>
      <c r="X555" s="3"/>
      <c r="Z555" s="3"/>
      <c r="AA555" s="3"/>
      <c r="AB555" s="3"/>
      <c r="AC555" s="3"/>
      <c r="AD555" s="3"/>
      <c r="AE555" s="3"/>
    </row>
    <row r="556" spans="1:31" ht="36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9"/>
      <c r="V556" s="3"/>
      <c r="W556" s="3"/>
      <c r="X556" s="3"/>
      <c r="Z556" s="3"/>
      <c r="AA556" s="3"/>
      <c r="AB556" s="3"/>
      <c r="AC556" s="3"/>
      <c r="AD556" s="3"/>
      <c r="AE556" s="3"/>
    </row>
    <row r="557" spans="1:31" ht="36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9"/>
      <c r="V557" s="3"/>
      <c r="W557" s="3"/>
      <c r="X557" s="3"/>
      <c r="Z557" s="3"/>
      <c r="AA557" s="3"/>
      <c r="AB557" s="3"/>
      <c r="AC557" s="3"/>
      <c r="AD557" s="3"/>
      <c r="AE557" s="3"/>
    </row>
    <row r="558" spans="1:31" ht="36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9"/>
      <c r="V558" s="3"/>
      <c r="W558" s="3"/>
      <c r="X558" s="3"/>
      <c r="Z558" s="3"/>
      <c r="AA558" s="3"/>
      <c r="AB558" s="3"/>
      <c r="AC558" s="3"/>
      <c r="AD558" s="3"/>
      <c r="AE558" s="3"/>
    </row>
    <row r="559" spans="1:31" ht="36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9"/>
      <c r="V559" s="3"/>
      <c r="W559" s="3"/>
      <c r="X559" s="3"/>
      <c r="Z559" s="3"/>
      <c r="AA559" s="3"/>
      <c r="AB559" s="3"/>
      <c r="AC559" s="3"/>
      <c r="AD559" s="3"/>
      <c r="AE559" s="3"/>
    </row>
    <row r="560" spans="1:31" ht="36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9"/>
      <c r="V560" s="3"/>
      <c r="W560" s="3"/>
      <c r="X560" s="3"/>
      <c r="Z560" s="3"/>
      <c r="AA560" s="3"/>
      <c r="AB560" s="3"/>
      <c r="AC560" s="3"/>
      <c r="AD560" s="3"/>
      <c r="AE560" s="3"/>
    </row>
    <row r="561" spans="1:31" ht="36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9"/>
      <c r="V561" s="3"/>
      <c r="W561" s="3"/>
      <c r="X561" s="3"/>
      <c r="Z561" s="3"/>
      <c r="AA561" s="3"/>
      <c r="AB561" s="3"/>
      <c r="AC561" s="3"/>
      <c r="AD561" s="3"/>
      <c r="AE561" s="3"/>
    </row>
    <row r="562" spans="1:31" ht="36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9"/>
      <c r="V562" s="3"/>
      <c r="W562" s="3"/>
      <c r="X562" s="3"/>
      <c r="Z562" s="3"/>
      <c r="AA562" s="3"/>
      <c r="AB562" s="3"/>
      <c r="AC562" s="3"/>
      <c r="AD562" s="3"/>
      <c r="AE562" s="3"/>
    </row>
    <row r="563" spans="1:31" ht="36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9"/>
      <c r="V563" s="3"/>
      <c r="W563" s="3"/>
      <c r="X563" s="3"/>
      <c r="Z563" s="3"/>
      <c r="AA563" s="3"/>
      <c r="AB563" s="3"/>
      <c r="AC563" s="3"/>
      <c r="AD563" s="3"/>
      <c r="AE563" s="3"/>
    </row>
    <row r="564" spans="1:31" ht="36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9"/>
      <c r="V564" s="3"/>
      <c r="W564" s="3"/>
      <c r="X564" s="3"/>
      <c r="Z564" s="3"/>
      <c r="AA564" s="3"/>
      <c r="AB564" s="3"/>
      <c r="AC564" s="3"/>
      <c r="AD564" s="3"/>
      <c r="AE564" s="3"/>
    </row>
    <row r="565" spans="1:31" ht="36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9"/>
      <c r="V565" s="3"/>
      <c r="W565" s="3"/>
      <c r="X565" s="3"/>
      <c r="Z565" s="3"/>
      <c r="AA565" s="3"/>
      <c r="AB565" s="3"/>
      <c r="AC565" s="3"/>
      <c r="AD565" s="3"/>
      <c r="AE565" s="3"/>
    </row>
    <row r="566" spans="1:31" ht="36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9"/>
      <c r="V566" s="3"/>
      <c r="W566" s="3"/>
      <c r="X566" s="3"/>
      <c r="Z566" s="3"/>
      <c r="AA566" s="3"/>
      <c r="AB566" s="3"/>
      <c r="AC566" s="3"/>
      <c r="AD566" s="3"/>
      <c r="AE566" s="3"/>
    </row>
    <row r="567" spans="1:31" ht="36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9"/>
      <c r="V567" s="3"/>
      <c r="W567" s="3"/>
      <c r="X567" s="3"/>
      <c r="Z567" s="3"/>
      <c r="AA567" s="3"/>
      <c r="AB567" s="3"/>
      <c r="AC567" s="3"/>
      <c r="AD567" s="3"/>
      <c r="AE567" s="3"/>
    </row>
    <row r="568" spans="1:31" ht="36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9"/>
      <c r="V568" s="3"/>
      <c r="W568" s="3"/>
      <c r="X568" s="3"/>
      <c r="Z568" s="3"/>
      <c r="AA568" s="3"/>
      <c r="AB568" s="3"/>
      <c r="AC568" s="3"/>
      <c r="AD568" s="3"/>
      <c r="AE568" s="3"/>
    </row>
    <row r="569" spans="1:31" ht="36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9"/>
      <c r="V569" s="3"/>
      <c r="W569" s="3"/>
      <c r="X569" s="3"/>
      <c r="Z569" s="3"/>
      <c r="AA569" s="3"/>
      <c r="AB569" s="3"/>
      <c r="AC569" s="3"/>
      <c r="AD569" s="3"/>
      <c r="AE569" s="3"/>
    </row>
    <row r="570" spans="1:31" ht="36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9"/>
      <c r="V570" s="3"/>
      <c r="W570" s="3"/>
      <c r="X570" s="3"/>
      <c r="Z570" s="3"/>
      <c r="AA570" s="3"/>
      <c r="AB570" s="3"/>
      <c r="AC570" s="3"/>
      <c r="AD570" s="3"/>
      <c r="AE570" s="3"/>
    </row>
    <row r="571" spans="1:31" ht="36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9"/>
      <c r="V571" s="3"/>
      <c r="W571" s="3"/>
      <c r="X571" s="3"/>
      <c r="Z571" s="3"/>
      <c r="AA571" s="3"/>
      <c r="AB571" s="3"/>
      <c r="AC571" s="3"/>
      <c r="AD571" s="3"/>
      <c r="AE571" s="3"/>
    </row>
    <row r="572" spans="1:31" ht="36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9"/>
      <c r="V572" s="3"/>
      <c r="W572" s="3"/>
      <c r="X572" s="3"/>
      <c r="Z572" s="3"/>
      <c r="AA572" s="3"/>
      <c r="AB572" s="3"/>
      <c r="AC572" s="3"/>
      <c r="AD572" s="3"/>
      <c r="AE572" s="3"/>
    </row>
    <row r="573" spans="1:31" ht="36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9"/>
      <c r="V573" s="3"/>
      <c r="W573" s="3"/>
      <c r="X573" s="3"/>
      <c r="Z573" s="3"/>
      <c r="AA573" s="3"/>
      <c r="AB573" s="3"/>
      <c r="AC573" s="3"/>
      <c r="AD573" s="3"/>
      <c r="AE573" s="3"/>
    </row>
    <row r="574" spans="1:31" ht="36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9"/>
      <c r="V574" s="3"/>
      <c r="W574" s="3"/>
      <c r="X574" s="3"/>
      <c r="Z574" s="3"/>
      <c r="AA574" s="3"/>
      <c r="AB574" s="3"/>
      <c r="AC574" s="3"/>
      <c r="AD574" s="3"/>
      <c r="AE574" s="3"/>
    </row>
    <row r="575" spans="1:31" ht="36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9"/>
      <c r="V575" s="3"/>
      <c r="W575" s="3"/>
      <c r="X575" s="3"/>
      <c r="Z575" s="3"/>
      <c r="AA575" s="3"/>
      <c r="AB575" s="3"/>
      <c r="AC575" s="3"/>
      <c r="AD575" s="3"/>
      <c r="AE575" s="3"/>
    </row>
    <row r="576" spans="1:31" ht="36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9"/>
      <c r="V576" s="3"/>
      <c r="W576" s="3"/>
      <c r="X576" s="3"/>
      <c r="Z576" s="3"/>
      <c r="AA576" s="3"/>
      <c r="AB576" s="3"/>
      <c r="AC576" s="3"/>
      <c r="AD576" s="3"/>
      <c r="AE576" s="3"/>
    </row>
    <row r="577" spans="1:31" ht="36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9"/>
      <c r="V577" s="3"/>
      <c r="W577" s="3"/>
      <c r="X577" s="3"/>
      <c r="Z577" s="3"/>
      <c r="AA577" s="3"/>
      <c r="AB577" s="3"/>
      <c r="AC577" s="3"/>
      <c r="AD577" s="3"/>
      <c r="AE577" s="3"/>
    </row>
    <row r="578" spans="1:31" ht="36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9"/>
      <c r="V578" s="3"/>
      <c r="W578" s="3"/>
      <c r="X578" s="3"/>
      <c r="Z578" s="3"/>
      <c r="AA578" s="3"/>
      <c r="AB578" s="3"/>
      <c r="AC578" s="3"/>
      <c r="AD578" s="3"/>
      <c r="AE578" s="3"/>
    </row>
    <row r="579" spans="1:31" ht="36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9"/>
      <c r="V579" s="3"/>
      <c r="W579" s="3"/>
      <c r="X579" s="3"/>
      <c r="Z579" s="3"/>
      <c r="AA579" s="3"/>
      <c r="AB579" s="3"/>
      <c r="AC579" s="3"/>
      <c r="AD579" s="3"/>
      <c r="AE579" s="3"/>
    </row>
    <row r="580" spans="1:31" ht="36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9"/>
      <c r="V580" s="3"/>
      <c r="W580" s="3"/>
      <c r="X580" s="3"/>
      <c r="Z580" s="3"/>
      <c r="AA580" s="3"/>
      <c r="AB580" s="3"/>
      <c r="AC580" s="3"/>
      <c r="AD580" s="3"/>
      <c r="AE580" s="3"/>
    </row>
    <row r="581" spans="1:31" ht="36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9"/>
      <c r="V581" s="3"/>
      <c r="W581" s="3"/>
      <c r="X581" s="3"/>
      <c r="Z581" s="3"/>
      <c r="AA581" s="3"/>
      <c r="AB581" s="3"/>
      <c r="AC581" s="3"/>
      <c r="AD581" s="3"/>
      <c r="AE581" s="3"/>
    </row>
    <row r="582" spans="1:31" ht="36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9"/>
      <c r="V582" s="3"/>
      <c r="W582" s="3"/>
      <c r="X582" s="3"/>
      <c r="Z582" s="3"/>
      <c r="AA582" s="3"/>
      <c r="AB582" s="3"/>
      <c r="AC582" s="3"/>
      <c r="AD582" s="3"/>
      <c r="AE582" s="3"/>
    </row>
    <row r="583" spans="1:31" ht="36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9"/>
      <c r="V583" s="3"/>
      <c r="W583" s="3"/>
      <c r="X583" s="3"/>
      <c r="Z583" s="3"/>
      <c r="AA583" s="3"/>
      <c r="AB583" s="3"/>
      <c r="AC583" s="3"/>
      <c r="AD583" s="3"/>
      <c r="AE583" s="3"/>
    </row>
    <row r="584" spans="1:31" ht="36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9"/>
      <c r="V584" s="3"/>
      <c r="W584" s="3"/>
      <c r="X584" s="3"/>
      <c r="Z584" s="3"/>
      <c r="AA584" s="3"/>
      <c r="AB584" s="3"/>
      <c r="AC584" s="3"/>
      <c r="AD584" s="3"/>
      <c r="AE584" s="3"/>
    </row>
    <row r="585" spans="1:31" ht="36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9"/>
      <c r="V585" s="3"/>
      <c r="W585" s="3"/>
      <c r="X585" s="3"/>
      <c r="Z585" s="3"/>
      <c r="AA585" s="3"/>
      <c r="AB585" s="3"/>
      <c r="AC585" s="3"/>
      <c r="AD585" s="3"/>
      <c r="AE585" s="3"/>
    </row>
    <row r="586" spans="1:31" ht="36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9"/>
      <c r="V586" s="3"/>
      <c r="W586" s="3"/>
      <c r="X586" s="3"/>
      <c r="Z586" s="3"/>
      <c r="AA586" s="3"/>
      <c r="AB586" s="3"/>
      <c r="AC586" s="3"/>
      <c r="AD586" s="3"/>
      <c r="AE586" s="3"/>
    </row>
    <row r="587" spans="1:31" ht="36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9"/>
      <c r="V587" s="3"/>
      <c r="W587" s="3"/>
      <c r="X587" s="3"/>
      <c r="Z587" s="3"/>
      <c r="AA587" s="3"/>
      <c r="AB587" s="3"/>
      <c r="AC587" s="3"/>
      <c r="AD587" s="3"/>
      <c r="AE587" s="3"/>
    </row>
    <row r="588" spans="1:31" ht="36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9"/>
      <c r="V588" s="3"/>
      <c r="W588" s="3"/>
      <c r="X588" s="3"/>
      <c r="Z588" s="3"/>
      <c r="AA588" s="3"/>
      <c r="AB588" s="3"/>
      <c r="AC588" s="3"/>
      <c r="AD588" s="3"/>
      <c r="AE588" s="3"/>
    </row>
    <row r="589" spans="1:31" ht="36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9"/>
      <c r="V589" s="3"/>
      <c r="W589" s="3"/>
      <c r="X589" s="3"/>
      <c r="Z589" s="3"/>
      <c r="AA589" s="3"/>
      <c r="AB589" s="3"/>
      <c r="AC589" s="3"/>
      <c r="AD589" s="3"/>
      <c r="AE589" s="3"/>
    </row>
    <row r="590" spans="1:31" ht="36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9"/>
      <c r="V590" s="3"/>
      <c r="W590" s="3"/>
      <c r="X590" s="3"/>
      <c r="Z590" s="3"/>
      <c r="AA590" s="3"/>
      <c r="AB590" s="3"/>
      <c r="AC590" s="3"/>
      <c r="AD590" s="3"/>
      <c r="AE590" s="3"/>
    </row>
    <row r="591" spans="1:31" ht="36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9"/>
      <c r="V591" s="3"/>
      <c r="W591" s="3"/>
      <c r="X591" s="3"/>
      <c r="Z591" s="3"/>
      <c r="AA591" s="3"/>
      <c r="AB591" s="3"/>
      <c r="AC591" s="3"/>
      <c r="AD591" s="3"/>
      <c r="AE591" s="3"/>
    </row>
    <row r="592" spans="1:31" ht="36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9"/>
      <c r="V592" s="3"/>
      <c r="W592" s="3"/>
      <c r="X592" s="3"/>
      <c r="Z592" s="3"/>
      <c r="AA592" s="3"/>
      <c r="AB592" s="3"/>
      <c r="AC592" s="3"/>
      <c r="AD592" s="3"/>
      <c r="AE592" s="3"/>
    </row>
    <row r="593" spans="1:31" ht="36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9"/>
      <c r="V593" s="3"/>
      <c r="W593" s="3"/>
      <c r="X593" s="3"/>
      <c r="Z593" s="3"/>
      <c r="AA593" s="3"/>
      <c r="AB593" s="3"/>
      <c r="AC593" s="3"/>
      <c r="AD593" s="3"/>
      <c r="AE593" s="3"/>
    </row>
    <row r="594" spans="1:31" ht="36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9"/>
      <c r="V594" s="3"/>
      <c r="W594" s="3"/>
      <c r="X594" s="3"/>
      <c r="Z594" s="3"/>
      <c r="AA594" s="3"/>
      <c r="AB594" s="3"/>
      <c r="AC594" s="3"/>
      <c r="AD594" s="3"/>
      <c r="AE594" s="3"/>
    </row>
    <row r="595" spans="1:31" ht="36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9"/>
      <c r="V595" s="3"/>
      <c r="W595" s="3"/>
      <c r="X595" s="3"/>
      <c r="Z595" s="3"/>
      <c r="AA595" s="3"/>
      <c r="AB595" s="3"/>
      <c r="AC595" s="3"/>
      <c r="AD595" s="3"/>
      <c r="AE595" s="3"/>
    </row>
    <row r="596" spans="1:31" ht="36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9"/>
      <c r="V596" s="3"/>
      <c r="W596" s="3"/>
      <c r="X596" s="3"/>
      <c r="Z596" s="3"/>
      <c r="AA596" s="3"/>
      <c r="AB596" s="3"/>
      <c r="AC596" s="3"/>
      <c r="AD596" s="3"/>
      <c r="AE596" s="3"/>
    </row>
    <row r="597" spans="1:31" ht="36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9"/>
      <c r="V597" s="3"/>
      <c r="W597" s="3"/>
      <c r="X597" s="3"/>
      <c r="Z597" s="3"/>
      <c r="AA597" s="3"/>
      <c r="AB597" s="3"/>
      <c r="AC597" s="3"/>
      <c r="AD597" s="3"/>
      <c r="AE597" s="3"/>
    </row>
    <row r="598" spans="1:31" ht="36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9"/>
      <c r="V598" s="3"/>
      <c r="W598" s="3"/>
      <c r="X598" s="3"/>
      <c r="Z598" s="3"/>
      <c r="AA598" s="3"/>
      <c r="AB598" s="3"/>
      <c r="AC598" s="3"/>
      <c r="AD598" s="3"/>
      <c r="AE598" s="3"/>
    </row>
    <row r="599" spans="1:31" ht="36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9"/>
      <c r="V599" s="3"/>
      <c r="W599" s="3"/>
      <c r="X599" s="3"/>
      <c r="Z599" s="3"/>
      <c r="AA599" s="3"/>
      <c r="AB599" s="3"/>
      <c r="AC599" s="3"/>
      <c r="AD599" s="3"/>
      <c r="AE599" s="3"/>
    </row>
    <row r="600" spans="1:31" ht="36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9"/>
      <c r="V600" s="3"/>
      <c r="W600" s="3"/>
      <c r="X600" s="3"/>
      <c r="Z600" s="3"/>
      <c r="AA600" s="3"/>
      <c r="AB600" s="3"/>
      <c r="AC600" s="3"/>
      <c r="AD600" s="3"/>
      <c r="AE600" s="3"/>
    </row>
    <row r="601" spans="1:31" ht="36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9"/>
      <c r="V601" s="3"/>
      <c r="W601" s="3"/>
      <c r="X601" s="3"/>
      <c r="Z601" s="3"/>
      <c r="AA601" s="3"/>
      <c r="AB601" s="3"/>
      <c r="AC601" s="3"/>
      <c r="AD601" s="3"/>
      <c r="AE601" s="3"/>
    </row>
    <row r="602" spans="1:31" ht="36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9"/>
      <c r="V602" s="3"/>
      <c r="W602" s="3"/>
      <c r="X602" s="3"/>
      <c r="Z602" s="3"/>
      <c r="AA602" s="3"/>
      <c r="AB602" s="3"/>
      <c r="AC602" s="3"/>
      <c r="AD602" s="3"/>
      <c r="AE602" s="3"/>
    </row>
    <row r="603" spans="1:31" ht="36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9"/>
      <c r="V603" s="3"/>
      <c r="W603" s="3"/>
      <c r="X603" s="3"/>
      <c r="Z603" s="3"/>
      <c r="AA603" s="3"/>
      <c r="AB603" s="3"/>
      <c r="AC603" s="3"/>
      <c r="AD603" s="3"/>
      <c r="AE603" s="3"/>
    </row>
    <row r="604" spans="1:31" ht="36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9"/>
      <c r="V604" s="3"/>
      <c r="W604" s="3"/>
      <c r="X604" s="3"/>
      <c r="Z604" s="3"/>
      <c r="AA604" s="3"/>
      <c r="AB604" s="3"/>
      <c r="AC604" s="3"/>
      <c r="AD604" s="3"/>
      <c r="AE604" s="3"/>
    </row>
    <row r="605" spans="1:31" ht="36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9"/>
      <c r="V605" s="3"/>
      <c r="W605" s="3"/>
      <c r="X605" s="3"/>
      <c r="Z605" s="3"/>
      <c r="AA605" s="3"/>
      <c r="AB605" s="3"/>
      <c r="AC605" s="3"/>
      <c r="AD605" s="3"/>
      <c r="AE605" s="3"/>
    </row>
    <row r="606" spans="1:31" ht="36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9"/>
      <c r="V606" s="3"/>
      <c r="W606" s="3"/>
      <c r="X606" s="3"/>
      <c r="Z606" s="3"/>
      <c r="AA606" s="3"/>
      <c r="AB606" s="3"/>
      <c r="AC606" s="3"/>
      <c r="AD606" s="3"/>
      <c r="AE606" s="3"/>
    </row>
    <row r="607" spans="1:31" ht="36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9"/>
      <c r="V607" s="3"/>
      <c r="W607" s="3"/>
      <c r="X607" s="3"/>
      <c r="Z607" s="3"/>
      <c r="AA607" s="3"/>
      <c r="AB607" s="3"/>
      <c r="AC607" s="3"/>
      <c r="AD607" s="3"/>
      <c r="AE607" s="3"/>
    </row>
    <row r="608" spans="1:31" ht="36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9"/>
      <c r="V608" s="3"/>
      <c r="W608" s="3"/>
      <c r="X608" s="3"/>
      <c r="Z608" s="3"/>
      <c r="AA608" s="3"/>
      <c r="AB608" s="3"/>
      <c r="AC608" s="3"/>
      <c r="AD608" s="3"/>
      <c r="AE608" s="3"/>
    </row>
    <row r="609" spans="1:31" ht="36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9"/>
      <c r="V609" s="3"/>
      <c r="W609" s="3"/>
      <c r="X609" s="3"/>
      <c r="Z609" s="3"/>
      <c r="AA609" s="3"/>
      <c r="AB609" s="3"/>
      <c r="AC609" s="3"/>
      <c r="AD609" s="3"/>
      <c r="AE609" s="3"/>
    </row>
    <row r="610" spans="1:31" ht="36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9"/>
      <c r="V610" s="3"/>
      <c r="W610" s="3"/>
      <c r="X610" s="3"/>
      <c r="Z610" s="3"/>
      <c r="AA610" s="3"/>
      <c r="AB610" s="3"/>
      <c r="AC610" s="3"/>
      <c r="AD610" s="3"/>
      <c r="AE610" s="3"/>
    </row>
    <row r="611" spans="1:31" ht="36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9"/>
      <c r="V611" s="3"/>
      <c r="W611" s="3"/>
      <c r="X611" s="3"/>
      <c r="Z611" s="3"/>
      <c r="AA611" s="3"/>
      <c r="AB611" s="3"/>
      <c r="AC611" s="3"/>
      <c r="AD611" s="3"/>
      <c r="AE611" s="3"/>
    </row>
    <row r="612" spans="1:31" ht="36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9"/>
      <c r="V612" s="3"/>
      <c r="W612" s="3"/>
      <c r="X612" s="3"/>
      <c r="Z612" s="3"/>
      <c r="AA612" s="3"/>
      <c r="AB612" s="3"/>
      <c r="AC612" s="3"/>
      <c r="AD612" s="3"/>
      <c r="AE612" s="3"/>
    </row>
    <row r="613" spans="1:31" ht="36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9"/>
      <c r="V613" s="3"/>
      <c r="W613" s="3"/>
      <c r="X613" s="3"/>
      <c r="Z613" s="3"/>
      <c r="AA613" s="3"/>
      <c r="AB613" s="3"/>
      <c r="AC613" s="3"/>
      <c r="AD613" s="3"/>
      <c r="AE613" s="3"/>
    </row>
    <row r="614" spans="1:31" ht="36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9"/>
      <c r="V614" s="3"/>
      <c r="W614" s="3"/>
      <c r="X614" s="3"/>
      <c r="Z614" s="3"/>
      <c r="AA614" s="3"/>
      <c r="AB614" s="3"/>
      <c r="AC614" s="3"/>
      <c r="AD614" s="3"/>
      <c r="AE614" s="3"/>
    </row>
    <row r="615" spans="1:31" ht="36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9"/>
      <c r="V615" s="3"/>
      <c r="W615" s="3"/>
      <c r="X615" s="3"/>
      <c r="Z615" s="3"/>
      <c r="AA615" s="3"/>
      <c r="AB615" s="3"/>
      <c r="AC615" s="3"/>
      <c r="AD615" s="3"/>
      <c r="AE615" s="3"/>
    </row>
    <row r="616" spans="1:31" ht="36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9"/>
      <c r="V616" s="3"/>
      <c r="W616" s="3"/>
      <c r="X616" s="3"/>
      <c r="Z616" s="3"/>
      <c r="AA616" s="3"/>
      <c r="AB616" s="3"/>
      <c r="AC616" s="3"/>
      <c r="AD616" s="3"/>
      <c r="AE616" s="3"/>
    </row>
    <row r="617" spans="1:31" ht="36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9"/>
      <c r="V617" s="3"/>
      <c r="W617" s="3"/>
      <c r="X617" s="3"/>
      <c r="Z617" s="3"/>
      <c r="AA617" s="3"/>
      <c r="AB617" s="3"/>
      <c r="AC617" s="3"/>
      <c r="AD617" s="3"/>
      <c r="AE617" s="3"/>
    </row>
    <row r="618" spans="1:31" ht="36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9"/>
      <c r="V618" s="3"/>
      <c r="W618" s="3"/>
      <c r="X618" s="3"/>
      <c r="Z618" s="3"/>
      <c r="AA618" s="3"/>
      <c r="AB618" s="3"/>
      <c r="AC618" s="3"/>
      <c r="AD618" s="3"/>
      <c r="AE618" s="3"/>
    </row>
    <row r="619" spans="1:31" ht="36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9"/>
      <c r="V619" s="3"/>
      <c r="W619" s="3"/>
      <c r="X619" s="3"/>
      <c r="Z619" s="3"/>
      <c r="AA619" s="3"/>
      <c r="AB619" s="3"/>
      <c r="AC619" s="3"/>
      <c r="AD619" s="3"/>
      <c r="AE619" s="3"/>
    </row>
    <row r="620" spans="1:31" ht="36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9"/>
      <c r="V620" s="3"/>
      <c r="W620" s="3"/>
      <c r="X620" s="3"/>
      <c r="Z620" s="3"/>
      <c r="AA620" s="3"/>
      <c r="AB620" s="3"/>
      <c r="AC620" s="3"/>
      <c r="AD620" s="3"/>
      <c r="AE620" s="3"/>
    </row>
    <row r="621" spans="1:31" ht="36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9"/>
      <c r="V621" s="3"/>
      <c r="W621" s="3"/>
      <c r="X621" s="3"/>
      <c r="Z621" s="3"/>
      <c r="AA621" s="3"/>
      <c r="AB621" s="3"/>
      <c r="AC621" s="3"/>
      <c r="AD621" s="3"/>
      <c r="AE621" s="3"/>
    </row>
    <row r="622" spans="1:31" ht="36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9"/>
      <c r="V622" s="3"/>
      <c r="W622" s="3"/>
      <c r="X622" s="3"/>
      <c r="Z622" s="3"/>
      <c r="AA622" s="3"/>
      <c r="AB622" s="3"/>
      <c r="AC622" s="3"/>
      <c r="AD622" s="3"/>
      <c r="AE622" s="3"/>
    </row>
    <row r="623" spans="1:31" ht="36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9"/>
      <c r="V623" s="3"/>
      <c r="W623" s="3"/>
      <c r="X623" s="3"/>
      <c r="Z623" s="3"/>
      <c r="AA623" s="3"/>
      <c r="AB623" s="3"/>
      <c r="AC623" s="3"/>
      <c r="AD623" s="3"/>
      <c r="AE623" s="3"/>
    </row>
    <row r="624" spans="1:31" ht="36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9"/>
      <c r="V624" s="3"/>
      <c r="W624" s="3"/>
      <c r="X624" s="3"/>
      <c r="Z624" s="3"/>
      <c r="AA624" s="3"/>
      <c r="AB624" s="3"/>
      <c r="AC624" s="3"/>
      <c r="AD624" s="3"/>
      <c r="AE624" s="3"/>
    </row>
    <row r="625" spans="1:31" ht="36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9"/>
      <c r="V625" s="3"/>
      <c r="W625" s="3"/>
      <c r="X625" s="3"/>
      <c r="Z625" s="3"/>
      <c r="AA625" s="3"/>
      <c r="AB625" s="3"/>
      <c r="AC625" s="3"/>
      <c r="AD625" s="3"/>
      <c r="AE625" s="3"/>
    </row>
    <row r="626" spans="1:31" ht="36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9"/>
      <c r="V626" s="3"/>
      <c r="W626" s="3"/>
      <c r="X626" s="3"/>
      <c r="Z626" s="3"/>
      <c r="AA626" s="3"/>
      <c r="AB626" s="3"/>
      <c r="AC626" s="3"/>
      <c r="AD626" s="3"/>
      <c r="AE626" s="3"/>
    </row>
    <row r="627" spans="1:31" ht="36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9"/>
      <c r="V627" s="3"/>
      <c r="W627" s="3"/>
      <c r="X627" s="3"/>
      <c r="Z627" s="3"/>
      <c r="AA627" s="3"/>
      <c r="AB627" s="3"/>
      <c r="AC627" s="3"/>
      <c r="AD627" s="3"/>
      <c r="AE627" s="3"/>
    </row>
    <row r="628" spans="1:31" ht="36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9"/>
      <c r="V628" s="3"/>
      <c r="W628" s="3"/>
      <c r="X628" s="3"/>
      <c r="Z628" s="3"/>
      <c r="AA628" s="3"/>
      <c r="AB628" s="3"/>
      <c r="AC628" s="3"/>
      <c r="AD628" s="3"/>
      <c r="AE628" s="3"/>
    </row>
    <row r="629" spans="1:31" ht="36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9"/>
      <c r="V629" s="3"/>
      <c r="W629" s="3"/>
      <c r="X629" s="3"/>
      <c r="Z629" s="3"/>
      <c r="AA629" s="3"/>
      <c r="AB629" s="3"/>
      <c r="AC629" s="3"/>
      <c r="AD629" s="3"/>
      <c r="AE629" s="3"/>
    </row>
    <row r="630" spans="1:31" ht="36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9"/>
      <c r="V630" s="3"/>
      <c r="W630" s="3"/>
      <c r="X630" s="3"/>
      <c r="Z630" s="3"/>
      <c r="AA630" s="3"/>
      <c r="AB630" s="3"/>
      <c r="AC630" s="3"/>
      <c r="AD630" s="3"/>
      <c r="AE630" s="3"/>
    </row>
    <row r="631" spans="1:31" ht="36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9"/>
      <c r="V631" s="3"/>
      <c r="W631" s="3"/>
      <c r="X631" s="3"/>
      <c r="Z631" s="3"/>
      <c r="AA631" s="3"/>
      <c r="AB631" s="3"/>
      <c r="AC631" s="3"/>
      <c r="AD631" s="3"/>
      <c r="AE631" s="3"/>
    </row>
    <row r="632" spans="1:31" ht="36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9"/>
      <c r="V632" s="3"/>
      <c r="W632" s="3"/>
      <c r="X632" s="3"/>
      <c r="Z632" s="3"/>
      <c r="AA632" s="3"/>
      <c r="AB632" s="3"/>
      <c r="AC632" s="3"/>
      <c r="AD632" s="3"/>
      <c r="AE632" s="3"/>
    </row>
    <row r="633" spans="1:31" ht="36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9"/>
      <c r="V633" s="3"/>
      <c r="W633" s="3"/>
      <c r="X633" s="3"/>
      <c r="Z633" s="3"/>
      <c r="AA633" s="3"/>
      <c r="AB633" s="3"/>
      <c r="AC633" s="3"/>
      <c r="AD633" s="3"/>
      <c r="AE633" s="3"/>
    </row>
    <row r="634" spans="1:31" ht="36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9"/>
      <c r="V634" s="3"/>
      <c r="W634" s="3"/>
      <c r="X634" s="3"/>
      <c r="Z634" s="3"/>
      <c r="AA634" s="3"/>
      <c r="AB634" s="3"/>
      <c r="AC634" s="3"/>
      <c r="AD634" s="3"/>
      <c r="AE634" s="3"/>
    </row>
    <row r="635" spans="1:31" ht="36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9"/>
      <c r="V635" s="3"/>
      <c r="W635" s="3"/>
      <c r="X635" s="3"/>
      <c r="Z635" s="3"/>
      <c r="AA635" s="3"/>
      <c r="AB635" s="3"/>
      <c r="AC635" s="3"/>
      <c r="AD635" s="3"/>
      <c r="AE635" s="3"/>
    </row>
    <row r="636" spans="1:31" ht="36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9"/>
      <c r="V636" s="3"/>
      <c r="W636" s="3"/>
      <c r="X636" s="3"/>
      <c r="Z636" s="3"/>
      <c r="AA636" s="3"/>
      <c r="AB636" s="3"/>
      <c r="AC636" s="3"/>
      <c r="AD636" s="3"/>
      <c r="AE636" s="3"/>
    </row>
    <row r="637" spans="1:31" ht="36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9"/>
      <c r="V637" s="3"/>
      <c r="W637" s="3"/>
      <c r="X637" s="3"/>
      <c r="Z637" s="3"/>
      <c r="AA637" s="3"/>
      <c r="AB637" s="3"/>
      <c r="AC637" s="3"/>
      <c r="AD637" s="3"/>
      <c r="AE637" s="3"/>
    </row>
    <row r="638" spans="1:31" ht="36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9"/>
      <c r="V638" s="3"/>
      <c r="W638" s="3"/>
      <c r="X638" s="3"/>
      <c r="Z638" s="3"/>
      <c r="AA638" s="3"/>
      <c r="AB638" s="3"/>
      <c r="AC638" s="3"/>
      <c r="AD638" s="3"/>
      <c r="AE638" s="3"/>
    </row>
    <row r="639" spans="1:31" ht="36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9"/>
      <c r="V639" s="3"/>
      <c r="W639" s="3"/>
      <c r="X639" s="3"/>
      <c r="Z639" s="3"/>
      <c r="AA639" s="3"/>
      <c r="AB639" s="3"/>
      <c r="AC639" s="3"/>
      <c r="AD639" s="3"/>
      <c r="AE639" s="3"/>
    </row>
    <row r="640" spans="1:31" ht="36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9"/>
      <c r="V640" s="3"/>
      <c r="W640" s="3"/>
      <c r="X640" s="3"/>
      <c r="Z640" s="3"/>
      <c r="AA640" s="3"/>
      <c r="AB640" s="3"/>
      <c r="AC640" s="3"/>
      <c r="AD640" s="3"/>
      <c r="AE640" s="3"/>
    </row>
    <row r="641" spans="1:31" ht="36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9"/>
      <c r="V641" s="3"/>
      <c r="W641" s="3"/>
      <c r="X641" s="3"/>
      <c r="Z641" s="3"/>
      <c r="AA641" s="3"/>
      <c r="AB641" s="3"/>
      <c r="AC641" s="3"/>
      <c r="AD641" s="3"/>
      <c r="AE641" s="3"/>
    </row>
    <row r="642" spans="1:31" ht="36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9"/>
      <c r="V642" s="3"/>
      <c r="W642" s="3"/>
      <c r="X642" s="3"/>
      <c r="Z642" s="3"/>
      <c r="AA642" s="3"/>
      <c r="AB642" s="3"/>
      <c r="AC642" s="3"/>
      <c r="AD642" s="3"/>
      <c r="AE642" s="3"/>
    </row>
    <row r="643" spans="1:31" ht="36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9"/>
      <c r="V643" s="3"/>
      <c r="W643" s="3"/>
      <c r="X643" s="3"/>
      <c r="Z643" s="3"/>
      <c r="AA643" s="3"/>
      <c r="AB643" s="3"/>
      <c r="AC643" s="3"/>
      <c r="AD643" s="3"/>
      <c r="AE643" s="3"/>
    </row>
    <row r="644" spans="1:31" ht="36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9"/>
      <c r="V644" s="3"/>
      <c r="W644" s="3"/>
      <c r="X644" s="3"/>
      <c r="Z644" s="3"/>
      <c r="AA644" s="3"/>
      <c r="AB644" s="3"/>
      <c r="AC644" s="3"/>
      <c r="AD644" s="3"/>
      <c r="AE644" s="3"/>
    </row>
    <row r="645" spans="1:31" ht="36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9"/>
      <c r="V645" s="3"/>
      <c r="W645" s="3"/>
      <c r="X645" s="3"/>
      <c r="Z645" s="3"/>
      <c r="AA645" s="3"/>
      <c r="AB645" s="3"/>
      <c r="AC645" s="3"/>
      <c r="AD645" s="3"/>
      <c r="AE645" s="3"/>
    </row>
    <row r="646" spans="1:31" ht="36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9"/>
      <c r="V646" s="3"/>
      <c r="W646" s="3"/>
      <c r="X646" s="3"/>
      <c r="Z646" s="3"/>
      <c r="AA646" s="3"/>
      <c r="AB646" s="3"/>
      <c r="AC646" s="3"/>
      <c r="AD646" s="3"/>
      <c r="AE646" s="3"/>
    </row>
    <row r="647" spans="1:31" ht="36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9"/>
      <c r="V647" s="3"/>
      <c r="W647" s="3"/>
      <c r="X647" s="3"/>
      <c r="Z647" s="3"/>
      <c r="AA647" s="3"/>
      <c r="AB647" s="3"/>
      <c r="AC647" s="3"/>
      <c r="AD647" s="3"/>
      <c r="AE647" s="3"/>
    </row>
    <row r="648" spans="1:31" ht="36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9"/>
      <c r="V648" s="3"/>
      <c r="W648" s="3"/>
      <c r="X648" s="3"/>
      <c r="Z648" s="3"/>
      <c r="AA648" s="3"/>
      <c r="AB648" s="3"/>
      <c r="AC648" s="3"/>
      <c r="AD648" s="3"/>
      <c r="AE648" s="3"/>
    </row>
    <row r="649" spans="1:31" ht="36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9"/>
      <c r="V649" s="3"/>
      <c r="W649" s="3"/>
      <c r="X649" s="3"/>
      <c r="Z649" s="3"/>
      <c r="AA649" s="3"/>
      <c r="AB649" s="3"/>
      <c r="AC649" s="3"/>
      <c r="AD649" s="3"/>
      <c r="AE649" s="3"/>
    </row>
    <row r="650" spans="1:31" ht="36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9"/>
      <c r="V650" s="3"/>
      <c r="W650" s="3"/>
      <c r="X650" s="3"/>
      <c r="Z650" s="3"/>
      <c r="AA650" s="3"/>
      <c r="AB650" s="3"/>
      <c r="AC650" s="3"/>
      <c r="AD650" s="3"/>
      <c r="AE650" s="3"/>
    </row>
    <row r="651" spans="1:31" ht="36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9"/>
      <c r="V651" s="3"/>
      <c r="W651" s="3"/>
      <c r="X651" s="3"/>
      <c r="Z651" s="3"/>
      <c r="AA651" s="3"/>
      <c r="AB651" s="3"/>
      <c r="AC651" s="3"/>
      <c r="AD651" s="3"/>
      <c r="AE651" s="3"/>
    </row>
    <row r="652" spans="1:31" ht="36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9"/>
      <c r="V652" s="3"/>
      <c r="W652" s="3"/>
      <c r="X652" s="3"/>
      <c r="Z652" s="3"/>
      <c r="AA652" s="3"/>
      <c r="AB652" s="3"/>
      <c r="AC652" s="3"/>
      <c r="AD652" s="3"/>
      <c r="AE652" s="3"/>
    </row>
    <row r="653" spans="1:31" ht="36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9"/>
      <c r="V653" s="3"/>
      <c r="W653" s="3"/>
      <c r="X653" s="3"/>
      <c r="Z653" s="3"/>
      <c r="AA653" s="3"/>
      <c r="AB653" s="3"/>
      <c r="AC653" s="3"/>
      <c r="AD653" s="3"/>
      <c r="AE653" s="3"/>
    </row>
    <row r="654" spans="1:31" ht="36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9"/>
      <c r="V654" s="3"/>
      <c r="W654" s="3"/>
      <c r="X654" s="3"/>
      <c r="Z654" s="3"/>
      <c r="AA654" s="3"/>
      <c r="AB654" s="3"/>
      <c r="AC654" s="3"/>
      <c r="AD654" s="3"/>
      <c r="AE654" s="3"/>
    </row>
    <row r="655" spans="1:31" ht="36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9"/>
      <c r="V655" s="3"/>
      <c r="W655" s="3"/>
      <c r="X655" s="3"/>
      <c r="Z655" s="3"/>
      <c r="AA655" s="3"/>
      <c r="AB655" s="3"/>
      <c r="AC655" s="3"/>
      <c r="AD655" s="3"/>
      <c r="AE655" s="3"/>
    </row>
    <row r="656" spans="1:31" ht="36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9"/>
      <c r="V656" s="3"/>
      <c r="W656" s="3"/>
      <c r="X656" s="3"/>
      <c r="Z656" s="3"/>
      <c r="AA656" s="3"/>
      <c r="AB656" s="3"/>
      <c r="AC656" s="3"/>
      <c r="AD656" s="3"/>
      <c r="AE656" s="3"/>
    </row>
    <row r="657" spans="1:31" ht="36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9"/>
      <c r="V657" s="3"/>
      <c r="W657" s="3"/>
      <c r="X657" s="3"/>
      <c r="Z657" s="3"/>
      <c r="AA657" s="3"/>
      <c r="AB657" s="3"/>
      <c r="AC657" s="3"/>
      <c r="AD657" s="3"/>
      <c r="AE657" s="3"/>
    </row>
    <row r="658" spans="1:31" ht="36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9"/>
      <c r="V658" s="3"/>
      <c r="W658" s="3"/>
      <c r="X658" s="3"/>
      <c r="Z658" s="3"/>
      <c r="AA658" s="3"/>
      <c r="AB658" s="3"/>
      <c r="AC658" s="3"/>
      <c r="AD658" s="3"/>
      <c r="AE658" s="3"/>
    </row>
    <row r="659" spans="1:31" ht="36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9"/>
      <c r="V659" s="3"/>
      <c r="W659" s="3"/>
      <c r="X659" s="3"/>
      <c r="Z659" s="3"/>
      <c r="AA659" s="3"/>
      <c r="AB659" s="3"/>
      <c r="AC659" s="3"/>
      <c r="AD659" s="3"/>
      <c r="AE659" s="3"/>
    </row>
    <row r="660" spans="1:31" ht="36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9"/>
      <c r="V660" s="3"/>
      <c r="W660" s="3"/>
      <c r="X660" s="3"/>
      <c r="Z660" s="3"/>
      <c r="AA660" s="3"/>
      <c r="AB660" s="3"/>
      <c r="AC660" s="3"/>
      <c r="AD660" s="3"/>
      <c r="AE660" s="3"/>
    </row>
    <row r="661" spans="1:31" ht="36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9"/>
      <c r="V661" s="3"/>
      <c r="W661" s="3"/>
      <c r="X661" s="3"/>
      <c r="Z661" s="3"/>
      <c r="AA661" s="3"/>
      <c r="AB661" s="3"/>
      <c r="AC661" s="3"/>
      <c r="AD661" s="3"/>
      <c r="AE661" s="3"/>
    </row>
    <row r="662" spans="1:31" ht="36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9"/>
      <c r="V662" s="3"/>
      <c r="W662" s="3"/>
      <c r="X662" s="3"/>
      <c r="Z662" s="3"/>
      <c r="AA662" s="3"/>
      <c r="AB662" s="3"/>
      <c r="AC662" s="3"/>
      <c r="AD662" s="3"/>
      <c r="AE662" s="3"/>
    </row>
    <row r="663" spans="1:31" ht="36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9"/>
      <c r="V663" s="3"/>
      <c r="W663" s="3"/>
      <c r="X663" s="3"/>
      <c r="Z663" s="3"/>
      <c r="AA663" s="3"/>
      <c r="AB663" s="3"/>
      <c r="AC663" s="3"/>
      <c r="AD663" s="3"/>
      <c r="AE663" s="3"/>
    </row>
    <row r="664" spans="1:31" ht="36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9"/>
      <c r="V664" s="3"/>
      <c r="W664" s="3"/>
      <c r="X664" s="3"/>
      <c r="Z664" s="3"/>
      <c r="AA664" s="3"/>
      <c r="AB664" s="3"/>
      <c r="AC664" s="3"/>
      <c r="AD664" s="3"/>
      <c r="AE664" s="3"/>
    </row>
    <row r="665" spans="1:31" ht="36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9"/>
      <c r="V665" s="3"/>
      <c r="W665" s="3"/>
      <c r="X665" s="3"/>
      <c r="Z665" s="3"/>
      <c r="AA665" s="3"/>
      <c r="AB665" s="3"/>
      <c r="AC665" s="3"/>
      <c r="AD665" s="3"/>
      <c r="AE665" s="3"/>
    </row>
    <row r="666" spans="1:31" ht="36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9"/>
      <c r="V666" s="3"/>
      <c r="W666" s="3"/>
      <c r="X666" s="3"/>
      <c r="Z666" s="3"/>
      <c r="AA666" s="3"/>
      <c r="AB666" s="3"/>
      <c r="AC666" s="3"/>
      <c r="AD666" s="3"/>
      <c r="AE666" s="3"/>
    </row>
    <row r="667" spans="1:31" ht="36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9"/>
      <c r="V667" s="3"/>
      <c r="W667" s="3"/>
      <c r="X667" s="3"/>
      <c r="Z667" s="3"/>
      <c r="AA667" s="3"/>
      <c r="AB667" s="3"/>
      <c r="AC667" s="3"/>
      <c r="AD667" s="3"/>
      <c r="AE667" s="3"/>
    </row>
    <row r="668" spans="1:31" ht="36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9"/>
      <c r="V668" s="3"/>
      <c r="W668" s="3"/>
      <c r="X668" s="3"/>
      <c r="Z668" s="3"/>
      <c r="AA668" s="3"/>
      <c r="AB668" s="3"/>
      <c r="AC668" s="3"/>
      <c r="AD668" s="3"/>
      <c r="AE668" s="3"/>
    </row>
    <row r="669" spans="1:31" ht="36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9"/>
      <c r="V669" s="3"/>
      <c r="W669" s="3"/>
      <c r="X669" s="3"/>
      <c r="Z669" s="3"/>
      <c r="AA669" s="3"/>
      <c r="AB669" s="3"/>
      <c r="AC669" s="3"/>
      <c r="AD669" s="3"/>
      <c r="AE669" s="3"/>
    </row>
    <row r="670" spans="1:31" ht="36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9"/>
      <c r="V670" s="3"/>
      <c r="W670" s="3"/>
      <c r="X670" s="3"/>
      <c r="Z670" s="3"/>
      <c r="AA670" s="3"/>
      <c r="AB670" s="3"/>
      <c r="AC670" s="3"/>
      <c r="AD670" s="3"/>
      <c r="AE670" s="3"/>
    </row>
    <row r="671" spans="1:31" ht="36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9"/>
      <c r="V671" s="3"/>
      <c r="W671" s="3"/>
      <c r="X671" s="3"/>
      <c r="Z671" s="3"/>
      <c r="AA671" s="3"/>
      <c r="AB671" s="3"/>
      <c r="AC671" s="3"/>
      <c r="AD671" s="3"/>
      <c r="AE671" s="3"/>
    </row>
    <row r="672" spans="1:31" ht="36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9"/>
      <c r="V672" s="3"/>
      <c r="W672" s="3"/>
      <c r="X672" s="3"/>
      <c r="Z672" s="3"/>
      <c r="AA672" s="3"/>
      <c r="AB672" s="3"/>
      <c r="AC672" s="3"/>
      <c r="AD672" s="3"/>
      <c r="AE672" s="3"/>
    </row>
    <row r="673" spans="1:31" ht="36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9"/>
      <c r="V673" s="3"/>
      <c r="W673" s="3"/>
      <c r="X673" s="3"/>
      <c r="Z673" s="3"/>
      <c r="AA673" s="3"/>
      <c r="AB673" s="3"/>
      <c r="AC673" s="3"/>
      <c r="AD673" s="3"/>
      <c r="AE673" s="3"/>
    </row>
    <row r="674" spans="1:31" ht="36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9"/>
      <c r="V674" s="3"/>
      <c r="W674" s="3"/>
      <c r="X674" s="3"/>
      <c r="Z674" s="3"/>
      <c r="AA674" s="3"/>
      <c r="AB674" s="3"/>
      <c r="AC674" s="3"/>
      <c r="AD674" s="3"/>
      <c r="AE674" s="3"/>
    </row>
    <row r="675" spans="1:31" ht="36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9"/>
      <c r="V675" s="3"/>
      <c r="W675" s="3"/>
      <c r="X675" s="3"/>
      <c r="Z675" s="3"/>
      <c r="AA675" s="3"/>
      <c r="AB675" s="3"/>
      <c r="AC675" s="3"/>
      <c r="AD675" s="3"/>
      <c r="AE675" s="3"/>
    </row>
    <row r="676" spans="1:31" ht="36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9"/>
      <c r="V676" s="3"/>
      <c r="W676" s="3"/>
      <c r="X676" s="3"/>
      <c r="Z676" s="3"/>
      <c r="AA676" s="3"/>
      <c r="AB676" s="3"/>
      <c r="AC676" s="3"/>
      <c r="AD676" s="3"/>
      <c r="AE676" s="3"/>
    </row>
    <row r="677" spans="1:31" ht="36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9"/>
      <c r="V677" s="3"/>
      <c r="W677" s="3"/>
      <c r="X677" s="3"/>
      <c r="Z677" s="3"/>
      <c r="AA677" s="3"/>
      <c r="AB677" s="3"/>
      <c r="AC677" s="3"/>
      <c r="AD677" s="3"/>
      <c r="AE677" s="3"/>
    </row>
    <row r="678" spans="1:31" ht="36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9"/>
      <c r="V678" s="3"/>
      <c r="W678" s="3"/>
      <c r="X678" s="3"/>
      <c r="Z678" s="3"/>
      <c r="AA678" s="3"/>
      <c r="AB678" s="3"/>
      <c r="AC678" s="3"/>
      <c r="AD678" s="3"/>
      <c r="AE678" s="3"/>
    </row>
    <row r="679" spans="1:31" ht="36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9"/>
      <c r="V679" s="3"/>
      <c r="W679" s="3"/>
      <c r="X679" s="3"/>
      <c r="Z679" s="3"/>
      <c r="AA679" s="3"/>
      <c r="AB679" s="3"/>
      <c r="AC679" s="3"/>
      <c r="AD679" s="3"/>
      <c r="AE679" s="3"/>
    </row>
    <row r="680" spans="1:31" ht="36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9"/>
      <c r="V680" s="3"/>
      <c r="W680" s="3"/>
      <c r="X680" s="3"/>
      <c r="Z680" s="3"/>
      <c r="AA680" s="3"/>
      <c r="AB680" s="3"/>
      <c r="AC680" s="3"/>
      <c r="AD680" s="3"/>
      <c r="AE680" s="3"/>
    </row>
    <row r="681" spans="1:31" ht="36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9"/>
      <c r="V681" s="3"/>
      <c r="W681" s="3"/>
      <c r="X681" s="3"/>
      <c r="Z681" s="3"/>
      <c r="AA681" s="3"/>
      <c r="AB681" s="3"/>
      <c r="AC681" s="3"/>
      <c r="AD681" s="3"/>
      <c r="AE681" s="3"/>
    </row>
    <row r="682" spans="1:31" ht="36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9"/>
      <c r="V682" s="3"/>
      <c r="W682" s="3"/>
      <c r="X682" s="3"/>
      <c r="Z682" s="3"/>
      <c r="AA682" s="3"/>
      <c r="AB682" s="3"/>
      <c r="AC682" s="3"/>
      <c r="AD682" s="3"/>
      <c r="AE682" s="3"/>
    </row>
    <row r="683" spans="1:31" ht="36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9"/>
      <c r="V683" s="3"/>
      <c r="W683" s="3"/>
      <c r="X683" s="3"/>
      <c r="Z683" s="3"/>
      <c r="AA683" s="3"/>
      <c r="AB683" s="3"/>
      <c r="AC683" s="3"/>
      <c r="AD683" s="3"/>
      <c r="AE683" s="3"/>
    </row>
    <row r="684" spans="1:31" ht="36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9"/>
      <c r="V684" s="3"/>
      <c r="W684" s="3"/>
      <c r="X684" s="3"/>
      <c r="Z684" s="3"/>
      <c r="AA684" s="3"/>
      <c r="AB684" s="3"/>
      <c r="AC684" s="3"/>
      <c r="AD684" s="3"/>
      <c r="AE684" s="3"/>
    </row>
    <row r="685" spans="1:31" ht="36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9"/>
      <c r="V685" s="3"/>
      <c r="W685" s="3"/>
      <c r="X685" s="3"/>
      <c r="Z685" s="3"/>
      <c r="AA685" s="3"/>
      <c r="AB685" s="3"/>
      <c r="AC685" s="3"/>
      <c r="AD685" s="3"/>
      <c r="AE685" s="3"/>
    </row>
    <row r="686" spans="1:31" ht="36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9"/>
      <c r="V686" s="3"/>
      <c r="W686" s="3"/>
      <c r="X686" s="3"/>
      <c r="Z686" s="3"/>
      <c r="AA686" s="3"/>
      <c r="AB686" s="3"/>
      <c r="AC686" s="3"/>
      <c r="AD686" s="3"/>
      <c r="AE686" s="3"/>
    </row>
    <row r="687" spans="1:31" ht="36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9"/>
      <c r="V687" s="3"/>
      <c r="W687" s="3"/>
      <c r="X687" s="3"/>
      <c r="Z687" s="3"/>
      <c r="AA687" s="3"/>
      <c r="AB687" s="3"/>
      <c r="AC687" s="3"/>
      <c r="AD687" s="3"/>
      <c r="AE687" s="3"/>
    </row>
    <row r="688" spans="1:31" ht="36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9"/>
      <c r="V688" s="3"/>
      <c r="W688" s="3"/>
      <c r="X688" s="3"/>
      <c r="Z688" s="3"/>
      <c r="AA688" s="3"/>
      <c r="AB688" s="3"/>
      <c r="AC688" s="3"/>
      <c r="AD688" s="3"/>
      <c r="AE688" s="3"/>
    </row>
    <row r="689" spans="1:31" ht="36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9"/>
      <c r="V689" s="3"/>
      <c r="W689" s="3"/>
      <c r="X689" s="3"/>
      <c r="Z689" s="3"/>
      <c r="AA689" s="3"/>
      <c r="AB689" s="3"/>
      <c r="AC689" s="3"/>
      <c r="AD689" s="3"/>
      <c r="AE689" s="3"/>
    </row>
    <row r="690" spans="1:31" ht="36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9"/>
      <c r="V690" s="3"/>
      <c r="W690" s="3"/>
      <c r="X690" s="3"/>
      <c r="Z690" s="3"/>
      <c r="AA690" s="3"/>
      <c r="AB690" s="3"/>
      <c r="AC690" s="3"/>
      <c r="AD690" s="3"/>
      <c r="AE690" s="3"/>
    </row>
    <row r="691" spans="1:31" ht="36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9"/>
      <c r="V691" s="3"/>
      <c r="W691" s="3"/>
      <c r="X691" s="3"/>
      <c r="Z691" s="3"/>
      <c r="AA691" s="3"/>
      <c r="AB691" s="3"/>
      <c r="AC691" s="3"/>
      <c r="AD691" s="3"/>
      <c r="AE691" s="3"/>
    </row>
    <row r="692" spans="1:31" ht="36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9"/>
      <c r="V692" s="3"/>
      <c r="W692" s="3"/>
      <c r="X692" s="3"/>
      <c r="Z692" s="3"/>
      <c r="AA692" s="3"/>
      <c r="AB692" s="3"/>
      <c r="AC692" s="3"/>
      <c r="AD692" s="3"/>
      <c r="AE692" s="3"/>
    </row>
    <row r="693" spans="1:31" ht="36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9"/>
      <c r="V693" s="3"/>
      <c r="W693" s="3"/>
      <c r="X693" s="3"/>
      <c r="Z693" s="3"/>
      <c r="AA693" s="3"/>
      <c r="AB693" s="3"/>
      <c r="AC693" s="3"/>
      <c r="AD693" s="3"/>
      <c r="AE693" s="3"/>
    </row>
    <row r="694" spans="1:31" ht="36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9"/>
      <c r="V694" s="3"/>
      <c r="W694" s="3"/>
      <c r="X694" s="3"/>
      <c r="Z694" s="3"/>
      <c r="AA694" s="3"/>
      <c r="AB694" s="3"/>
      <c r="AC694" s="3"/>
      <c r="AD694" s="3"/>
      <c r="AE694" s="3"/>
    </row>
    <row r="695" spans="1:31" ht="36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9"/>
      <c r="V695" s="3"/>
      <c r="W695" s="3"/>
      <c r="X695" s="3"/>
      <c r="Z695" s="3"/>
      <c r="AA695" s="3"/>
      <c r="AB695" s="3"/>
      <c r="AC695" s="3"/>
      <c r="AD695" s="3"/>
      <c r="AE695" s="3"/>
    </row>
    <row r="696" spans="1:31" ht="36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9"/>
      <c r="V696" s="3"/>
      <c r="W696" s="3"/>
      <c r="X696" s="3"/>
      <c r="Z696" s="3"/>
      <c r="AA696" s="3"/>
      <c r="AB696" s="3"/>
      <c r="AC696" s="3"/>
      <c r="AD696" s="3"/>
      <c r="AE696" s="3"/>
    </row>
    <row r="697" spans="1:31" ht="36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9"/>
      <c r="V697" s="3"/>
      <c r="W697" s="3"/>
      <c r="X697" s="3"/>
      <c r="Z697" s="3"/>
      <c r="AA697" s="3"/>
      <c r="AB697" s="3"/>
      <c r="AC697" s="3"/>
      <c r="AD697" s="3"/>
      <c r="AE697" s="3"/>
    </row>
    <row r="698" spans="1:31" ht="36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9"/>
      <c r="V698" s="3"/>
      <c r="W698" s="3"/>
      <c r="X698" s="3"/>
      <c r="Z698" s="3"/>
      <c r="AA698" s="3"/>
      <c r="AB698" s="3"/>
      <c r="AC698" s="3"/>
      <c r="AD698" s="3"/>
      <c r="AE698" s="3"/>
    </row>
    <row r="699" spans="1:31" ht="36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9"/>
      <c r="V699" s="3"/>
      <c r="W699" s="3"/>
      <c r="X699" s="3"/>
      <c r="Z699" s="3"/>
      <c r="AA699" s="3"/>
      <c r="AB699" s="3"/>
      <c r="AC699" s="3"/>
      <c r="AD699" s="3"/>
      <c r="AE699" s="3"/>
    </row>
    <row r="700" spans="1:31" ht="36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9"/>
      <c r="V700" s="3"/>
      <c r="W700" s="3"/>
      <c r="X700" s="3"/>
      <c r="Z700" s="3"/>
      <c r="AA700" s="3"/>
      <c r="AB700" s="3"/>
      <c r="AC700" s="3"/>
      <c r="AD700" s="3"/>
      <c r="AE700" s="3"/>
    </row>
    <row r="701" spans="1:31" ht="36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9"/>
      <c r="V701" s="3"/>
      <c r="W701" s="3"/>
      <c r="X701" s="3"/>
      <c r="Z701" s="3"/>
      <c r="AA701" s="3"/>
      <c r="AB701" s="3"/>
      <c r="AC701" s="3"/>
      <c r="AD701" s="3"/>
      <c r="AE701" s="3"/>
    </row>
    <row r="702" spans="1:31" ht="36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9"/>
      <c r="V702" s="3"/>
      <c r="W702" s="3"/>
      <c r="X702" s="3"/>
      <c r="Z702" s="3"/>
      <c r="AA702" s="3"/>
      <c r="AB702" s="3"/>
      <c r="AC702" s="3"/>
      <c r="AD702" s="3"/>
      <c r="AE702" s="3"/>
    </row>
    <row r="703" spans="1:31" ht="36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9"/>
      <c r="V703" s="3"/>
      <c r="W703" s="3"/>
      <c r="X703" s="3"/>
      <c r="Z703" s="3"/>
      <c r="AA703" s="3"/>
      <c r="AB703" s="3"/>
      <c r="AC703" s="3"/>
      <c r="AD703" s="3"/>
      <c r="AE703" s="3"/>
    </row>
    <row r="704" spans="1:31" ht="36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9"/>
      <c r="V704" s="3"/>
      <c r="W704" s="3"/>
      <c r="X704" s="3"/>
      <c r="Z704" s="3"/>
      <c r="AA704" s="3"/>
      <c r="AB704" s="3"/>
      <c r="AC704" s="3"/>
      <c r="AD704" s="3"/>
      <c r="AE704" s="3"/>
    </row>
    <row r="705" spans="1:31" ht="36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9"/>
      <c r="V705" s="3"/>
      <c r="W705" s="3"/>
      <c r="X705" s="3"/>
      <c r="Z705" s="3"/>
      <c r="AA705" s="3"/>
      <c r="AB705" s="3"/>
      <c r="AC705" s="3"/>
      <c r="AD705" s="3"/>
      <c r="AE705" s="3"/>
    </row>
    <row r="706" spans="1:31" ht="36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9"/>
      <c r="V706" s="3"/>
      <c r="W706" s="3"/>
      <c r="X706" s="3"/>
      <c r="Z706" s="3"/>
      <c r="AA706" s="3"/>
      <c r="AB706" s="3"/>
      <c r="AC706" s="3"/>
      <c r="AD706" s="3"/>
      <c r="AE706" s="3"/>
    </row>
    <row r="707" spans="1:31" ht="36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9"/>
      <c r="V707" s="3"/>
      <c r="W707" s="3"/>
      <c r="X707" s="3"/>
      <c r="Z707" s="3"/>
      <c r="AA707" s="3"/>
      <c r="AB707" s="3"/>
      <c r="AC707" s="3"/>
      <c r="AD707" s="3"/>
      <c r="AE707" s="3"/>
    </row>
    <row r="708" spans="1:31" ht="36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9"/>
      <c r="V708" s="3"/>
      <c r="W708" s="3"/>
      <c r="X708" s="3"/>
      <c r="Z708" s="3"/>
      <c r="AA708" s="3"/>
      <c r="AB708" s="3"/>
      <c r="AC708" s="3"/>
      <c r="AD708" s="3"/>
      <c r="AE708" s="3"/>
    </row>
    <row r="709" spans="1:31" ht="36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9"/>
      <c r="V709" s="3"/>
      <c r="W709" s="3"/>
      <c r="X709" s="3"/>
      <c r="Z709" s="3"/>
      <c r="AA709" s="3"/>
      <c r="AB709" s="3"/>
      <c r="AC709" s="3"/>
      <c r="AD709" s="3"/>
      <c r="AE709" s="3"/>
    </row>
    <row r="710" spans="1:31" ht="36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9"/>
      <c r="V710" s="3"/>
      <c r="W710" s="3"/>
      <c r="X710" s="3"/>
      <c r="Z710" s="3"/>
      <c r="AA710" s="3"/>
      <c r="AB710" s="3"/>
      <c r="AC710" s="3"/>
      <c r="AD710" s="3"/>
      <c r="AE710" s="3"/>
    </row>
    <row r="711" spans="1:31" ht="36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9"/>
      <c r="V711" s="3"/>
      <c r="W711" s="3"/>
      <c r="X711" s="3"/>
      <c r="Z711" s="3"/>
      <c r="AA711" s="3"/>
      <c r="AB711" s="3"/>
      <c r="AC711" s="3"/>
      <c r="AD711" s="3"/>
      <c r="AE711" s="3"/>
    </row>
    <row r="712" spans="1:31" ht="36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9"/>
      <c r="V712" s="3"/>
      <c r="W712" s="3"/>
      <c r="X712" s="3"/>
      <c r="Z712" s="3"/>
      <c r="AA712" s="3"/>
      <c r="AB712" s="3"/>
      <c r="AC712" s="3"/>
      <c r="AD712" s="3"/>
      <c r="AE712" s="3"/>
    </row>
    <row r="713" spans="1:31" ht="36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9"/>
      <c r="V713" s="3"/>
      <c r="W713" s="3"/>
      <c r="X713" s="3"/>
      <c r="Z713" s="3"/>
      <c r="AA713" s="3"/>
      <c r="AB713" s="3"/>
      <c r="AC713" s="3"/>
      <c r="AD713" s="3"/>
      <c r="AE713" s="3"/>
    </row>
    <row r="714" spans="1:31" ht="36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9"/>
      <c r="V714" s="3"/>
      <c r="W714" s="3"/>
      <c r="X714" s="3"/>
      <c r="Z714" s="3"/>
      <c r="AA714" s="3"/>
      <c r="AB714" s="3"/>
      <c r="AC714" s="3"/>
      <c r="AD714" s="3"/>
      <c r="AE714" s="3"/>
    </row>
    <row r="715" spans="1:31" ht="36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9"/>
      <c r="V715" s="3"/>
      <c r="W715" s="3"/>
      <c r="X715" s="3"/>
      <c r="Z715" s="3"/>
      <c r="AA715" s="3"/>
      <c r="AB715" s="3"/>
      <c r="AC715" s="3"/>
      <c r="AD715" s="3"/>
      <c r="AE715" s="3"/>
    </row>
    <row r="716" spans="1:31" ht="36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9"/>
      <c r="V716" s="3"/>
      <c r="W716" s="3"/>
      <c r="X716" s="3"/>
      <c r="Z716" s="3"/>
      <c r="AA716" s="3"/>
      <c r="AB716" s="3"/>
      <c r="AC716" s="3"/>
      <c r="AD716" s="3"/>
      <c r="AE716" s="3"/>
    </row>
    <row r="717" spans="1:31" ht="36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9"/>
      <c r="V717" s="3"/>
      <c r="W717" s="3"/>
      <c r="X717" s="3"/>
      <c r="Z717" s="3"/>
      <c r="AA717" s="3"/>
      <c r="AB717" s="3"/>
      <c r="AC717" s="3"/>
      <c r="AD717" s="3"/>
      <c r="AE717" s="3"/>
    </row>
    <row r="718" spans="1:31" ht="36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9"/>
      <c r="V718" s="3"/>
      <c r="W718" s="3"/>
      <c r="X718" s="3"/>
      <c r="Z718" s="3"/>
      <c r="AA718" s="3"/>
      <c r="AB718" s="3"/>
      <c r="AC718" s="3"/>
      <c r="AD718" s="3"/>
      <c r="AE718" s="3"/>
    </row>
    <row r="719" spans="1:31" ht="36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9"/>
      <c r="V719" s="3"/>
      <c r="W719" s="3"/>
      <c r="X719" s="3"/>
      <c r="Z719" s="3"/>
      <c r="AA719" s="3"/>
      <c r="AB719" s="3"/>
      <c r="AC719" s="3"/>
      <c r="AD719" s="3"/>
      <c r="AE719" s="3"/>
    </row>
    <row r="720" spans="1:31" ht="36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9"/>
      <c r="V720" s="3"/>
      <c r="W720" s="3"/>
      <c r="X720" s="3"/>
      <c r="Z720" s="3"/>
      <c r="AA720" s="3"/>
      <c r="AB720" s="3"/>
      <c r="AC720" s="3"/>
      <c r="AD720" s="3"/>
      <c r="AE720" s="3"/>
    </row>
    <row r="721" spans="1:31" ht="36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9"/>
      <c r="V721" s="3"/>
      <c r="W721" s="3"/>
      <c r="X721" s="3"/>
      <c r="Z721" s="3"/>
      <c r="AA721" s="3"/>
      <c r="AB721" s="3"/>
      <c r="AC721" s="3"/>
      <c r="AD721" s="3"/>
      <c r="AE721" s="3"/>
    </row>
    <row r="722" spans="1:31" ht="36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9"/>
      <c r="V722" s="3"/>
      <c r="W722" s="3"/>
      <c r="X722" s="3"/>
      <c r="Z722" s="3"/>
      <c r="AA722" s="3"/>
      <c r="AB722" s="3"/>
      <c r="AC722" s="3"/>
      <c r="AD722" s="3"/>
      <c r="AE722" s="3"/>
    </row>
    <row r="723" spans="1:31" ht="36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9"/>
      <c r="V723" s="3"/>
      <c r="W723" s="3"/>
      <c r="X723" s="3"/>
      <c r="Z723" s="3"/>
      <c r="AA723" s="3"/>
      <c r="AB723" s="3"/>
      <c r="AC723" s="3"/>
      <c r="AD723" s="3"/>
      <c r="AE723" s="3"/>
    </row>
    <row r="724" spans="1:31" ht="36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9"/>
      <c r="V724" s="3"/>
      <c r="W724" s="3"/>
      <c r="X724" s="3"/>
      <c r="Z724" s="3"/>
      <c r="AA724" s="3"/>
      <c r="AB724" s="3"/>
      <c r="AC724" s="3"/>
      <c r="AD724" s="3"/>
      <c r="AE724" s="3"/>
    </row>
    <row r="725" spans="1:31" ht="36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9"/>
      <c r="V725" s="3"/>
      <c r="W725" s="3"/>
      <c r="X725" s="3"/>
      <c r="Z725" s="3"/>
      <c r="AA725" s="3"/>
      <c r="AB725" s="3"/>
      <c r="AC725" s="3"/>
      <c r="AD725" s="3"/>
      <c r="AE725" s="3"/>
    </row>
    <row r="726" spans="1:31" ht="36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9"/>
      <c r="V726" s="3"/>
      <c r="W726" s="3"/>
      <c r="X726" s="3"/>
      <c r="Z726" s="3"/>
      <c r="AA726" s="3"/>
      <c r="AB726" s="3"/>
      <c r="AC726" s="3"/>
      <c r="AD726" s="3"/>
      <c r="AE726" s="3"/>
    </row>
    <row r="727" spans="1:31" ht="36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9"/>
      <c r="V727" s="3"/>
      <c r="W727" s="3"/>
      <c r="X727" s="3"/>
      <c r="Z727" s="3"/>
      <c r="AA727" s="3"/>
      <c r="AB727" s="3"/>
      <c r="AC727" s="3"/>
      <c r="AD727" s="3"/>
      <c r="AE727" s="3"/>
    </row>
    <row r="728" spans="1:31" ht="36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9"/>
      <c r="V728" s="3"/>
      <c r="W728" s="3"/>
      <c r="X728" s="3"/>
      <c r="Z728" s="3"/>
      <c r="AA728" s="3"/>
      <c r="AB728" s="3"/>
      <c r="AC728" s="3"/>
      <c r="AD728" s="3"/>
      <c r="AE728" s="3"/>
    </row>
    <row r="729" spans="1:31" ht="36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9"/>
      <c r="V729" s="3"/>
      <c r="W729" s="3"/>
      <c r="X729" s="3"/>
      <c r="Z729" s="3"/>
      <c r="AA729" s="3"/>
      <c r="AB729" s="3"/>
      <c r="AC729" s="3"/>
      <c r="AD729" s="3"/>
      <c r="AE729" s="3"/>
    </row>
    <row r="730" spans="1:31" ht="36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9"/>
      <c r="V730" s="3"/>
      <c r="W730" s="3"/>
      <c r="X730" s="3"/>
      <c r="Z730" s="3"/>
      <c r="AA730" s="3"/>
      <c r="AB730" s="3"/>
      <c r="AC730" s="3"/>
      <c r="AD730" s="3"/>
      <c r="AE730" s="3"/>
    </row>
    <row r="731" spans="1:31" ht="36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9"/>
      <c r="V731" s="3"/>
      <c r="W731" s="3"/>
      <c r="X731" s="3"/>
      <c r="Z731" s="3"/>
      <c r="AA731" s="3"/>
      <c r="AB731" s="3"/>
      <c r="AC731" s="3"/>
      <c r="AD731" s="3"/>
      <c r="AE731" s="3"/>
    </row>
    <row r="732" spans="1:31" ht="36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9"/>
      <c r="V732" s="3"/>
      <c r="W732" s="3"/>
      <c r="X732" s="3"/>
      <c r="Z732" s="3"/>
      <c r="AA732" s="3"/>
      <c r="AB732" s="3"/>
      <c r="AC732" s="3"/>
      <c r="AD732" s="3"/>
      <c r="AE732" s="3"/>
    </row>
    <row r="733" spans="1:31" ht="36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9"/>
      <c r="V733" s="3"/>
      <c r="W733" s="3"/>
      <c r="X733" s="3"/>
      <c r="Z733" s="3"/>
      <c r="AA733" s="3"/>
      <c r="AB733" s="3"/>
      <c r="AC733" s="3"/>
      <c r="AD733" s="3"/>
      <c r="AE733" s="3"/>
    </row>
    <row r="734" spans="1:31" ht="36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9"/>
      <c r="V734" s="3"/>
      <c r="W734" s="3"/>
      <c r="X734" s="3"/>
      <c r="Z734" s="3"/>
      <c r="AA734" s="3"/>
      <c r="AB734" s="3"/>
      <c r="AC734" s="3"/>
      <c r="AD734" s="3"/>
      <c r="AE734" s="3"/>
    </row>
    <row r="735" spans="1:31" ht="36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9"/>
      <c r="V735" s="3"/>
      <c r="W735" s="3"/>
      <c r="X735" s="3"/>
      <c r="Z735" s="3"/>
      <c r="AA735" s="3"/>
      <c r="AB735" s="3"/>
      <c r="AC735" s="3"/>
      <c r="AD735" s="3"/>
      <c r="AE735" s="3"/>
    </row>
    <row r="736" spans="1:31" ht="36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9"/>
      <c r="V736" s="3"/>
      <c r="W736" s="3"/>
      <c r="X736" s="3"/>
      <c r="Z736" s="3"/>
      <c r="AA736" s="3"/>
      <c r="AB736" s="3"/>
      <c r="AC736" s="3"/>
      <c r="AD736" s="3"/>
      <c r="AE736" s="3"/>
    </row>
    <row r="737" spans="1:31" ht="36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9"/>
      <c r="V737" s="3"/>
      <c r="W737" s="3"/>
      <c r="X737" s="3"/>
      <c r="Z737" s="3"/>
      <c r="AA737" s="3"/>
      <c r="AB737" s="3"/>
      <c r="AC737" s="3"/>
      <c r="AD737" s="3"/>
      <c r="AE737" s="3"/>
    </row>
    <row r="738" spans="1:31" ht="36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9"/>
      <c r="V738" s="3"/>
      <c r="W738" s="3"/>
      <c r="X738" s="3"/>
      <c r="Z738" s="3"/>
      <c r="AA738" s="3"/>
      <c r="AB738" s="3"/>
      <c r="AC738" s="3"/>
      <c r="AD738" s="3"/>
      <c r="AE738" s="3"/>
    </row>
    <row r="739" spans="1:31" ht="36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9"/>
      <c r="V739" s="3"/>
      <c r="W739" s="3"/>
      <c r="X739" s="3"/>
      <c r="Z739" s="3"/>
      <c r="AA739" s="3"/>
      <c r="AB739" s="3"/>
      <c r="AC739" s="3"/>
      <c r="AD739" s="3"/>
      <c r="AE739" s="3"/>
    </row>
    <row r="740" spans="1:31" ht="36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9"/>
      <c r="V740" s="3"/>
      <c r="W740" s="3"/>
      <c r="X740" s="3"/>
      <c r="Z740" s="3"/>
      <c r="AA740" s="3"/>
      <c r="AB740" s="3"/>
      <c r="AC740" s="3"/>
      <c r="AD740" s="3"/>
      <c r="AE740" s="3"/>
    </row>
    <row r="741" spans="1:31" ht="36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9"/>
      <c r="V741" s="3"/>
      <c r="W741" s="3"/>
      <c r="X741" s="3"/>
      <c r="Z741" s="3"/>
      <c r="AA741" s="3"/>
      <c r="AB741" s="3"/>
      <c r="AC741" s="3"/>
      <c r="AD741" s="3"/>
      <c r="AE741" s="3"/>
    </row>
    <row r="742" spans="1:31" ht="36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9"/>
      <c r="V742" s="3"/>
      <c r="W742" s="3"/>
      <c r="X742" s="3"/>
      <c r="Z742" s="3"/>
      <c r="AA742" s="3"/>
      <c r="AB742" s="3"/>
      <c r="AC742" s="3"/>
      <c r="AD742" s="3"/>
      <c r="AE742" s="3"/>
    </row>
    <row r="743" spans="1:31" ht="36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9"/>
      <c r="V743" s="3"/>
      <c r="W743" s="3"/>
      <c r="X743" s="3"/>
      <c r="Z743" s="3"/>
      <c r="AA743" s="3"/>
      <c r="AB743" s="3"/>
      <c r="AC743" s="3"/>
      <c r="AD743" s="3"/>
      <c r="AE743" s="3"/>
    </row>
    <row r="744" spans="1:31" ht="36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9"/>
      <c r="V744" s="3"/>
      <c r="W744" s="3"/>
      <c r="X744" s="3"/>
      <c r="Z744" s="3"/>
      <c r="AA744" s="3"/>
      <c r="AB744" s="3"/>
      <c r="AC744" s="3"/>
      <c r="AD744" s="3"/>
      <c r="AE744" s="3"/>
    </row>
    <row r="745" spans="1:31" ht="36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9"/>
      <c r="V745" s="3"/>
      <c r="W745" s="3"/>
      <c r="X745" s="3"/>
      <c r="Z745" s="3"/>
      <c r="AA745" s="3"/>
      <c r="AB745" s="3"/>
      <c r="AC745" s="3"/>
      <c r="AD745" s="3"/>
      <c r="AE745" s="3"/>
    </row>
    <row r="746" spans="1:31" ht="36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9"/>
      <c r="V746" s="3"/>
      <c r="W746" s="3"/>
      <c r="X746" s="3"/>
      <c r="Z746" s="3"/>
      <c r="AA746" s="3"/>
      <c r="AB746" s="3"/>
      <c r="AC746" s="3"/>
      <c r="AD746" s="3"/>
      <c r="AE746" s="3"/>
    </row>
    <row r="747" spans="1:31" ht="36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9"/>
      <c r="V747" s="3"/>
      <c r="W747" s="3"/>
      <c r="X747" s="3"/>
      <c r="Z747" s="3"/>
      <c r="AA747" s="3"/>
      <c r="AB747" s="3"/>
      <c r="AC747" s="3"/>
      <c r="AD747" s="3"/>
      <c r="AE747" s="3"/>
    </row>
    <row r="748" spans="1:31" ht="36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9"/>
      <c r="V748" s="3"/>
      <c r="W748" s="3"/>
      <c r="X748" s="3"/>
      <c r="Z748" s="3"/>
      <c r="AA748" s="3"/>
      <c r="AB748" s="3"/>
      <c r="AC748" s="3"/>
      <c r="AD748" s="3"/>
      <c r="AE748" s="3"/>
    </row>
    <row r="749" spans="1:31" ht="36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9"/>
      <c r="V749" s="3"/>
      <c r="W749" s="3"/>
      <c r="X749" s="3"/>
      <c r="Z749" s="3"/>
      <c r="AA749" s="3"/>
      <c r="AB749" s="3"/>
      <c r="AC749" s="3"/>
      <c r="AD749" s="3"/>
      <c r="AE749" s="3"/>
    </row>
    <row r="750" spans="1:31" ht="36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9"/>
      <c r="V750" s="3"/>
      <c r="W750" s="3"/>
      <c r="X750" s="3"/>
      <c r="Z750" s="3"/>
      <c r="AA750" s="3"/>
      <c r="AB750" s="3"/>
      <c r="AC750" s="3"/>
      <c r="AD750" s="3"/>
      <c r="AE750" s="3"/>
    </row>
    <row r="751" spans="1:31" ht="36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9"/>
      <c r="V751" s="3"/>
      <c r="W751" s="3"/>
      <c r="X751" s="3"/>
      <c r="Z751" s="3"/>
      <c r="AA751" s="3"/>
      <c r="AB751" s="3"/>
      <c r="AC751" s="3"/>
      <c r="AD751" s="3"/>
      <c r="AE751" s="3"/>
    </row>
    <row r="752" spans="1:31" ht="36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9"/>
      <c r="V752" s="3"/>
      <c r="W752" s="3"/>
      <c r="X752" s="3"/>
      <c r="Z752" s="3"/>
      <c r="AA752" s="3"/>
      <c r="AB752" s="3"/>
      <c r="AC752" s="3"/>
      <c r="AD752" s="3"/>
      <c r="AE752" s="3"/>
    </row>
    <row r="753" spans="1:31" ht="36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9"/>
      <c r="V753" s="3"/>
      <c r="W753" s="3"/>
      <c r="X753" s="3"/>
      <c r="Z753" s="3"/>
      <c r="AA753" s="3"/>
      <c r="AB753" s="3"/>
      <c r="AC753" s="3"/>
      <c r="AD753" s="3"/>
      <c r="AE753" s="3"/>
    </row>
    <row r="754" spans="1:31" ht="36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9"/>
      <c r="V754" s="3"/>
      <c r="W754" s="3"/>
      <c r="X754" s="3"/>
      <c r="Z754" s="3"/>
      <c r="AA754" s="3"/>
      <c r="AB754" s="3"/>
      <c r="AC754" s="3"/>
      <c r="AD754" s="3"/>
      <c r="AE754" s="3"/>
    </row>
    <row r="755" spans="1:31" ht="36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9"/>
      <c r="V755" s="3"/>
      <c r="W755" s="3"/>
      <c r="X755" s="3"/>
      <c r="Z755" s="3"/>
      <c r="AA755" s="3"/>
      <c r="AB755" s="3"/>
      <c r="AC755" s="3"/>
      <c r="AD755" s="3"/>
      <c r="AE755" s="3"/>
    </row>
    <row r="756" spans="1:31" ht="36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9"/>
      <c r="V756" s="3"/>
      <c r="W756" s="3"/>
      <c r="X756" s="3"/>
      <c r="Z756" s="3"/>
      <c r="AA756" s="3"/>
      <c r="AB756" s="3"/>
      <c r="AC756" s="3"/>
      <c r="AD756" s="3"/>
      <c r="AE756" s="3"/>
    </row>
    <row r="757" spans="1:31" ht="36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9"/>
      <c r="V757" s="3"/>
      <c r="W757" s="3"/>
      <c r="X757" s="3"/>
      <c r="Z757" s="3"/>
      <c r="AA757" s="3"/>
      <c r="AB757" s="3"/>
      <c r="AC757" s="3"/>
      <c r="AD757" s="3"/>
      <c r="AE757" s="3"/>
    </row>
    <row r="758" spans="1:31" ht="36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9"/>
      <c r="V758" s="3"/>
      <c r="W758" s="3"/>
      <c r="X758" s="3"/>
      <c r="Z758" s="3"/>
      <c r="AA758" s="3"/>
      <c r="AB758" s="3"/>
      <c r="AC758" s="3"/>
      <c r="AD758" s="3"/>
      <c r="AE758" s="3"/>
    </row>
    <row r="759" spans="1:31" ht="36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9"/>
      <c r="V759" s="3"/>
      <c r="W759" s="3"/>
      <c r="X759" s="3"/>
      <c r="Z759" s="3"/>
      <c r="AA759" s="3"/>
      <c r="AB759" s="3"/>
      <c r="AC759" s="3"/>
      <c r="AD759" s="3"/>
      <c r="AE759" s="3"/>
    </row>
    <row r="760" spans="1:31" ht="36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9"/>
      <c r="V760" s="3"/>
      <c r="W760" s="3"/>
      <c r="X760" s="3"/>
      <c r="Z760" s="3"/>
      <c r="AA760" s="3"/>
      <c r="AB760" s="3"/>
      <c r="AC760" s="3"/>
      <c r="AD760" s="3"/>
      <c r="AE760" s="3"/>
    </row>
    <row r="761" spans="1:31" ht="36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9"/>
      <c r="V761" s="3"/>
      <c r="W761" s="3"/>
      <c r="X761" s="3"/>
      <c r="Z761" s="3"/>
      <c r="AA761" s="3"/>
      <c r="AB761" s="3"/>
      <c r="AC761" s="3"/>
      <c r="AD761" s="3"/>
      <c r="AE761" s="3"/>
    </row>
    <row r="762" spans="1:31" ht="36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9"/>
      <c r="V762" s="3"/>
      <c r="W762" s="3"/>
      <c r="X762" s="3"/>
      <c r="Z762" s="3"/>
      <c r="AA762" s="3"/>
      <c r="AB762" s="3"/>
      <c r="AC762" s="3"/>
      <c r="AD762" s="3"/>
      <c r="AE762" s="3"/>
    </row>
    <row r="763" spans="1:31" ht="36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9"/>
      <c r="V763" s="3"/>
      <c r="W763" s="3"/>
      <c r="X763" s="3"/>
      <c r="Z763" s="3"/>
      <c r="AA763" s="3"/>
      <c r="AB763" s="3"/>
      <c r="AC763" s="3"/>
      <c r="AD763" s="3"/>
      <c r="AE763" s="3"/>
    </row>
    <row r="764" spans="1:31" ht="36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9"/>
      <c r="V764" s="3"/>
      <c r="W764" s="3"/>
      <c r="X764" s="3"/>
      <c r="Z764" s="3"/>
      <c r="AA764" s="3"/>
      <c r="AB764" s="3"/>
      <c r="AC764" s="3"/>
      <c r="AD764" s="3"/>
      <c r="AE764" s="3"/>
    </row>
    <row r="765" spans="1:31" ht="36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9"/>
      <c r="V765" s="3"/>
      <c r="W765" s="3"/>
      <c r="X765" s="3"/>
      <c r="Z765" s="3"/>
      <c r="AA765" s="3"/>
      <c r="AB765" s="3"/>
      <c r="AC765" s="3"/>
      <c r="AD765" s="3"/>
      <c r="AE765" s="3"/>
    </row>
    <row r="766" spans="1:31" ht="36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9"/>
      <c r="V766" s="3"/>
      <c r="W766" s="3"/>
      <c r="X766" s="3"/>
      <c r="Z766" s="3"/>
      <c r="AA766" s="3"/>
      <c r="AB766" s="3"/>
      <c r="AC766" s="3"/>
      <c r="AD766" s="3"/>
      <c r="AE766" s="3"/>
    </row>
    <row r="767" spans="1:31" ht="36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9"/>
      <c r="V767" s="3"/>
      <c r="W767" s="3"/>
      <c r="X767" s="3"/>
      <c r="Z767" s="3"/>
      <c r="AA767" s="3"/>
      <c r="AB767" s="3"/>
      <c r="AC767" s="3"/>
      <c r="AD767" s="3"/>
      <c r="AE767" s="3"/>
    </row>
    <row r="768" spans="1:31" ht="36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9"/>
      <c r="V768" s="3"/>
      <c r="W768" s="3"/>
      <c r="X768" s="3"/>
      <c r="Z768" s="3"/>
      <c r="AA768" s="3"/>
      <c r="AB768" s="3"/>
      <c r="AC768" s="3"/>
      <c r="AD768" s="3"/>
      <c r="AE768" s="3"/>
    </row>
    <row r="769" spans="1:31" ht="36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9"/>
      <c r="V769" s="3"/>
      <c r="W769" s="3"/>
      <c r="X769" s="3"/>
      <c r="Z769" s="3"/>
      <c r="AA769" s="3"/>
      <c r="AB769" s="3"/>
      <c r="AC769" s="3"/>
      <c r="AD769" s="3"/>
      <c r="AE769" s="3"/>
    </row>
    <row r="770" spans="1:31" ht="36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9"/>
      <c r="V770" s="3"/>
      <c r="W770" s="3"/>
      <c r="X770" s="3"/>
      <c r="Z770" s="3"/>
      <c r="AA770" s="3"/>
      <c r="AB770" s="3"/>
      <c r="AC770" s="3"/>
      <c r="AD770" s="3"/>
      <c r="AE770" s="3"/>
    </row>
    <row r="771" spans="1:31" ht="36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9"/>
      <c r="V771" s="3"/>
      <c r="W771" s="3"/>
      <c r="X771" s="3"/>
      <c r="Z771" s="3"/>
      <c r="AA771" s="3"/>
      <c r="AB771" s="3"/>
      <c r="AC771" s="3"/>
      <c r="AD771" s="3"/>
      <c r="AE771" s="3"/>
    </row>
    <row r="772" spans="1:31" ht="36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9"/>
      <c r="V772" s="3"/>
      <c r="W772" s="3"/>
      <c r="X772" s="3"/>
      <c r="Z772" s="3"/>
      <c r="AA772" s="3"/>
      <c r="AB772" s="3"/>
      <c r="AC772" s="3"/>
      <c r="AD772" s="3"/>
      <c r="AE772" s="3"/>
    </row>
    <row r="773" spans="1:31" ht="36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9"/>
      <c r="V773" s="3"/>
      <c r="W773" s="3"/>
      <c r="X773" s="3"/>
      <c r="Z773" s="3"/>
      <c r="AA773" s="3"/>
      <c r="AB773" s="3"/>
      <c r="AC773" s="3"/>
      <c r="AD773" s="3"/>
      <c r="AE773" s="3"/>
    </row>
    <row r="774" spans="1:31" ht="36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9"/>
      <c r="V774" s="3"/>
      <c r="W774" s="3"/>
      <c r="X774" s="3"/>
      <c r="Z774" s="3"/>
      <c r="AA774" s="3"/>
      <c r="AB774" s="3"/>
      <c r="AC774" s="3"/>
      <c r="AD774" s="3"/>
      <c r="AE774" s="3"/>
    </row>
    <row r="775" spans="1:31" ht="36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9"/>
      <c r="V775" s="3"/>
      <c r="W775" s="3"/>
      <c r="X775" s="3"/>
      <c r="Z775" s="3"/>
      <c r="AA775" s="3"/>
      <c r="AB775" s="3"/>
      <c r="AC775" s="3"/>
      <c r="AD775" s="3"/>
      <c r="AE775" s="3"/>
    </row>
    <row r="776" spans="1:31" ht="36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9"/>
      <c r="V776" s="3"/>
      <c r="W776" s="3"/>
      <c r="X776" s="3"/>
      <c r="Z776" s="3"/>
      <c r="AA776" s="3"/>
      <c r="AB776" s="3"/>
      <c r="AC776" s="3"/>
      <c r="AD776" s="3"/>
      <c r="AE776" s="3"/>
    </row>
    <row r="777" spans="1:31" ht="36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9"/>
      <c r="V777" s="3"/>
      <c r="W777" s="3"/>
      <c r="X777" s="3"/>
      <c r="Z777" s="3"/>
      <c r="AA777" s="3"/>
      <c r="AB777" s="3"/>
      <c r="AC777" s="3"/>
      <c r="AD777" s="3"/>
      <c r="AE777" s="3"/>
    </row>
    <row r="778" spans="1:31" ht="36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9"/>
      <c r="V778" s="3"/>
      <c r="W778" s="3"/>
      <c r="X778" s="3"/>
      <c r="Z778" s="3"/>
      <c r="AA778" s="3"/>
      <c r="AB778" s="3"/>
      <c r="AC778" s="3"/>
      <c r="AD778" s="3"/>
      <c r="AE778" s="3"/>
    </row>
    <row r="779" spans="1:31" ht="36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9"/>
      <c r="V779" s="3"/>
      <c r="W779" s="3"/>
      <c r="X779" s="3"/>
      <c r="Z779" s="3"/>
      <c r="AA779" s="3"/>
      <c r="AB779" s="3"/>
      <c r="AC779" s="3"/>
      <c r="AD779" s="3"/>
      <c r="AE779" s="3"/>
    </row>
    <row r="780" spans="1:31" ht="36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9"/>
      <c r="V780" s="3"/>
      <c r="W780" s="3"/>
      <c r="X780" s="3"/>
      <c r="Z780" s="3"/>
      <c r="AA780" s="3"/>
      <c r="AB780" s="3"/>
      <c r="AC780" s="3"/>
      <c r="AD780" s="3"/>
      <c r="AE780" s="3"/>
    </row>
    <row r="781" spans="1:31" ht="36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9"/>
      <c r="V781" s="3"/>
      <c r="W781" s="3"/>
      <c r="X781" s="3"/>
      <c r="Z781" s="3"/>
      <c r="AA781" s="3"/>
      <c r="AB781" s="3"/>
      <c r="AC781" s="3"/>
      <c r="AD781" s="3"/>
      <c r="AE781" s="3"/>
    </row>
    <row r="782" spans="1:31" ht="36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9"/>
      <c r="V782" s="3"/>
      <c r="W782" s="3"/>
      <c r="X782" s="3"/>
      <c r="Z782" s="3"/>
      <c r="AA782" s="3"/>
      <c r="AB782" s="3"/>
      <c r="AC782" s="3"/>
      <c r="AD782" s="3"/>
      <c r="AE782" s="3"/>
    </row>
    <row r="783" spans="1:31" ht="36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9"/>
      <c r="V783" s="3"/>
      <c r="W783" s="3"/>
      <c r="X783" s="3"/>
      <c r="Z783" s="3"/>
      <c r="AA783" s="3"/>
      <c r="AB783" s="3"/>
      <c r="AC783" s="3"/>
      <c r="AD783" s="3"/>
      <c r="AE783" s="3"/>
    </row>
    <row r="784" spans="1:31" ht="36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9"/>
      <c r="V784" s="3"/>
      <c r="W784" s="3"/>
      <c r="X784" s="3"/>
      <c r="Z784" s="3"/>
      <c r="AA784" s="3"/>
      <c r="AB784" s="3"/>
      <c r="AC784" s="3"/>
      <c r="AD784" s="3"/>
      <c r="AE784" s="3"/>
    </row>
    <row r="785" spans="1:31" ht="36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9"/>
      <c r="V785" s="3"/>
      <c r="W785" s="3"/>
      <c r="X785" s="3"/>
      <c r="Z785" s="3"/>
      <c r="AA785" s="3"/>
      <c r="AB785" s="3"/>
      <c r="AC785" s="3"/>
      <c r="AD785" s="3"/>
      <c r="AE785" s="3"/>
    </row>
    <row r="786" spans="1:31" ht="36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9"/>
      <c r="V786" s="3"/>
      <c r="W786" s="3"/>
      <c r="X786" s="3"/>
      <c r="Z786" s="3"/>
      <c r="AA786" s="3"/>
      <c r="AB786" s="3"/>
      <c r="AC786" s="3"/>
      <c r="AD786" s="3"/>
      <c r="AE786" s="3"/>
    </row>
    <row r="787" spans="1:31" ht="36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9"/>
      <c r="V787" s="3"/>
      <c r="W787" s="3"/>
      <c r="X787" s="3"/>
      <c r="Z787" s="3"/>
      <c r="AA787" s="3"/>
      <c r="AB787" s="3"/>
      <c r="AC787" s="3"/>
      <c r="AD787" s="3"/>
      <c r="AE787" s="3"/>
    </row>
    <row r="788" spans="1:31" ht="36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9"/>
      <c r="V788" s="3"/>
      <c r="W788" s="3"/>
      <c r="X788" s="3"/>
      <c r="Z788" s="3"/>
      <c r="AA788" s="3"/>
      <c r="AB788" s="3"/>
      <c r="AC788" s="3"/>
      <c r="AD788" s="3"/>
      <c r="AE788" s="3"/>
    </row>
    <row r="789" spans="1:31" ht="36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9"/>
      <c r="V789" s="3"/>
      <c r="W789" s="3"/>
      <c r="X789" s="3"/>
      <c r="Z789" s="3"/>
      <c r="AA789" s="3"/>
      <c r="AB789" s="3"/>
      <c r="AC789" s="3"/>
      <c r="AD789" s="3"/>
      <c r="AE789" s="3"/>
    </row>
    <row r="790" spans="1:31" ht="36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9"/>
      <c r="V790" s="3"/>
      <c r="W790" s="3"/>
      <c r="X790" s="3"/>
      <c r="Z790" s="3"/>
      <c r="AA790" s="3"/>
      <c r="AB790" s="3"/>
      <c r="AC790" s="3"/>
      <c r="AD790" s="3"/>
      <c r="AE790" s="3"/>
    </row>
    <row r="791" spans="1:31" ht="36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9"/>
      <c r="V791" s="3"/>
      <c r="W791" s="3"/>
      <c r="X791" s="3"/>
      <c r="Z791" s="3"/>
      <c r="AA791" s="3"/>
      <c r="AB791" s="3"/>
      <c r="AC791" s="3"/>
      <c r="AD791" s="3"/>
      <c r="AE791" s="3"/>
    </row>
    <row r="792" spans="1:31" ht="36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9"/>
      <c r="V792" s="3"/>
      <c r="W792" s="3"/>
      <c r="X792" s="3"/>
      <c r="Z792" s="3"/>
      <c r="AA792" s="3"/>
      <c r="AB792" s="3"/>
      <c r="AC792" s="3"/>
      <c r="AD792" s="3"/>
      <c r="AE792" s="3"/>
    </row>
    <row r="793" spans="1:31" ht="36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9"/>
      <c r="V793" s="3"/>
      <c r="W793" s="3"/>
      <c r="X793" s="3"/>
      <c r="Z793" s="3"/>
      <c r="AA793" s="3"/>
      <c r="AB793" s="3"/>
      <c r="AC793" s="3"/>
      <c r="AD793" s="3"/>
      <c r="AE793" s="3"/>
    </row>
    <row r="794" spans="1:31" ht="36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9"/>
      <c r="V794" s="3"/>
      <c r="W794" s="3"/>
      <c r="X794" s="3"/>
      <c r="Z794" s="3"/>
      <c r="AA794" s="3"/>
      <c r="AB794" s="3"/>
      <c r="AC794" s="3"/>
      <c r="AD794" s="3"/>
      <c r="AE794" s="3"/>
    </row>
    <row r="795" spans="1:31" ht="36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9"/>
      <c r="V795" s="3"/>
      <c r="W795" s="3"/>
      <c r="X795" s="3"/>
      <c r="Z795" s="3"/>
      <c r="AA795" s="3"/>
      <c r="AB795" s="3"/>
      <c r="AC795" s="3"/>
      <c r="AD795" s="3"/>
      <c r="AE795" s="3"/>
    </row>
    <row r="796" spans="1:31" ht="36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9"/>
      <c r="V796" s="3"/>
      <c r="W796" s="3"/>
      <c r="X796" s="3"/>
      <c r="Z796" s="3"/>
      <c r="AA796" s="3"/>
      <c r="AB796" s="3"/>
      <c r="AC796" s="3"/>
      <c r="AD796" s="3"/>
      <c r="AE796" s="3"/>
    </row>
    <row r="797" spans="1:31" ht="36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9"/>
      <c r="V797" s="3"/>
      <c r="W797" s="3"/>
      <c r="X797" s="3"/>
      <c r="Z797" s="3"/>
      <c r="AA797" s="3"/>
      <c r="AB797" s="3"/>
      <c r="AC797" s="3"/>
      <c r="AD797" s="3"/>
      <c r="AE797" s="3"/>
    </row>
    <row r="798" spans="1:31" ht="36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9"/>
      <c r="V798" s="3"/>
      <c r="W798" s="3"/>
      <c r="X798" s="3"/>
      <c r="Z798" s="3"/>
      <c r="AA798" s="3"/>
      <c r="AB798" s="3"/>
      <c r="AC798" s="3"/>
      <c r="AD798" s="3"/>
      <c r="AE798" s="3"/>
    </row>
    <row r="799" spans="1:31" ht="36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9"/>
      <c r="V799" s="3"/>
      <c r="W799" s="3"/>
      <c r="X799" s="3"/>
      <c r="Z799" s="3"/>
      <c r="AA799" s="3"/>
      <c r="AB799" s="3"/>
      <c r="AC799" s="3"/>
      <c r="AD799" s="3"/>
      <c r="AE799" s="3"/>
    </row>
    <row r="800" spans="1:31" ht="36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9"/>
      <c r="V800" s="3"/>
      <c r="W800" s="3"/>
      <c r="X800" s="3"/>
      <c r="Z800" s="3"/>
      <c r="AA800" s="3"/>
      <c r="AB800" s="3"/>
      <c r="AC800" s="3"/>
      <c r="AD800" s="3"/>
      <c r="AE800" s="3"/>
    </row>
    <row r="801" spans="1:31" ht="36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9"/>
      <c r="V801" s="3"/>
      <c r="W801" s="3"/>
      <c r="X801" s="3"/>
      <c r="Z801" s="3"/>
      <c r="AA801" s="3"/>
      <c r="AB801" s="3"/>
      <c r="AC801" s="3"/>
      <c r="AD801" s="3"/>
      <c r="AE801" s="3"/>
    </row>
    <row r="802" spans="1:31" ht="36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9"/>
      <c r="V802" s="3"/>
      <c r="W802" s="3"/>
      <c r="X802" s="3"/>
      <c r="Z802" s="3"/>
      <c r="AA802" s="3"/>
      <c r="AB802" s="3"/>
      <c r="AC802" s="3"/>
      <c r="AD802" s="3"/>
      <c r="AE802" s="3"/>
    </row>
    <row r="803" spans="1:31" ht="36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9"/>
      <c r="V803" s="3"/>
      <c r="W803" s="3"/>
      <c r="X803" s="3"/>
      <c r="Z803" s="3"/>
      <c r="AA803" s="3"/>
      <c r="AB803" s="3"/>
      <c r="AC803" s="3"/>
      <c r="AD803" s="3"/>
      <c r="AE803" s="3"/>
    </row>
    <row r="804" spans="1:31" ht="36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9"/>
      <c r="V804" s="3"/>
      <c r="W804" s="3"/>
      <c r="X804" s="3"/>
      <c r="Z804" s="3"/>
      <c r="AA804" s="3"/>
      <c r="AB804" s="3"/>
      <c r="AC804" s="3"/>
      <c r="AD804" s="3"/>
      <c r="AE804" s="3"/>
    </row>
    <row r="805" spans="1:31" ht="36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9"/>
      <c r="V805" s="3"/>
      <c r="W805" s="3"/>
      <c r="X805" s="3"/>
      <c r="Z805" s="3"/>
      <c r="AA805" s="3"/>
      <c r="AB805" s="3"/>
      <c r="AC805" s="3"/>
      <c r="AD805" s="3"/>
      <c r="AE805" s="3"/>
    </row>
    <row r="806" spans="1:31" ht="36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9"/>
      <c r="V806" s="3"/>
      <c r="W806" s="3"/>
      <c r="X806" s="3"/>
      <c r="Z806" s="3"/>
      <c r="AA806" s="3"/>
      <c r="AB806" s="3"/>
      <c r="AC806" s="3"/>
      <c r="AD806" s="3"/>
      <c r="AE806" s="3"/>
    </row>
    <row r="807" spans="1:31" ht="36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9"/>
      <c r="V807" s="3"/>
      <c r="W807" s="3"/>
      <c r="X807" s="3"/>
      <c r="Z807" s="3"/>
      <c r="AA807" s="3"/>
      <c r="AB807" s="3"/>
      <c r="AC807" s="3"/>
      <c r="AD807" s="3"/>
      <c r="AE807" s="3"/>
    </row>
    <row r="808" spans="1:31" ht="36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9"/>
      <c r="V808" s="3"/>
      <c r="W808" s="3"/>
      <c r="X808" s="3"/>
      <c r="Z808" s="3"/>
      <c r="AA808" s="3"/>
      <c r="AB808" s="3"/>
      <c r="AC808" s="3"/>
      <c r="AD808" s="3"/>
      <c r="AE808" s="3"/>
    </row>
    <row r="809" spans="1:31" ht="36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9"/>
      <c r="V809" s="3"/>
      <c r="W809" s="3"/>
      <c r="X809" s="3"/>
      <c r="Z809" s="3"/>
      <c r="AA809" s="3"/>
      <c r="AB809" s="3"/>
      <c r="AC809" s="3"/>
      <c r="AD809" s="3"/>
      <c r="AE809" s="3"/>
    </row>
    <row r="810" spans="1:31" ht="36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9"/>
      <c r="V810" s="3"/>
      <c r="W810" s="3"/>
      <c r="X810" s="3"/>
      <c r="Z810" s="3"/>
      <c r="AA810" s="3"/>
      <c r="AB810" s="3"/>
      <c r="AC810" s="3"/>
      <c r="AD810" s="3"/>
      <c r="AE810" s="3"/>
    </row>
    <row r="811" spans="1:31" ht="36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9"/>
      <c r="V811" s="3"/>
      <c r="W811" s="3"/>
      <c r="X811" s="3"/>
      <c r="Z811" s="3"/>
      <c r="AA811" s="3"/>
      <c r="AB811" s="3"/>
      <c r="AC811" s="3"/>
      <c r="AD811" s="3"/>
      <c r="AE811" s="3"/>
    </row>
    <row r="812" spans="1:31" ht="36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9"/>
      <c r="V812" s="3"/>
      <c r="W812" s="3"/>
      <c r="X812" s="3"/>
      <c r="Z812" s="3"/>
      <c r="AA812" s="3"/>
      <c r="AB812" s="3"/>
      <c r="AC812" s="3"/>
      <c r="AD812" s="3"/>
      <c r="AE812" s="3"/>
    </row>
    <row r="813" spans="1:31" ht="36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9"/>
      <c r="V813" s="3"/>
      <c r="W813" s="3"/>
      <c r="X813" s="3"/>
      <c r="Z813" s="3"/>
      <c r="AA813" s="3"/>
      <c r="AB813" s="3"/>
      <c r="AC813" s="3"/>
      <c r="AD813" s="3"/>
      <c r="AE813" s="3"/>
    </row>
    <row r="814" spans="1:31" ht="36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9"/>
      <c r="V814" s="3"/>
      <c r="W814" s="3"/>
      <c r="X814" s="3"/>
      <c r="Z814" s="3"/>
      <c r="AA814" s="3"/>
      <c r="AB814" s="3"/>
      <c r="AC814" s="3"/>
      <c r="AD814" s="3"/>
      <c r="AE814" s="3"/>
    </row>
    <row r="815" spans="1:31" ht="36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9"/>
      <c r="V815" s="3"/>
      <c r="W815" s="3"/>
      <c r="X815" s="3"/>
      <c r="Z815" s="3"/>
      <c r="AA815" s="3"/>
      <c r="AB815" s="3"/>
      <c r="AC815" s="3"/>
      <c r="AD815" s="3"/>
      <c r="AE815" s="3"/>
    </row>
    <row r="816" spans="1:31" ht="36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9"/>
      <c r="V816" s="3"/>
      <c r="W816" s="3"/>
      <c r="X816" s="3"/>
      <c r="Z816" s="3"/>
      <c r="AA816" s="3"/>
      <c r="AB816" s="3"/>
      <c r="AC816" s="3"/>
      <c r="AD816" s="3"/>
      <c r="AE816" s="3"/>
    </row>
    <row r="817" spans="1:31" ht="36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9"/>
      <c r="V817" s="3"/>
      <c r="W817" s="3"/>
      <c r="X817" s="3"/>
      <c r="Z817" s="3"/>
      <c r="AA817" s="3"/>
      <c r="AB817" s="3"/>
      <c r="AC817" s="3"/>
      <c r="AD817" s="3"/>
      <c r="AE817" s="3"/>
    </row>
    <row r="818" spans="1:31" ht="36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9"/>
      <c r="V818" s="3"/>
      <c r="W818" s="3"/>
      <c r="X818" s="3"/>
      <c r="Z818" s="3"/>
      <c r="AA818" s="3"/>
      <c r="AB818" s="3"/>
      <c r="AC818" s="3"/>
      <c r="AD818" s="3"/>
      <c r="AE818" s="3"/>
    </row>
    <row r="819" spans="1:31" ht="36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9"/>
      <c r="V819" s="3"/>
      <c r="W819" s="3"/>
      <c r="X819" s="3"/>
      <c r="Z819" s="3"/>
      <c r="AA819" s="3"/>
      <c r="AB819" s="3"/>
      <c r="AC819" s="3"/>
      <c r="AD819" s="3"/>
      <c r="AE819" s="3"/>
    </row>
    <row r="820" spans="1:31" ht="36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9"/>
      <c r="V820" s="3"/>
      <c r="W820" s="3"/>
      <c r="X820" s="3"/>
      <c r="Z820" s="3"/>
      <c r="AA820" s="3"/>
      <c r="AB820" s="3"/>
      <c r="AC820" s="3"/>
      <c r="AD820" s="3"/>
      <c r="AE820" s="3"/>
    </row>
    <row r="821" spans="1:31" ht="36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9"/>
      <c r="V821" s="3"/>
      <c r="W821" s="3"/>
      <c r="X821" s="3"/>
      <c r="Z821" s="3"/>
      <c r="AA821" s="3"/>
      <c r="AB821" s="3"/>
      <c r="AC821" s="3"/>
      <c r="AD821" s="3"/>
      <c r="AE821" s="3"/>
    </row>
    <row r="822" spans="1:31" ht="36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9"/>
      <c r="V822" s="3"/>
      <c r="W822" s="3"/>
      <c r="X822" s="3"/>
      <c r="Z822" s="3"/>
      <c r="AA822" s="3"/>
      <c r="AB822" s="3"/>
      <c r="AC822" s="3"/>
      <c r="AD822" s="3"/>
      <c r="AE822" s="3"/>
    </row>
    <row r="823" spans="1:31" ht="36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9"/>
      <c r="V823" s="3"/>
      <c r="W823" s="3"/>
      <c r="X823" s="3"/>
      <c r="Z823" s="3"/>
      <c r="AA823" s="3"/>
      <c r="AB823" s="3"/>
      <c r="AC823" s="3"/>
      <c r="AD823" s="3"/>
      <c r="AE823" s="3"/>
    </row>
    <row r="824" spans="1:31" ht="36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9"/>
      <c r="V824" s="3"/>
      <c r="W824" s="3"/>
      <c r="X824" s="3"/>
      <c r="Z824" s="3"/>
      <c r="AA824" s="3"/>
      <c r="AB824" s="3"/>
      <c r="AC824" s="3"/>
      <c r="AD824" s="3"/>
      <c r="AE824" s="3"/>
    </row>
    <row r="825" spans="1:31" ht="36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9"/>
      <c r="V825" s="3"/>
      <c r="W825" s="3"/>
      <c r="X825" s="3"/>
      <c r="Z825" s="3"/>
      <c r="AA825" s="3"/>
      <c r="AB825" s="3"/>
      <c r="AC825" s="3"/>
      <c r="AD825" s="3"/>
      <c r="AE825" s="3"/>
    </row>
    <row r="826" spans="1:31" ht="36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9"/>
      <c r="V826" s="3"/>
      <c r="W826" s="3"/>
      <c r="X826" s="3"/>
      <c r="Z826" s="3"/>
      <c r="AA826" s="3"/>
      <c r="AB826" s="3"/>
      <c r="AC826" s="3"/>
      <c r="AD826" s="3"/>
      <c r="AE826" s="3"/>
    </row>
    <row r="827" spans="1:31" ht="36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9"/>
      <c r="V827" s="3"/>
      <c r="W827" s="3"/>
      <c r="X827" s="3"/>
      <c r="Z827" s="3"/>
      <c r="AA827" s="3"/>
      <c r="AB827" s="3"/>
      <c r="AC827" s="3"/>
      <c r="AD827" s="3"/>
      <c r="AE827" s="3"/>
    </row>
    <row r="828" spans="1:31" ht="36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9"/>
      <c r="V828" s="3"/>
      <c r="W828" s="3"/>
      <c r="X828" s="3"/>
      <c r="Z828" s="3"/>
      <c r="AA828" s="3"/>
      <c r="AB828" s="3"/>
      <c r="AC828" s="3"/>
      <c r="AD828" s="3"/>
      <c r="AE828" s="3"/>
    </row>
    <row r="829" spans="1:31" ht="36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9"/>
      <c r="V829" s="3"/>
      <c r="W829" s="3"/>
      <c r="X829" s="3"/>
      <c r="Z829" s="3"/>
      <c r="AA829" s="3"/>
      <c r="AB829" s="3"/>
      <c r="AC829" s="3"/>
      <c r="AD829" s="3"/>
      <c r="AE829" s="3"/>
    </row>
    <row r="830" spans="1:31" ht="36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9"/>
      <c r="V830" s="3"/>
      <c r="W830" s="3"/>
      <c r="X830" s="3"/>
      <c r="Z830" s="3"/>
      <c r="AA830" s="3"/>
      <c r="AB830" s="3"/>
      <c r="AC830" s="3"/>
      <c r="AD830" s="3"/>
      <c r="AE830" s="3"/>
    </row>
    <row r="831" spans="1:31" ht="36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9"/>
      <c r="V831" s="3"/>
      <c r="W831" s="3"/>
      <c r="X831" s="3"/>
      <c r="Z831" s="3"/>
      <c r="AA831" s="3"/>
      <c r="AB831" s="3"/>
      <c r="AC831" s="3"/>
      <c r="AD831" s="3"/>
      <c r="AE831" s="3"/>
    </row>
    <row r="832" spans="1:31" ht="36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9"/>
      <c r="V832" s="3"/>
      <c r="W832" s="3"/>
      <c r="X832" s="3"/>
      <c r="Z832" s="3"/>
      <c r="AA832" s="3"/>
      <c r="AB832" s="3"/>
      <c r="AC832" s="3"/>
      <c r="AD832" s="3"/>
      <c r="AE832" s="3"/>
    </row>
    <row r="833" spans="1:31" ht="36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9"/>
      <c r="V833" s="3"/>
      <c r="W833" s="3"/>
      <c r="X833" s="3"/>
      <c r="Z833" s="3"/>
      <c r="AA833" s="3"/>
      <c r="AB833" s="3"/>
      <c r="AC833" s="3"/>
      <c r="AD833" s="3"/>
      <c r="AE833" s="3"/>
    </row>
    <row r="834" spans="1:31" ht="36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9"/>
      <c r="V834" s="3"/>
      <c r="W834" s="3"/>
      <c r="X834" s="3"/>
      <c r="Z834" s="3"/>
      <c r="AA834" s="3"/>
      <c r="AB834" s="3"/>
      <c r="AC834" s="3"/>
      <c r="AD834" s="3"/>
      <c r="AE834" s="3"/>
    </row>
    <row r="835" spans="1:31" ht="36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9"/>
      <c r="V835" s="3"/>
      <c r="W835" s="3"/>
      <c r="X835" s="3"/>
      <c r="Z835" s="3"/>
      <c r="AA835" s="3"/>
      <c r="AB835" s="3"/>
      <c r="AC835" s="3"/>
      <c r="AD835" s="3"/>
      <c r="AE835" s="3"/>
    </row>
    <row r="836" spans="1:31" ht="36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9"/>
      <c r="V836" s="3"/>
      <c r="W836" s="3"/>
      <c r="X836" s="3"/>
      <c r="Z836" s="3"/>
      <c r="AA836" s="3"/>
      <c r="AB836" s="3"/>
      <c r="AC836" s="3"/>
      <c r="AD836" s="3"/>
      <c r="AE836" s="3"/>
    </row>
    <row r="837" spans="1:31" ht="36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9"/>
      <c r="V837" s="3"/>
      <c r="W837" s="3"/>
      <c r="X837" s="3"/>
      <c r="Z837" s="3"/>
      <c r="AA837" s="3"/>
      <c r="AB837" s="3"/>
      <c r="AC837" s="3"/>
      <c r="AD837" s="3"/>
      <c r="AE837" s="3"/>
    </row>
    <row r="838" spans="1:31" ht="36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9"/>
      <c r="V838" s="3"/>
      <c r="W838" s="3"/>
      <c r="X838" s="3"/>
      <c r="Z838" s="3"/>
      <c r="AA838" s="3"/>
      <c r="AB838" s="3"/>
      <c r="AC838" s="3"/>
      <c r="AD838" s="3"/>
      <c r="AE838" s="3"/>
    </row>
    <row r="839" spans="1:31" ht="36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9"/>
      <c r="V839" s="3"/>
      <c r="W839" s="3"/>
      <c r="X839" s="3"/>
      <c r="Z839" s="3"/>
      <c r="AA839" s="3"/>
      <c r="AB839" s="3"/>
      <c r="AC839" s="3"/>
      <c r="AD839" s="3"/>
      <c r="AE839" s="3"/>
    </row>
    <row r="840" spans="1:31" ht="36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9"/>
      <c r="V840" s="3"/>
      <c r="W840" s="3"/>
      <c r="X840" s="3"/>
      <c r="Z840" s="3"/>
      <c r="AA840" s="3"/>
      <c r="AB840" s="3"/>
      <c r="AC840" s="3"/>
      <c r="AD840" s="3"/>
      <c r="AE840" s="3"/>
    </row>
    <row r="841" spans="1:31" ht="36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9"/>
      <c r="V841" s="3"/>
      <c r="W841" s="3"/>
      <c r="X841" s="3"/>
      <c r="Z841" s="3"/>
      <c r="AA841" s="3"/>
      <c r="AB841" s="3"/>
      <c r="AC841" s="3"/>
      <c r="AD841" s="3"/>
      <c r="AE841" s="3"/>
    </row>
    <row r="842" spans="1:31" ht="36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9"/>
      <c r="V842" s="3"/>
      <c r="W842" s="3"/>
      <c r="X842" s="3"/>
      <c r="Z842" s="3"/>
      <c r="AA842" s="3"/>
      <c r="AB842" s="3"/>
      <c r="AC842" s="3"/>
      <c r="AD842" s="3"/>
      <c r="AE842" s="3"/>
    </row>
    <row r="843" spans="1:31" ht="36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9"/>
      <c r="V843" s="3"/>
      <c r="W843" s="3"/>
      <c r="X843" s="3"/>
      <c r="Z843" s="3"/>
      <c r="AA843" s="3"/>
      <c r="AB843" s="3"/>
      <c r="AC843" s="3"/>
      <c r="AD843" s="3"/>
      <c r="AE843" s="3"/>
    </row>
    <row r="844" spans="1:31" ht="36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9"/>
      <c r="V844" s="3"/>
      <c r="W844" s="3"/>
      <c r="X844" s="3"/>
      <c r="Z844" s="3"/>
      <c r="AA844" s="3"/>
      <c r="AB844" s="3"/>
      <c r="AC844" s="3"/>
      <c r="AD844" s="3"/>
      <c r="AE844" s="3"/>
    </row>
    <row r="845" spans="1:31" ht="36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9"/>
      <c r="V845" s="3"/>
      <c r="W845" s="3"/>
      <c r="X845" s="3"/>
      <c r="Z845" s="3"/>
      <c r="AA845" s="3"/>
      <c r="AB845" s="3"/>
      <c r="AC845" s="3"/>
      <c r="AD845" s="3"/>
      <c r="AE845" s="3"/>
    </row>
    <row r="846" spans="1:31" ht="36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9"/>
      <c r="V846" s="3"/>
      <c r="W846" s="3"/>
      <c r="X846" s="3"/>
      <c r="Z846" s="3"/>
      <c r="AA846" s="3"/>
      <c r="AB846" s="3"/>
      <c r="AC846" s="3"/>
      <c r="AD846" s="3"/>
      <c r="AE846" s="3"/>
    </row>
    <row r="847" spans="1:31" ht="36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9"/>
      <c r="V847" s="3"/>
      <c r="W847" s="3"/>
      <c r="X847" s="3"/>
      <c r="Z847" s="3"/>
      <c r="AA847" s="3"/>
      <c r="AB847" s="3"/>
      <c r="AC847" s="3"/>
      <c r="AD847" s="3"/>
      <c r="AE847" s="3"/>
    </row>
    <row r="848" spans="1:31" ht="36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9"/>
      <c r="V848" s="3"/>
      <c r="W848" s="3"/>
      <c r="X848" s="3"/>
      <c r="Z848" s="3"/>
      <c r="AA848" s="3"/>
      <c r="AB848" s="3"/>
      <c r="AC848" s="3"/>
      <c r="AD848" s="3"/>
      <c r="AE848" s="3"/>
    </row>
    <row r="849" spans="1:31" ht="36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9"/>
      <c r="V849" s="3"/>
      <c r="W849" s="3"/>
      <c r="X849" s="3"/>
      <c r="Z849" s="3"/>
      <c r="AA849" s="3"/>
      <c r="AB849" s="3"/>
      <c r="AC849" s="3"/>
      <c r="AD849" s="3"/>
      <c r="AE849" s="3"/>
    </row>
    <row r="850" spans="1:31" ht="36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9"/>
      <c r="V850" s="3"/>
      <c r="W850" s="3"/>
      <c r="X850" s="3"/>
      <c r="Z850" s="3"/>
      <c r="AA850" s="3"/>
      <c r="AB850" s="3"/>
      <c r="AC850" s="3"/>
      <c r="AD850" s="3"/>
      <c r="AE850" s="3"/>
    </row>
    <row r="851" spans="1:31" ht="36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9"/>
      <c r="V851" s="3"/>
      <c r="W851" s="3"/>
      <c r="X851" s="3"/>
      <c r="Z851" s="3"/>
      <c r="AA851" s="3"/>
      <c r="AB851" s="3"/>
      <c r="AC851" s="3"/>
      <c r="AD851" s="3"/>
      <c r="AE851" s="3"/>
    </row>
    <row r="852" spans="1:31" ht="36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9"/>
      <c r="V852" s="3"/>
      <c r="W852" s="3"/>
      <c r="X852" s="3"/>
      <c r="Z852" s="3"/>
      <c r="AA852" s="3"/>
      <c r="AB852" s="3"/>
      <c r="AC852" s="3"/>
      <c r="AD852" s="3"/>
      <c r="AE852" s="3"/>
    </row>
    <row r="853" spans="1:31" ht="36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9"/>
      <c r="V853" s="3"/>
      <c r="W853" s="3"/>
      <c r="X853" s="3"/>
      <c r="Z853" s="3"/>
      <c r="AA853" s="3"/>
      <c r="AB853" s="3"/>
      <c r="AC853" s="3"/>
      <c r="AD853" s="3"/>
      <c r="AE853" s="3"/>
    </row>
    <row r="854" spans="1:31" ht="36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9"/>
      <c r="V854" s="3"/>
      <c r="W854" s="3"/>
      <c r="X854" s="3"/>
      <c r="Z854" s="3"/>
      <c r="AA854" s="3"/>
      <c r="AB854" s="3"/>
      <c r="AC854" s="3"/>
      <c r="AD854" s="3"/>
      <c r="AE854" s="3"/>
    </row>
    <row r="855" spans="1:31" ht="36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9"/>
      <c r="V855" s="3"/>
      <c r="W855" s="3"/>
      <c r="X855" s="3"/>
      <c r="Z855" s="3"/>
      <c r="AA855" s="3"/>
      <c r="AB855" s="3"/>
      <c r="AC855" s="3"/>
      <c r="AD855" s="3"/>
      <c r="AE855" s="3"/>
    </row>
    <row r="856" spans="1:31" ht="36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9"/>
      <c r="V856" s="3"/>
      <c r="W856" s="3"/>
      <c r="X856" s="3"/>
      <c r="Z856" s="3"/>
      <c r="AA856" s="3"/>
      <c r="AB856" s="3"/>
      <c r="AC856" s="3"/>
      <c r="AD856" s="3"/>
      <c r="AE856" s="3"/>
    </row>
    <row r="857" spans="1:31" ht="36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9"/>
      <c r="V857" s="3"/>
      <c r="W857" s="3"/>
      <c r="X857" s="3"/>
      <c r="Z857" s="3"/>
      <c r="AA857" s="3"/>
      <c r="AB857" s="3"/>
      <c r="AC857" s="3"/>
      <c r="AD857" s="3"/>
      <c r="AE857" s="3"/>
    </row>
    <row r="858" spans="1:31" ht="36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9"/>
      <c r="V858" s="3"/>
      <c r="W858" s="3"/>
      <c r="X858" s="3"/>
      <c r="Z858" s="3"/>
      <c r="AA858" s="3"/>
      <c r="AB858" s="3"/>
      <c r="AC858" s="3"/>
      <c r="AD858" s="3"/>
      <c r="AE858" s="3"/>
    </row>
    <row r="859" spans="1:31" ht="36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9"/>
      <c r="V859" s="3"/>
      <c r="W859" s="3"/>
      <c r="X859" s="3"/>
      <c r="Z859" s="3"/>
      <c r="AA859" s="3"/>
      <c r="AB859" s="3"/>
      <c r="AC859" s="3"/>
      <c r="AD859" s="3"/>
      <c r="AE859" s="3"/>
    </row>
    <row r="860" spans="1:31" ht="36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9"/>
      <c r="V860" s="3"/>
      <c r="W860" s="3"/>
      <c r="X860" s="3"/>
      <c r="Z860" s="3"/>
      <c r="AA860" s="3"/>
      <c r="AB860" s="3"/>
      <c r="AC860" s="3"/>
      <c r="AD860" s="3"/>
      <c r="AE860" s="3"/>
    </row>
    <row r="861" spans="1:31" ht="36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9"/>
      <c r="V861" s="3"/>
      <c r="W861" s="3"/>
      <c r="X861" s="3"/>
      <c r="Z861" s="3"/>
      <c r="AA861" s="3"/>
      <c r="AB861" s="3"/>
      <c r="AC861" s="3"/>
      <c r="AD861" s="3"/>
      <c r="AE861" s="3"/>
    </row>
    <row r="862" spans="1:31" ht="36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9"/>
      <c r="V862" s="3"/>
      <c r="W862" s="3"/>
      <c r="X862" s="3"/>
      <c r="Z862" s="3"/>
      <c r="AA862" s="3"/>
      <c r="AB862" s="3"/>
      <c r="AC862" s="3"/>
      <c r="AD862" s="3"/>
      <c r="AE862" s="3"/>
    </row>
    <row r="863" spans="1:31" ht="36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9"/>
      <c r="V863" s="3"/>
      <c r="W863" s="3"/>
      <c r="X863" s="3"/>
      <c r="Z863" s="3"/>
      <c r="AA863" s="3"/>
      <c r="AB863" s="3"/>
      <c r="AC863" s="3"/>
      <c r="AD863" s="3"/>
      <c r="AE863" s="3"/>
    </row>
    <row r="864" spans="1:31" ht="36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9"/>
      <c r="V864" s="3"/>
      <c r="W864" s="3"/>
      <c r="X864" s="3"/>
      <c r="Z864" s="3"/>
      <c r="AA864" s="3"/>
      <c r="AB864" s="3"/>
      <c r="AC864" s="3"/>
      <c r="AD864" s="3"/>
      <c r="AE864" s="3"/>
    </row>
    <row r="865" spans="1:31" ht="36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9"/>
      <c r="V865" s="3"/>
      <c r="W865" s="3"/>
      <c r="X865" s="3"/>
      <c r="Z865" s="3"/>
      <c r="AA865" s="3"/>
      <c r="AB865" s="3"/>
      <c r="AC865" s="3"/>
      <c r="AD865" s="3"/>
      <c r="AE865" s="3"/>
    </row>
    <row r="866" spans="1:31" ht="36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9"/>
      <c r="V866" s="3"/>
      <c r="W866" s="3"/>
      <c r="X866" s="3"/>
      <c r="Z866" s="3"/>
      <c r="AA866" s="3"/>
      <c r="AB866" s="3"/>
      <c r="AC866" s="3"/>
      <c r="AD866" s="3"/>
      <c r="AE866" s="3"/>
    </row>
    <row r="867" spans="1:31" ht="36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9"/>
      <c r="V867" s="3"/>
      <c r="W867" s="3"/>
      <c r="X867" s="3"/>
      <c r="Z867" s="3"/>
      <c r="AA867" s="3"/>
      <c r="AB867" s="3"/>
      <c r="AC867" s="3"/>
      <c r="AD867" s="3"/>
      <c r="AE867" s="3"/>
    </row>
    <row r="868" spans="1:31" ht="36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9"/>
      <c r="V868" s="3"/>
      <c r="W868" s="3"/>
      <c r="X868" s="3"/>
      <c r="Z868" s="3"/>
      <c r="AA868" s="3"/>
      <c r="AB868" s="3"/>
      <c r="AC868" s="3"/>
      <c r="AD868" s="3"/>
      <c r="AE868" s="3"/>
    </row>
    <row r="869" spans="1:31" ht="36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9"/>
      <c r="V869" s="3"/>
      <c r="W869" s="3"/>
      <c r="X869" s="3"/>
      <c r="Z869" s="3"/>
      <c r="AA869" s="3"/>
      <c r="AB869" s="3"/>
      <c r="AC869" s="3"/>
      <c r="AD869" s="3"/>
      <c r="AE869" s="3"/>
    </row>
    <row r="870" spans="1:31" ht="36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9"/>
      <c r="V870" s="3"/>
      <c r="W870" s="3"/>
      <c r="X870" s="3"/>
      <c r="Z870" s="3"/>
      <c r="AA870" s="3"/>
      <c r="AB870" s="3"/>
      <c r="AC870" s="3"/>
      <c r="AD870" s="3"/>
      <c r="AE870" s="3"/>
    </row>
    <row r="871" spans="1:31" ht="36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9"/>
      <c r="V871" s="3"/>
      <c r="W871" s="3"/>
      <c r="X871" s="3"/>
      <c r="Z871" s="3"/>
      <c r="AA871" s="3"/>
      <c r="AB871" s="3"/>
      <c r="AC871" s="3"/>
      <c r="AD871" s="3"/>
      <c r="AE871" s="3"/>
    </row>
    <row r="872" spans="1:31" ht="36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9"/>
      <c r="V872" s="3"/>
      <c r="W872" s="3"/>
      <c r="X872" s="3"/>
      <c r="Z872" s="3"/>
      <c r="AA872" s="3"/>
      <c r="AB872" s="3"/>
      <c r="AC872" s="3"/>
      <c r="AD872" s="3"/>
      <c r="AE872" s="3"/>
    </row>
    <row r="873" spans="1:31" ht="36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9"/>
      <c r="V873" s="3"/>
      <c r="W873" s="3"/>
      <c r="X873" s="3"/>
      <c r="Z873" s="3"/>
      <c r="AA873" s="3"/>
      <c r="AB873" s="3"/>
      <c r="AC873" s="3"/>
      <c r="AD873" s="3"/>
      <c r="AE873" s="3"/>
    </row>
    <row r="874" spans="1:31" ht="36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9"/>
      <c r="V874" s="3"/>
      <c r="W874" s="3"/>
      <c r="X874" s="3"/>
      <c r="Z874" s="3"/>
      <c r="AA874" s="3"/>
      <c r="AB874" s="3"/>
      <c r="AC874" s="3"/>
      <c r="AD874" s="3"/>
      <c r="AE874" s="3"/>
    </row>
    <row r="875" spans="1:31" ht="36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9"/>
      <c r="V875" s="3"/>
      <c r="W875" s="3"/>
      <c r="X875" s="3"/>
      <c r="Z875" s="3"/>
      <c r="AA875" s="3"/>
      <c r="AB875" s="3"/>
      <c r="AC875" s="3"/>
      <c r="AD875" s="3"/>
      <c r="AE875" s="3"/>
    </row>
    <row r="876" spans="1:31" ht="36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9"/>
      <c r="V876" s="3"/>
      <c r="W876" s="3"/>
      <c r="X876" s="3"/>
      <c r="Z876" s="3"/>
      <c r="AA876" s="3"/>
      <c r="AB876" s="3"/>
      <c r="AC876" s="3"/>
      <c r="AD876" s="3"/>
      <c r="AE876" s="3"/>
    </row>
    <row r="877" spans="1:31" ht="36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9"/>
      <c r="V877" s="3"/>
      <c r="W877" s="3"/>
      <c r="X877" s="3"/>
      <c r="Z877" s="3"/>
      <c r="AA877" s="3"/>
      <c r="AB877" s="3"/>
      <c r="AC877" s="3"/>
      <c r="AD877" s="3"/>
      <c r="AE877" s="3"/>
    </row>
    <row r="878" spans="1:31" ht="36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9"/>
      <c r="V878" s="3"/>
      <c r="W878" s="3"/>
      <c r="X878" s="3"/>
      <c r="Z878" s="3"/>
      <c r="AA878" s="3"/>
      <c r="AB878" s="3"/>
      <c r="AC878" s="3"/>
      <c r="AD878" s="3"/>
      <c r="AE878" s="3"/>
    </row>
    <row r="879" spans="1:31" ht="36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9"/>
      <c r="V879" s="3"/>
      <c r="W879" s="3"/>
      <c r="X879" s="3"/>
      <c r="Z879" s="3"/>
      <c r="AA879" s="3"/>
      <c r="AB879" s="3"/>
      <c r="AC879" s="3"/>
      <c r="AD879" s="3"/>
      <c r="AE879" s="3"/>
    </row>
    <row r="880" spans="1:31" ht="36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9"/>
      <c r="V880" s="3"/>
      <c r="W880" s="3"/>
      <c r="X880" s="3"/>
      <c r="Z880" s="3"/>
      <c r="AA880" s="3"/>
      <c r="AB880" s="3"/>
      <c r="AC880" s="3"/>
      <c r="AD880" s="3"/>
      <c r="AE880" s="3"/>
    </row>
    <row r="881" spans="1:31" ht="36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9"/>
      <c r="V881" s="3"/>
      <c r="W881" s="3"/>
      <c r="X881" s="3"/>
      <c r="Z881" s="3"/>
      <c r="AA881" s="3"/>
      <c r="AB881" s="3"/>
      <c r="AC881" s="3"/>
      <c r="AD881" s="3"/>
      <c r="AE881" s="3"/>
    </row>
    <row r="882" spans="1:31" ht="36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9"/>
      <c r="V882" s="3"/>
      <c r="W882" s="3"/>
      <c r="X882" s="3"/>
      <c r="Z882" s="3"/>
      <c r="AA882" s="3"/>
      <c r="AB882" s="3"/>
      <c r="AC882" s="3"/>
      <c r="AD882" s="3"/>
      <c r="AE882" s="3"/>
    </row>
    <row r="883" spans="1:31" ht="36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9"/>
      <c r="V883" s="3"/>
      <c r="W883" s="3"/>
      <c r="X883" s="3"/>
      <c r="Z883" s="3"/>
      <c r="AA883" s="3"/>
      <c r="AB883" s="3"/>
      <c r="AC883" s="3"/>
      <c r="AD883" s="3"/>
      <c r="AE883" s="3"/>
    </row>
    <row r="884" spans="1:31" ht="36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9"/>
      <c r="V884" s="3"/>
      <c r="W884" s="3"/>
      <c r="X884" s="3"/>
      <c r="Z884" s="3"/>
      <c r="AA884" s="3"/>
      <c r="AB884" s="3"/>
      <c r="AC884" s="3"/>
      <c r="AD884" s="3"/>
      <c r="AE884" s="3"/>
    </row>
    <row r="885" spans="1:31" ht="36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9"/>
      <c r="V885" s="3"/>
      <c r="W885" s="3"/>
      <c r="X885" s="3"/>
      <c r="Z885" s="3"/>
      <c r="AA885" s="3"/>
      <c r="AB885" s="3"/>
      <c r="AC885" s="3"/>
      <c r="AD885" s="3"/>
      <c r="AE885" s="3"/>
    </row>
    <row r="886" spans="1:31" ht="36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9"/>
      <c r="V886" s="3"/>
      <c r="W886" s="3"/>
      <c r="X886" s="3"/>
      <c r="Z886" s="3"/>
      <c r="AA886" s="3"/>
      <c r="AB886" s="3"/>
      <c r="AC886" s="3"/>
      <c r="AD886" s="3"/>
      <c r="AE886" s="3"/>
    </row>
    <row r="887" spans="1:31" ht="36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9"/>
      <c r="V887" s="3"/>
      <c r="W887" s="3"/>
      <c r="X887" s="3"/>
      <c r="Z887" s="3"/>
      <c r="AA887" s="3"/>
      <c r="AB887" s="3"/>
      <c r="AC887" s="3"/>
      <c r="AD887" s="3"/>
      <c r="AE887" s="3"/>
    </row>
    <row r="888" spans="1:31" ht="36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9"/>
      <c r="V888" s="3"/>
      <c r="W888" s="3"/>
      <c r="X888" s="3"/>
      <c r="Z888" s="3"/>
      <c r="AA888" s="3"/>
      <c r="AB888" s="3"/>
      <c r="AC888" s="3"/>
      <c r="AD888" s="3"/>
      <c r="AE888" s="3"/>
    </row>
    <row r="889" spans="1:31" ht="36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9"/>
      <c r="V889" s="3"/>
      <c r="W889" s="3"/>
      <c r="X889" s="3"/>
      <c r="Z889" s="3"/>
      <c r="AA889" s="3"/>
      <c r="AB889" s="3"/>
      <c r="AC889" s="3"/>
      <c r="AD889" s="3"/>
      <c r="AE889" s="3"/>
    </row>
    <row r="890" spans="1:31" ht="36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9"/>
      <c r="V890" s="3"/>
      <c r="W890" s="3"/>
      <c r="X890" s="3"/>
      <c r="Z890" s="3"/>
      <c r="AA890" s="3"/>
      <c r="AB890" s="3"/>
      <c r="AC890" s="3"/>
      <c r="AD890" s="3"/>
      <c r="AE890" s="3"/>
    </row>
    <row r="891" spans="1:31" ht="36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9"/>
      <c r="V891" s="3"/>
      <c r="W891" s="3"/>
      <c r="X891" s="3"/>
      <c r="Z891" s="3"/>
      <c r="AA891" s="3"/>
      <c r="AB891" s="3"/>
      <c r="AC891" s="3"/>
      <c r="AD891" s="3"/>
      <c r="AE891" s="3"/>
    </row>
    <row r="892" spans="1:31" ht="36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9"/>
      <c r="V892" s="3"/>
      <c r="W892" s="3"/>
      <c r="X892" s="3"/>
      <c r="Z892" s="3"/>
      <c r="AA892" s="3"/>
      <c r="AB892" s="3"/>
      <c r="AC892" s="3"/>
      <c r="AD892" s="3"/>
      <c r="AE892" s="3"/>
    </row>
    <row r="893" spans="1:31" ht="36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9"/>
      <c r="V893" s="3"/>
      <c r="W893" s="3"/>
      <c r="X893" s="3"/>
      <c r="Z893" s="3"/>
      <c r="AA893" s="3"/>
      <c r="AB893" s="3"/>
      <c r="AC893" s="3"/>
      <c r="AD893" s="3"/>
      <c r="AE893" s="3"/>
    </row>
    <row r="894" spans="1:31" ht="36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9"/>
      <c r="V894" s="3"/>
      <c r="W894" s="3"/>
      <c r="X894" s="3"/>
      <c r="Z894" s="3"/>
      <c r="AA894" s="3"/>
      <c r="AB894" s="3"/>
      <c r="AC894" s="3"/>
      <c r="AD894" s="3"/>
      <c r="AE894" s="3"/>
    </row>
    <row r="895" spans="1:31" ht="36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9"/>
      <c r="V895" s="3"/>
      <c r="W895" s="3"/>
      <c r="X895" s="3"/>
      <c r="Z895" s="3"/>
      <c r="AA895" s="3"/>
      <c r="AB895" s="3"/>
      <c r="AC895" s="3"/>
      <c r="AD895" s="3"/>
      <c r="AE895" s="3"/>
    </row>
    <row r="896" spans="1:31" ht="36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9"/>
      <c r="V896" s="3"/>
      <c r="W896" s="3"/>
      <c r="X896" s="3"/>
      <c r="Z896" s="3"/>
      <c r="AA896" s="3"/>
      <c r="AB896" s="3"/>
      <c r="AC896" s="3"/>
      <c r="AD896" s="3"/>
      <c r="AE896" s="3"/>
    </row>
    <row r="897" spans="1:31" ht="36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9"/>
      <c r="V897" s="3"/>
      <c r="W897" s="3"/>
      <c r="X897" s="3"/>
      <c r="Z897" s="3"/>
      <c r="AA897" s="3"/>
      <c r="AB897" s="3"/>
      <c r="AC897" s="3"/>
      <c r="AD897" s="3"/>
      <c r="AE897" s="3"/>
    </row>
    <row r="898" spans="1:31" ht="36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9"/>
      <c r="V898" s="3"/>
      <c r="W898" s="3"/>
      <c r="X898" s="3"/>
      <c r="Z898" s="3"/>
      <c r="AA898" s="3"/>
      <c r="AB898" s="3"/>
      <c r="AC898" s="3"/>
      <c r="AD898" s="3"/>
      <c r="AE898" s="3"/>
    </row>
    <row r="899" spans="1:31" ht="36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9"/>
      <c r="V899" s="3"/>
      <c r="W899" s="3"/>
      <c r="X899" s="3"/>
      <c r="Z899" s="3"/>
      <c r="AA899" s="3"/>
      <c r="AB899" s="3"/>
      <c r="AC899" s="3"/>
      <c r="AD899" s="3"/>
      <c r="AE899" s="3"/>
    </row>
    <row r="900" spans="1:31" ht="36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9"/>
      <c r="V900" s="3"/>
      <c r="W900" s="3"/>
      <c r="X900" s="3"/>
      <c r="Z900" s="3"/>
      <c r="AA900" s="3"/>
      <c r="AB900" s="3"/>
      <c r="AC900" s="3"/>
      <c r="AD900" s="3"/>
      <c r="AE900" s="3"/>
    </row>
    <row r="901" spans="1:31" ht="36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9"/>
      <c r="V901" s="3"/>
      <c r="W901" s="3"/>
      <c r="X901" s="3"/>
      <c r="Z901" s="3"/>
      <c r="AA901" s="3"/>
      <c r="AB901" s="3"/>
      <c r="AC901" s="3"/>
      <c r="AD901" s="3"/>
      <c r="AE901" s="3"/>
    </row>
    <row r="902" spans="1:31" ht="36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9"/>
      <c r="V902" s="3"/>
      <c r="W902" s="3"/>
      <c r="X902" s="3"/>
      <c r="Z902" s="3"/>
      <c r="AA902" s="3"/>
      <c r="AB902" s="3"/>
      <c r="AC902" s="3"/>
      <c r="AD902" s="3"/>
      <c r="AE902" s="3"/>
    </row>
    <row r="903" spans="1:31" ht="36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9"/>
      <c r="V903" s="3"/>
      <c r="W903" s="3"/>
      <c r="X903" s="3"/>
      <c r="Z903" s="3"/>
      <c r="AA903" s="3"/>
      <c r="AB903" s="3"/>
      <c r="AC903" s="3"/>
      <c r="AD903" s="3"/>
      <c r="AE903" s="3"/>
    </row>
    <row r="904" spans="1:31" ht="36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9"/>
      <c r="V904" s="3"/>
      <c r="W904" s="3"/>
      <c r="X904" s="3"/>
      <c r="Z904" s="3"/>
      <c r="AA904" s="3"/>
      <c r="AB904" s="3"/>
      <c r="AC904" s="3"/>
      <c r="AD904" s="3"/>
      <c r="AE904" s="3"/>
    </row>
    <row r="905" spans="1:31" ht="36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9"/>
      <c r="V905" s="3"/>
      <c r="W905" s="3"/>
      <c r="X905" s="3"/>
      <c r="Z905" s="3"/>
      <c r="AA905" s="3"/>
      <c r="AB905" s="3"/>
      <c r="AC905" s="3"/>
      <c r="AD905" s="3"/>
      <c r="AE905" s="3"/>
    </row>
    <row r="906" spans="1:31" ht="36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9"/>
      <c r="V906" s="3"/>
      <c r="W906" s="3"/>
      <c r="X906" s="3"/>
      <c r="Z906" s="3"/>
      <c r="AA906" s="3"/>
      <c r="AB906" s="3"/>
      <c r="AC906" s="3"/>
      <c r="AD906" s="3"/>
      <c r="AE906" s="3"/>
    </row>
    <row r="907" spans="1:31" ht="36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9"/>
      <c r="V907" s="3"/>
      <c r="W907" s="3"/>
      <c r="X907" s="3"/>
      <c r="Z907" s="3"/>
      <c r="AA907" s="3"/>
      <c r="AB907" s="3"/>
      <c r="AC907" s="3"/>
      <c r="AD907" s="3"/>
      <c r="AE907" s="3"/>
    </row>
    <row r="908" spans="1:31" ht="36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9"/>
      <c r="V908" s="3"/>
      <c r="W908" s="3"/>
      <c r="X908" s="3"/>
      <c r="Z908" s="3"/>
      <c r="AA908" s="3"/>
      <c r="AB908" s="3"/>
      <c r="AC908" s="3"/>
      <c r="AD908" s="3"/>
      <c r="AE908" s="3"/>
    </row>
    <row r="909" spans="1:31" ht="36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9"/>
      <c r="V909" s="3"/>
      <c r="W909" s="3"/>
      <c r="X909" s="3"/>
      <c r="Z909" s="3"/>
      <c r="AA909" s="3"/>
      <c r="AB909" s="3"/>
      <c r="AC909" s="3"/>
      <c r="AD909" s="3"/>
      <c r="AE909" s="3"/>
    </row>
    <row r="910" spans="1:31" ht="36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9"/>
      <c r="V910" s="3"/>
      <c r="W910" s="3"/>
      <c r="X910" s="3"/>
      <c r="Z910" s="3"/>
      <c r="AA910" s="3"/>
      <c r="AB910" s="3"/>
      <c r="AC910" s="3"/>
      <c r="AD910" s="3"/>
      <c r="AE910" s="3"/>
    </row>
    <row r="911" spans="1:31" ht="36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9"/>
      <c r="V911" s="3"/>
      <c r="W911" s="3"/>
      <c r="X911" s="3"/>
      <c r="Z911" s="3"/>
      <c r="AA911" s="3"/>
      <c r="AB911" s="3"/>
      <c r="AC911" s="3"/>
      <c r="AD911" s="3"/>
      <c r="AE911" s="3"/>
    </row>
    <row r="912" spans="1:31" ht="36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9"/>
      <c r="V912" s="3"/>
      <c r="W912" s="3"/>
      <c r="X912" s="3"/>
      <c r="Z912" s="3"/>
      <c r="AA912" s="3"/>
      <c r="AB912" s="3"/>
      <c r="AC912" s="3"/>
      <c r="AD912" s="3"/>
      <c r="AE912" s="3"/>
    </row>
    <row r="913" spans="1:31" ht="36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9"/>
      <c r="V913" s="3"/>
      <c r="W913" s="3"/>
      <c r="X913" s="3"/>
      <c r="Z913" s="3"/>
      <c r="AA913" s="3"/>
      <c r="AB913" s="3"/>
      <c r="AC913" s="3"/>
      <c r="AD913" s="3"/>
      <c r="AE913" s="3"/>
    </row>
    <row r="914" spans="1:31" ht="36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9"/>
      <c r="V914" s="3"/>
      <c r="W914" s="3"/>
      <c r="X914" s="3"/>
      <c r="Z914" s="3"/>
      <c r="AA914" s="3"/>
      <c r="AB914" s="3"/>
      <c r="AC914" s="3"/>
      <c r="AD914" s="3"/>
      <c r="AE914" s="3"/>
    </row>
    <row r="915" spans="1:31" ht="36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9"/>
      <c r="V915" s="3"/>
      <c r="W915" s="3"/>
      <c r="X915" s="3"/>
      <c r="Z915" s="3"/>
      <c r="AA915" s="3"/>
      <c r="AB915" s="3"/>
      <c r="AC915" s="3"/>
      <c r="AD915" s="3"/>
      <c r="AE915" s="3"/>
    </row>
    <row r="916" spans="1:31" ht="36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9"/>
      <c r="V916" s="3"/>
      <c r="W916" s="3"/>
      <c r="X916" s="3"/>
      <c r="Z916" s="3"/>
      <c r="AA916" s="3"/>
      <c r="AB916" s="3"/>
      <c r="AC916" s="3"/>
      <c r="AD916" s="3"/>
      <c r="AE916" s="3"/>
    </row>
    <row r="917" spans="1:31" ht="36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9"/>
      <c r="V917" s="3"/>
      <c r="W917" s="3"/>
      <c r="X917" s="3"/>
      <c r="Z917" s="3"/>
      <c r="AA917" s="3"/>
      <c r="AB917" s="3"/>
      <c r="AC917" s="3"/>
      <c r="AD917" s="3"/>
      <c r="AE917" s="3"/>
    </row>
    <row r="918" spans="1:31" ht="36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9"/>
      <c r="V918" s="3"/>
      <c r="W918" s="3"/>
      <c r="X918" s="3"/>
      <c r="Z918" s="3"/>
      <c r="AA918" s="3"/>
      <c r="AB918" s="3"/>
      <c r="AC918" s="3"/>
      <c r="AD918" s="3"/>
      <c r="AE918" s="3"/>
    </row>
    <row r="919" spans="1:31" ht="36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9"/>
      <c r="V919" s="3"/>
      <c r="W919" s="3"/>
      <c r="X919" s="3"/>
      <c r="Z919" s="3"/>
      <c r="AA919" s="3"/>
      <c r="AB919" s="3"/>
      <c r="AC919" s="3"/>
      <c r="AD919" s="3"/>
      <c r="AE919" s="3"/>
    </row>
    <row r="920" spans="1:31" ht="36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9"/>
      <c r="V920" s="3"/>
      <c r="W920" s="3"/>
      <c r="X920" s="3"/>
      <c r="Z920" s="3"/>
      <c r="AA920" s="3"/>
      <c r="AB920" s="3"/>
      <c r="AC920" s="3"/>
      <c r="AD920" s="3"/>
      <c r="AE920" s="3"/>
    </row>
    <row r="921" spans="1:31" ht="36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9"/>
      <c r="V921" s="3"/>
      <c r="W921" s="3"/>
      <c r="X921" s="3"/>
      <c r="Z921" s="3"/>
      <c r="AA921" s="3"/>
      <c r="AB921" s="3"/>
      <c r="AC921" s="3"/>
      <c r="AD921" s="3"/>
      <c r="AE921" s="3"/>
    </row>
    <row r="922" spans="1:31" ht="36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9"/>
      <c r="V922" s="3"/>
      <c r="W922" s="3"/>
      <c r="X922" s="3"/>
      <c r="Z922" s="3"/>
      <c r="AA922" s="3"/>
      <c r="AB922" s="3"/>
      <c r="AC922" s="3"/>
      <c r="AD922" s="3"/>
      <c r="AE922" s="3"/>
    </row>
    <row r="923" spans="1:31" ht="36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9"/>
      <c r="V923" s="3"/>
      <c r="W923" s="3"/>
      <c r="X923" s="3"/>
      <c r="Z923" s="3"/>
      <c r="AA923" s="3"/>
      <c r="AB923" s="3"/>
      <c r="AC923" s="3"/>
      <c r="AD923" s="3"/>
      <c r="AE923" s="3"/>
    </row>
    <row r="924" spans="1:31" ht="36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9"/>
      <c r="V924" s="3"/>
      <c r="W924" s="3"/>
      <c r="X924" s="3"/>
      <c r="Z924" s="3"/>
      <c r="AA924" s="3"/>
      <c r="AB924" s="3"/>
      <c r="AC924" s="3"/>
      <c r="AD924" s="3"/>
      <c r="AE924" s="3"/>
    </row>
    <row r="925" spans="1:31" ht="36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9"/>
      <c r="V925" s="3"/>
      <c r="W925" s="3"/>
      <c r="X925" s="3"/>
      <c r="Z925" s="3"/>
      <c r="AA925" s="3"/>
      <c r="AB925" s="3"/>
      <c r="AC925" s="3"/>
      <c r="AD925" s="3"/>
      <c r="AE925" s="3"/>
    </row>
    <row r="926" spans="1:31" ht="36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9"/>
      <c r="V926" s="3"/>
      <c r="W926" s="3"/>
      <c r="X926" s="3"/>
      <c r="Z926" s="3"/>
      <c r="AA926" s="3"/>
      <c r="AB926" s="3"/>
      <c r="AC926" s="3"/>
      <c r="AD926" s="3"/>
      <c r="AE926" s="3"/>
    </row>
    <row r="927" spans="1:31" ht="36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9"/>
      <c r="V927" s="3"/>
      <c r="W927" s="3"/>
      <c r="X927" s="3"/>
      <c r="Z927" s="3"/>
      <c r="AA927" s="3"/>
      <c r="AB927" s="3"/>
      <c r="AC927" s="3"/>
      <c r="AD927" s="3"/>
      <c r="AE927" s="3"/>
    </row>
    <row r="928" spans="1:31" ht="36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9"/>
      <c r="V928" s="3"/>
      <c r="W928" s="3"/>
      <c r="X928" s="3"/>
      <c r="Z928" s="3"/>
      <c r="AA928" s="3"/>
      <c r="AB928" s="3"/>
      <c r="AC928" s="3"/>
      <c r="AD928" s="3"/>
      <c r="AE928" s="3"/>
    </row>
    <row r="929" spans="1:31" ht="36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9"/>
      <c r="V929" s="3"/>
      <c r="W929" s="3"/>
      <c r="X929" s="3"/>
      <c r="Z929" s="3"/>
      <c r="AA929" s="3"/>
      <c r="AB929" s="3"/>
      <c r="AC929" s="3"/>
      <c r="AD929" s="3"/>
      <c r="AE929" s="3"/>
    </row>
    <row r="930" spans="1:31" ht="36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9"/>
      <c r="V930" s="3"/>
      <c r="W930" s="3"/>
      <c r="X930" s="3"/>
      <c r="Z930" s="3"/>
      <c r="AA930" s="3"/>
      <c r="AB930" s="3"/>
      <c r="AC930" s="3"/>
      <c r="AD930" s="3"/>
      <c r="AE930" s="3"/>
    </row>
    <row r="931" spans="1:31" ht="36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9"/>
      <c r="V931" s="3"/>
      <c r="W931" s="3"/>
      <c r="X931" s="3"/>
      <c r="Z931" s="3"/>
      <c r="AA931" s="3"/>
      <c r="AB931" s="3"/>
      <c r="AC931" s="3"/>
      <c r="AD931" s="3"/>
      <c r="AE931" s="3"/>
    </row>
    <row r="932" spans="1:31" ht="36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9"/>
      <c r="V932" s="3"/>
      <c r="W932" s="3"/>
      <c r="X932" s="3"/>
      <c r="Z932" s="3"/>
      <c r="AA932" s="3"/>
      <c r="AB932" s="3"/>
      <c r="AC932" s="3"/>
      <c r="AD932" s="3"/>
      <c r="AE932" s="3"/>
    </row>
    <row r="933" spans="1:31" ht="36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9"/>
      <c r="V933" s="3"/>
      <c r="W933" s="3"/>
      <c r="X933" s="3"/>
      <c r="Z933" s="3"/>
      <c r="AA933" s="3"/>
      <c r="AB933" s="3"/>
      <c r="AC933" s="3"/>
      <c r="AD933" s="3"/>
      <c r="AE933" s="3"/>
    </row>
    <row r="934" spans="1:31" ht="36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9"/>
      <c r="V934" s="3"/>
      <c r="W934" s="3"/>
      <c r="X934" s="3"/>
      <c r="Z934" s="3"/>
      <c r="AA934" s="3"/>
      <c r="AB934" s="3"/>
      <c r="AC934" s="3"/>
      <c r="AD934" s="3"/>
      <c r="AE934" s="3"/>
    </row>
    <row r="935" spans="1:31" ht="36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9"/>
      <c r="V935" s="3"/>
      <c r="W935" s="3"/>
      <c r="X935" s="3"/>
      <c r="Z935" s="3"/>
      <c r="AA935" s="3"/>
      <c r="AB935" s="3"/>
      <c r="AC935" s="3"/>
      <c r="AD935" s="3"/>
      <c r="AE935" s="3"/>
    </row>
    <row r="936" spans="1:31" ht="36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9"/>
      <c r="V936" s="3"/>
      <c r="W936" s="3"/>
      <c r="X936" s="3"/>
      <c r="Z936" s="3"/>
      <c r="AA936" s="3"/>
      <c r="AB936" s="3"/>
      <c r="AC936" s="3"/>
      <c r="AD936" s="3"/>
      <c r="AE936" s="3"/>
    </row>
    <row r="937" spans="1:31" ht="36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9"/>
      <c r="V937" s="3"/>
      <c r="W937" s="3"/>
      <c r="X937" s="3"/>
      <c r="Z937" s="3"/>
      <c r="AA937" s="3"/>
      <c r="AB937" s="3"/>
      <c r="AC937" s="3"/>
      <c r="AD937" s="3"/>
      <c r="AE937" s="3"/>
    </row>
    <row r="938" spans="1:31" ht="36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9"/>
      <c r="V938" s="3"/>
      <c r="W938" s="3"/>
      <c r="X938" s="3"/>
      <c r="Z938" s="3"/>
      <c r="AA938" s="3"/>
      <c r="AB938" s="3"/>
      <c r="AC938" s="3"/>
      <c r="AD938" s="3"/>
      <c r="AE938" s="3"/>
    </row>
    <row r="939" spans="1:31" ht="36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9"/>
      <c r="V939" s="3"/>
      <c r="W939" s="3"/>
      <c r="X939" s="3"/>
      <c r="Z939" s="3"/>
      <c r="AA939" s="3"/>
      <c r="AB939" s="3"/>
      <c r="AC939" s="3"/>
      <c r="AD939" s="3"/>
      <c r="AE939" s="3"/>
    </row>
    <row r="940" spans="1:31" ht="36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9"/>
      <c r="V940" s="3"/>
      <c r="W940" s="3"/>
      <c r="X940" s="3"/>
      <c r="Z940" s="3"/>
      <c r="AA940" s="3"/>
      <c r="AB940" s="3"/>
      <c r="AC940" s="3"/>
      <c r="AD940" s="3"/>
      <c r="AE940" s="3"/>
    </row>
    <row r="941" spans="1:31" ht="36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9"/>
      <c r="V941" s="3"/>
      <c r="W941" s="3"/>
      <c r="X941" s="3"/>
      <c r="Z941" s="3"/>
      <c r="AA941" s="3"/>
      <c r="AB941" s="3"/>
      <c r="AC941" s="3"/>
      <c r="AD941" s="3"/>
      <c r="AE941" s="3"/>
    </row>
    <row r="942" spans="1:31" ht="36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9"/>
      <c r="V942" s="3"/>
      <c r="W942" s="3"/>
      <c r="X942" s="3"/>
      <c r="Z942" s="3"/>
      <c r="AA942" s="3"/>
      <c r="AB942" s="3"/>
      <c r="AC942" s="3"/>
      <c r="AD942" s="3"/>
      <c r="AE942" s="3"/>
    </row>
    <row r="943" spans="1:31" ht="36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9"/>
      <c r="V943" s="3"/>
      <c r="W943" s="3"/>
      <c r="X943" s="3"/>
      <c r="Z943" s="3"/>
      <c r="AA943" s="3"/>
      <c r="AB943" s="3"/>
      <c r="AC943" s="3"/>
      <c r="AD943" s="3"/>
      <c r="AE943" s="3"/>
    </row>
    <row r="944" spans="1:31" ht="36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9"/>
      <c r="V944" s="3"/>
      <c r="W944" s="3"/>
      <c r="X944" s="3"/>
      <c r="Z944" s="3"/>
      <c r="AA944" s="3"/>
      <c r="AB944" s="3"/>
      <c r="AC944" s="3"/>
      <c r="AD944" s="3"/>
      <c r="AE944" s="3"/>
    </row>
    <row r="945" spans="1:31" ht="36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9"/>
      <c r="V945" s="3"/>
      <c r="W945" s="3"/>
      <c r="X945" s="3"/>
      <c r="Z945" s="3"/>
      <c r="AA945" s="3"/>
      <c r="AB945" s="3"/>
      <c r="AC945" s="3"/>
      <c r="AD945" s="3"/>
      <c r="AE945" s="3"/>
    </row>
    <row r="946" spans="1:31" ht="36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9"/>
      <c r="V946" s="3"/>
      <c r="W946" s="3"/>
      <c r="X946" s="3"/>
      <c r="Z946" s="3"/>
      <c r="AA946" s="3"/>
      <c r="AB946" s="3"/>
      <c r="AC946" s="3"/>
      <c r="AD946" s="3"/>
      <c r="AE946" s="3"/>
    </row>
    <row r="947" spans="1:31" ht="36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9"/>
      <c r="V947" s="3"/>
      <c r="W947" s="3"/>
      <c r="X947" s="3"/>
      <c r="Z947" s="3"/>
      <c r="AA947" s="3"/>
      <c r="AB947" s="3"/>
      <c r="AC947" s="3"/>
      <c r="AD947" s="3"/>
      <c r="AE947" s="3"/>
    </row>
    <row r="948" spans="1:31" ht="36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9"/>
      <c r="V948" s="3"/>
      <c r="W948" s="3"/>
      <c r="X948" s="3"/>
      <c r="Z948" s="3"/>
      <c r="AA948" s="3"/>
      <c r="AB948" s="3"/>
      <c r="AC948" s="3"/>
      <c r="AD948" s="3"/>
      <c r="AE948" s="3"/>
    </row>
    <row r="949" spans="1:31" ht="36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9"/>
      <c r="V949" s="3"/>
      <c r="W949" s="3"/>
      <c r="X949" s="3"/>
      <c r="Z949" s="3"/>
      <c r="AA949" s="3"/>
      <c r="AB949" s="3"/>
      <c r="AC949" s="3"/>
      <c r="AD949" s="3"/>
      <c r="AE949" s="3"/>
    </row>
    <row r="950" spans="1:31" ht="36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9"/>
      <c r="V950" s="3"/>
      <c r="W950" s="3"/>
      <c r="X950" s="3"/>
      <c r="Z950" s="3"/>
      <c r="AA950" s="3"/>
      <c r="AB950" s="3"/>
      <c r="AC950" s="3"/>
      <c r="AD950" s="3"/>
      <c r="AE950" s="3"/>
    </row>
    <row r="951" spans="1:31" ht="36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9"/>
      <c r="V951" s="3"/>
      <c r="W951" s="3"/>
      <c r="X951" s="3"/>
      <c r="Z951" s="3"/>
      <c r="AA951" s="3"/>
      <c r="AB951" s="3"/>
      <c r="AC951" s="3"/>
      <c r="AD951" s="3"/>
      <c r="AE951" s="3"/>
    </row>
    <row r="952" spans="1:31" ht="36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9"/>
      <c r="V952" s="3"/>
      <c r="W952" s="3"/>
      <c r="X952" s="3"/>
      <c r="Z952" s="3"/>
      <c r="AA952" s="3"/>
      <c r="AB952" s="3"/>
      <c r="AC952" s="3"/>
      <c r="AD952" s="3"/>
      <c r="AE952" s="3"/>
    </row>
    <row r="953" spans="1:31" ht="36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9"/>
      <c r="V953" s="3"/>
      <c r="W953" s="3"/>
      <c r="X953" s="3"/>
      <c r="Z953" s="3"/>
      <c r="AA953" s="3"/>
      <c r="AB953" s="3"/>
      <c r="AC953" s="3"/>
      <c r="AD953" s="3"/>
      <c r="AE953" s="3"/>
    </row>
    <row r="954" spans="1:31" ht="36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9"/>
      <c r="V954" s="3"/>
      <c r="W954" s="3"/>
      <c r="X954" s="3"/>
      <c r="Z954" s="3"/>
      <c r="AA954" s="3"/>
      <c r="AB954" s="3"/>
      <c r="AC954" s="3"/>
      <c r="AD954" s="3"/>
      <c r="AE954" s="3"/>
    </row>
    <row r="955" spans="1:31" ht="36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9"/>
      <c r="V955" s="3"/>
      <c r="W955" s="3"/>
      <c r="X955" s="3"/>
      <c r="Z955" s="3"/>
      <c r="AA955" s="3"/>
      <c r="AB955" s="3"/>
      <c r="AC955" s="3"/>
      <c r="AD955" s="3"/>
      <c r="AE955" s="3"/>
    </row>
    <row r="956" spans="1:31" ht="36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9"/>
      <c r="V956" s="3"/>
      <c r="W956" s="3"/>
      <c r="X956" s="3"/>
      <c r="Z956" s="3"/>
      <c r="AA956" s="3"/>
      <c r="AB956" s="3"/>
      <c r="AC956" s="3"/>
      <c r="AD956" s="3"/>
      <c r="AE956" s="3"/>
    </row>
    <row r="957" spans="1:31" ht="36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9"/>
      <c r="V957" s="3"/>
      <c r="W957" s="3"/>
      <c r="X957" s="3"/>
      <c r="Z957" s="3"/>
      <c r="AA957" s="3"/>
      <c r="AB957" s="3"/>
      <c r="AC957" s="3"/>
      <c r="AD957" s="3"/>
      <c r="AE957" s="3"/>
    </row>
    <row r="958" spans="1:31" ht="36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9"/>
      <c r="V958" s="3"/>
      <c r="W958" s="3"/>
      <c r="X958" s="3"/>
      <c r="Z958" s="3"/>
      <c r="AA958" s="3"/>
      <c r="AB958" s="3"/>
      <c r="AC958" s="3"/>
      <c r="AD958" s="3"/>
      <c r="AE958" s="3"/>
    </row>
    <row r="959" spans="1:31" ht="36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9"/>
      <c r="V959" s="3"/>
      <c r="W959" s="3"/>
      <c r="X959" s="3"/>
      <c r="Z959" s="3"/>
      <c r="AA959" s="3"/>
      <c r="AB959" s="3"/>
      <c r="AC959" s="3"/>
      <c r="AD959" s="3"/>
      <c r="AE959" s="3"/>
    </row>
    <row r="960" spans="1:31" ht="36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9"/>
      <c r="V960" s="3"/>
      <c r="W960" s="3"/>
      <c r="X960" s="3"/>
      <c r="Z960" s="3"/>
      <c r="AA960" s="3"/>
      <c r="AB960" s="3"/>
      <c r="AC960" s="3"/>
      <c r="AD960" s="3"/>
      <c r="AE960" s="3"/>
    </row>
    <row r="961" spans="1:31" ht="36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9"/>
      <c r="V961" s="3"/>
      <c r="W961" s="3"/>
      <c r="X961" s="3"/>
      <c r="Z961" s="3"/>
      <c r="AA961" s="3"/>
      <c r="AB961" s="3"/>
      <c r="AC961" s="3"/>
      <c r="AD961" s="3"/>
      <c r="AE961" s="3"/>
    </row>
    <row r="962" spans="1:31" ht="36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9"/>
      <c r="V962" s="3"/>
      <c r="W962" s="3"/>
      <c r="X962" s="3"/>
      <c r="Z962" s="3"/>
      <c r="AA962" s="3"/>
      <c r="AB962" s="3"/>
      <c r="AC962" s="3"/>
      <c r="AD962" s="3"/>
      <c r="AE962" s="3"/>
    </row>
    <row r="963" spans="1:31" ht="36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9"/>
      <c r="V963" s="3"/>
      <c r="W963" s="3"/>
      <c r="X963" s="3"/>
      <c r="Z963" s="3"/>
      <c r="AA963" s="3"/>
      <c r="AB963" s="3"/>
      <c r="AC963" s="3"/>
      <c r="AD963" s="3"/>
      <c r="AE963" s="3"/>
    </row>
    <row r="964" spans="1:31" ht="36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9"/>
      <c r="V964" s="3"/>
      <c r="W964" s="3"/>
      <c r="X964" s="3"/>
      <c r="Z964" s="3"/>
      <c r="AA964" s="3"/>
      <c r="AB964" s="3"/>
      <c r="AC964" s="3"/>
      <c r="AD964" s="3"/>
      <c r="AE964" s="3"/>
    </row>
    <row r="965" spans="1:31" ht="36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9"/>
      <c r="V965" s="3"/>
      <c r="W965" s="3"/>
      <c r="X965" s="3"/>
      <c r="Z965" s="3"/>
      <c r="AA965" s="3"/>
      <c r="AB965" s="3"/>
      <c r="AC965" s="3"/>
      <c r="AD965" s="3"/>
      <c r="AE965" s="3"/>
    </row>
    <row r="966" spans="1:31" ht="36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9"/>
      <c r="V966" s="3"/>
      <c r="W966" s="3"/>
      <c r="X966" s="3"/>
      <c r="Z966" s="3"/>
      <c r="AA966" s="3"/>
      <c r="AB966" s="3"/>
      <c r="AC966" s="3"/>
      <c r="AD966" s="3"/>
      <c r="AE966" s="3"/>
    </row>
    <row r="967" spans="1:31" ht="36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9"/>
      <c r="V967" s="3"/>
      <c r="W967" s="3"/>
      <c r="X967" s="3"/>
      <c r="Z967" s="3"/>
      <c r="AA967" s="3"/>
      <c r="AB967" s="3"/>
      <c r="AC967" s="3"/>
      <c r="AD967" s="3"/>
      <c r="AE967" s="3"/>
    </row>
    <row r="968" spans="1:31" ht="36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9"/>
      <c r="V968" s="3"/>
      <c r="W968" s="3"/>
      <c r="X968" s="3"/>
      <c r="Z968" s="3"/>
      <c r="AA968" s="3"/>
      <c r="AB968" s="3"/>
      <c r="AC968" s="3"/>
      <c r="AD968" s="3"/>
      <c r="AE968" s="3"/>
    </row>
    <row r="969" spans="1:31" ht="36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9"/>
      <c r="V969" s="3"/>
      <c r="W969" s="3"/>
      <c r="X969" s="3"/>
      <c r="Z969" s="3"/>
      <c r="AA969" s="3"/>
      <c r="AB969" s="3"/>
      <c r="AC969" s="3"/>
      <c r="AD969" s="3"/>
      <c r="AE969" s="3"/>
    </row>
    <row r="970" spans="1:31" ht="36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9"/>
      <c r="V970" s="3"/>
      <c r="W970" s="3"/>
      <c r="X970" s="3"/>
      <c r="Z970" s="3"/>
      <c r="AA970" s="3"/>
      <c r="AB970" s="3"/>
      <c r="AC970" s="3"/>
      <c r="AD970" s="3"/>
      <c r="AE970" s="3"/>
    </row>
    <row r="971" spans="1:31" ht="36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9"/>
      <c r="V971" s="3"/>
      <c r="W971" s="3"/>
      <c r="X971" s="3"/>
      <c r="Z971" s="3"/>
      <c r="AA971" s="3"/>
      <c r="AB971" s="3"/>
      <c r="AC971" s="3"/>
      <c r="AD971" s="3"/>
      <c r="AE971" s="3"/>
    </row>
    <row r="972" spans="1:31" ht="36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9"/>
      <c r="V972" s="3"/>
      <c r="W972" s="3"/>
      <c r="X972" s="3"/>
      <c r="Z972" s="3"/>
      <c r="AA972" s="3"/>
      <c r="AB972" s="3"/>
      <c r="AC972" s="3"/>
      <c r="AD972" s="3"/>
      <c r="AE972" s="3"/>
    </row>
    <row r="973" spans="1:31" ht="36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9"/>
      <c r="V973" s="3"/>
      <c r="W973" s="3"/>
      <c r="X973" s="3"/>
      <c r="Z973" s="3"/>
      <c r="AA973" s="3"/>
      <c r="AB973" s="3"/>
      <c r="AC973" s="3"/>
      <c r="AD973" s="3"/>
      <c r="AE973" s="3"/>
    </row>
    <row r="974" spans="1:31" ht="36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9"/>
      <c r="V974" s="3"/>
      <c r="W974" s="3"/>
      <c r="X974" s="3"/>
      <c r="Z974" s="3"/>
      <c r="AA974" s="3"/>
      <c r="AB974" s="3"/>
      <c r="AC974" s="3"/>
      <c r="AD974" s="3"/>
      <c r="AE974" s="3"/>
    </row>
    <row r="975" spans="1:31" ht="36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9"/>
      <c r="V975" s="3"/>
      <c r="W975" s="3"/>
      <c r="X975" s="3"/>
      <c r="Z975" s="3"/>
      <c r="AA975" s="3"/>
      <c r="AB975" s="3"/>
      <c r="AC975" s="3"/>
      <c r="AD975" s="3"/>
      <c r="AE975" s="3"/>
    </row>
    <row r="976" spans="1:31" ht="36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9"/>
      <c r="V976" s="3"/>
      <c r="W976" s="3"/>
      <c r="X976" s="3"/>
      <c r="Z976" s="3"/>
      <c r="AA976" s="3"/>
      <c r="AB976" s="3"/>
      <c r="AC976" s="3"/>
      <c r="AD976" s="3"/>
      <c r="AE976" s="3"/>
    </row>
    <row r="977" spans="1:31" ht="36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9"/>
      <c r="V977" s="3"/>
      <c r="W977" s="3"/>
      <c r="X977" s="3"/>
      <c r="Z977" s="3"/>
      <c r="AA977" s="3"/>
      <c r="AB977" s="3"/>
      <c r="AC977" s="3"/>
      <c r="AD977" s="3"/>
      <c r="AE977" s="3"/>
    </row>
    <row r="978" spans="1:31" ht="36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9"/>
      <c r="V978" s="3"/>
      <c r="W978" s="3"/>
      <c r="X978" s="3"/>
      <c r="Z978" s="3"/>
      <c r="AA978" s="3"/>
      <c r="AB978" s="3"/>
      <c r="AC978" s="3"/>
      <c r="AD978" s="3"/>
      <c r="AE978" s="3"/>
    </row>
    <row r="979" spans="1:31" ht="36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9"/>
      <c r="V979" s="3"/>
      <c r="W979" s="3"/>
      <c r="X979" s="3"/>
      <c r="Z979" s="3"/>
      <c r="AA979" s="3"/>
      <c r="AB979" s="3"/>
      <c r="AC979" s="3"/>
      <c r="AD979" s="3"/>
      <c r="AE979" s="3"/>
    </row>
    <row r="980" spans="1:31" ht="36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9"/>
      <c r="V980" s="3"/>
      <c r="W980" s="3"/>
      <c r="X980" s="3"/>
      <c r="Z980" s="3"/>
      <c r="AA980" s="3"/>
      <c r="AB980" s="3"/>
      <c r="AC980" s="3"/>
      <c r="AD980" s="3"/>
      <c r="AE980" s="3"/>
    </row>
    <row r="981" spans="1:31" ht="36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9"/>
      <c r="V981" s="3"/>
      <c r="W981" s="3"/>
      <c r="X981" s="3"/>
      <c r="Z981" s="3"/>
      <c r="AA981" s="3"/>
      <c r="AB981" s="3"/>
      <c r="AC981" s="3"/>
      <c r="AD981" s="3"/>
      <c r="AE981" s="3"/>
    </row>
    <row r="982" spans="1:31" ht="36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9"/>
      <c r="V982" s="3"/>
      <c r="W982" s="3"/>
      <c r="X982" s="3"/>
      <c r="Z982" s="3"/>
      <c r="AA982" s="3"/>
      <c r="AB982" s="3"/>
      <c r="AC982" s="3"/>
      <c r="AD982" s="3"/>
      <c r="AE982" s="3"/>
    </row>
    <row r="983" spans="1:31" ht="36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9"/>
      <c r="V983" s="3"/>
      <c r="W983" s="3"/>
      <c r="X983" s="3"/>
      <c r="Z983" s="3"/>
      <c r="AA983" s="3"/>
      <c r="AB983" s="3"/>
      <c r="AC983" s="3"/>
      <c r="AD983" s="3"/>
      <c r="AE983" s="3"/>
    </row>
    <row r="984" spans="1:31" ht="36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9"/>
      <c r="V984" s="3"/>
      <c r="W984" s="3"/>
      <c r="X984" s="3"/>
      <c r="Z984" s="3"/>
      <c r="AA984" s="3"/>
      <c r="AB984" s="3"/>
      <c r="AC984" s="3"/>
      <c r="AD984" s="3"/>
      <c r="AE984" s="3"/>
    </row>
    <row r="985" spans="1:31" ht="36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9"/>
      <c r="V985" s="3"/>
      <c r="W985" s="3"/>
      <c r="X985" s="3"/>
      <c r="Z985" s="3"/>
      <c r="AA985" s="3"/>
      <c r="AB985" s="3"/>
      <c r="AC985" s="3"/>
      <c r="AD985" s="3"/>
      <c r="AE985" s="3"/>
    </row>
    <row r="986" spans="1:31" ht="36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9"/>
      <c r="V986" s="3"/>
      <c r="W986" s="3"/>
      <c r="X986" s="3"/>
      <c r="Z986" s="3"/>
      <c r="AA986" s="3"/>
      <c r="AB986" s="3"/>
      <c r="AC986" s="3"/>
      <c r="AD986" s="3"/>
      <c r="AE986" s="3"/>
    </row>
    <row r="987" spans="1:31" ht="36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9"/>
      <c r="V987" s="3"/>
      <c r="W987" s="3"/>
      <c r="X987" s="3"/>
      <c r="Z987" s="3"/>
      <c r="AA987" s="3"/>
      <c r="AB987" s="3"/>
      <c r="AC987" s="3"/>
      <c r="AD987" s="3"/>
      <c r="AE987" s="3"/>
    </row>
    <row r="988" spans="1:31" ht="36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9"/>
      <c r="V988" s="3"/>
      <c r="W988" s="3"/>
      <c r="X988" s="3"/>
      <c r="Z988" s="3"/>
      <c r="AA988" s="3"/>
      <c r="AB988" s="3"/>
      <c r="AC988" s="3"/>
      <c r="AD988" s="3"/>
      <c r="AE988" s="3"/>
    </row>
    <row r="989" spans="1:31" ht="36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9"/>
      <c r="V989" s="3"/>
      <c r="W989" s="3"/>
      <c r="X989" s="3"/>
      <c r="Z989" s="3"/>
      <c r="AA989" s="3"/>
      <c r="AB989" s="3"/>
      <c r="AC989" s="3"/>
      <c r="AD989" s="3"/>
      <c r="AE989" s="3"/>
    </row>
    <row r="990" spans="1:31" ht="36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9"/>
      <c r="V990" s="3"/>
      <c r="W990" s="3"/>
      <c r="X990" s="3"/>
      <c r="Z990" s="3"/>
      <c r="AA990" s="3"/>
      <c r="AB990" s="3"/>
      <c r="AC990" s="3"/>
      <c r="AD990" s="3"/>
      <c r="AE990" s="3"/>
    </row>
    <row r="991" spans="1:31" ht="36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9"/>
      <c r="V991" s="3"/>
      <c r="W991" s="3"/>
      <c r="X991" s="3"/>
      <c r="Z991" s="3"/>
      <c r="AA991" s="3"/>
      <c r="AB991" s="3"/>
      <c r="AC991" s="3"/>
      <c r="AD991" s="3"/>
      <c r="AE991" s="3"/>
    </row>
    <row r="992" spans="1:31" ht="36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9"/>
      <c r="V992" s="3"/>
      <c r="W992" s="3"/>
      <c r="X992" s="3"/>
      <c r="Z992" s="3"/>
      <c r="AA992" s="3"/>
      <c r="AB992" s="3"/>
      <c r="AC992" s="3"/>
      <c r="AD992" s="3"/>
      <c r="AE992" s="3"/>
    </row>
    <row r="993" spans="1:31" ht="36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9"/>
      <c r="V993" s="3"/>
      <c r="W993" s="3"/>
      <c r="X993" s="3"/>
      <c r="Z993" s="3"/>
      <c r="AA993" s="3"/>
      <c r="AB993" s="3"/>
      <c r="AC993" s="3"/>
      <c r="AD993" s="3"/>
      <c r="AE993" s="3"/>
    </row>
    <row r="994" spans="1:31" ht="36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9"/>
      <c r="V994" s="3"/>
      <c r="W994" s="3"/>
      <c r="X994" s="3"/>
      <c r="Z994" s="3"/>
      <c r="AA994" s="3"/>
      <c r="AB994" s="3"/>
      <c r="AC994" s="3"/>
      <c r="AD994" s="3"/>
      <c r="AE994" s="3"/>
    </row>
    <row r="995" spans="1:31" ht="36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9"/>
      <c r="V995" s="3"/>
      <c r="W995" s="3"/>
      <c r="X995" s="3"/>
      <c r="Z995" s="3"/>
      <c r="AA995" s="3"/>
      <c r="AB995" s="3"/>
      <c r="AC995" s="3"/>
      <c r="AD995" s="3"/>
      <c r="AE995" s="3"/>
    </row>
    <row r="996" spans="1:31" ht="36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9"/>
      <c r="V996" s="3"/>
      <c r="W996" s="3"/>
      <c r="X996" s="3"/>
      <c r="Z996" s="3"/>
      <c r="AA996" s="3"/>
      <c r="AB996" s="3"/>
      <c r="AC996" s="3"/>
      <c r="AD996" s="3"/>
      <c r="AE996" s="3"/>
    </row>
    <row r="997" spans="1:31" ht="36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9"/>
      <c r="V997" s="3"/>
      <c r="W997" s="3"/>
      <c r="X997" s="3"/>
      <c r="Z997" s="3"/>
      <c r="AA997" s="3"/>
      <c r="AB997" s="3"/>
      <c r="AC997" s="3"/>
      <c r="AD997" s="3"/>
      <c r="AE997" s="3"/>
    </row>
    <row r="998" spans="1:31" ht="36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9"/>
      <c r="V998" s="3"/>
      <c r="W998" s="3"/>
      <c r="X998" s="3"/>
      <c r="Z998" s="3"/>
      <c r="AA998" s="3"/>
      <c r="AB998" s="3"/>
      <c r="AC998" s="3"/>
      <c r="AD998" s="3"/>
      <c r="AE998" s="3"/>
    </row>
    <row r="999" spans="1:31" ht="36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9"/>
      <c r="V999" s="3"/>
      <c r="W999" s="3"/>
      <c r="X999" s="3"/>
      <c r="Z999" s="3"/>
      <c r="AA999" s="3"/>
      <c r="AB999" s="3"/>
      <c r="AC999" s="3"/>
      <c r="AD999" s="3"/>
      <c r="AE999" s="3"/>
    </row>
    <row r="1000" spans="1:31" ht="36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9"/>
      <c r="V1000" s="3"/>
      <c r="W1000" s="3"/>
      <c r="X1000" s="3"/>
      <c r="Z1000" s="3"/>
      <c r="AA1000" s="3"/>
      <c r="AB1000" s="3"/>
      <c r="AC1000" s="3"/>
      <c r="AD1000" s="3"/>
      <c r="AE1000" s="3"/>
    </row>
  </sheetData>
  <mergeCells count="6">
    <mergeCell ref="B5:G5"/>
    <mergeCell ref="B1:G1"/>
    <mergeCell ref="B2:G2"/>
    <mergeCell ref="B3:E3"/>
    <mergeCell ref="F3:G3"/>
    <mergeCell ref="B4:G4"/>
  </mergeCells>
  <hyperlinks>
    <hyperlink ref="B2" r:id="rId1" xr:uid="{00000000-0004-0000-0000-000000000000}"/>
    <hyperlink ref="B4" r:id="rId2" xr:uid="{00000000-0004-0000-0000-000001000000}"/>
    <hyperlink ref="B5" r:id="rId3" xr:uid="{00000000-0004-0000-0000-000002000000}"/>
  </hyperlinks>
  <pageMargins left="0.7" right="0.7" top="0.75" bottom="0.75" header="0" footer="0"/>
  <pageSetup orientation="landscape" r:id="rId4"/>
  <drawing r:id="rId5"/>
  <tableParts count="1"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1000"/>
  <sheetViews>
    <sheetView workbookViewId="0"/>
  </sheetViews>
  <sheetFormatPr defaultColWidth="14.42578125" defaultRowHeight="15" customHeight="1"/>
  <cols>
    <col min="1" max="26" width="10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000"/>
  <sheetViews>
    <sheetView workbookViewId="0"/>
  </sheetViews>
  <sheetFormatPr defaultColWidth="14.42578125" defaultRowHeight="15" customHeight="1"/>
  <cols>
    <col min="1" max="26" width="10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000"/>
  <sheetViews>
    <sheetView workbookViewId="0"/>
  </sheetViews>
  <sheetFormatPr defaultColWidth="14.42578125" defaultRowHeight="15" customHeight="1"/>
  <cols>
    <col min="1" max="26" width="10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1000"/>
  <sheetViews>
    <sheetView workbookViewId="0"/>
  </sheetViews>
  <sheetFormatPr defaultColWidth="14.42578125" defaultRowHeight="15" customHeight="1"/>
  <cols>
    <col min="1" max="26" width="10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1000"/>
  <sheetViews>
    <sheetView workbookViewId="0"/>
  </sheetViews>
  <sheetFormatPr defaultColWidth="14.42578125" defaultRowHeight="15" customHeight="1"/>
  <cols>
    <col min="1" max="26" width="10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1000"/>
  <sheetViews>
    <sheetView workbookViewId="0"/>
  </sheetViews>
  <sheetFormatPr defaultColWidth="14.42578125" defaultRowHeight="15" customHeight="1"/>
  <cols>
    <col min="1" max="26" width="10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1000"/>
  <sheetViews>
    <sheetView workbookViewId="0"/>
  </sheetViews>
  <sheetFormatPr defaultColWidth="14.42578125" defaultRowHeight="15" customHeight="1"/>
  <cols>
    <col min="1" max="26" width="10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>
      <selection activeCell="A2" sqref="A2"/>
    </sheetView>
  </sheetViews>
  <sheetFormatPr defaultColWidth="14.42578125" defaultRowHeight="15" customHeight="1"/>
  <cols>
    <col min="1" max="26" width="10" customWidth="1"/>
  </cols>
  <sheetData>
    <row r="1" spans="1:1" ht="13.5" customHeight="1">
      <c r="A1" t="s">
        <v>41</v>
      </c>
    </row>
    <row r="2" spans="1:1" ht="13.5" customHeight="1"/>
    <row r="3" spans="1:1" ht="13.5" customHeight="1"/>
    <row r="4" spans="1:1" ht="13.5" customHeight="1"/>
    <row r="5" spans="1:1" ht="13.5" customHeight="1"/>
    <row r="6" spans="1:1" ht="13.5" customHeight="1"/>
    <row r="7" spans="1:1" ht="13.5" customHeight="1"/>
    <row r="8" spans="1:1" ht="13.5" customHeight="1"/>
    <row r="9" spans="1:1" ht="13.5" customHeight="1"/>
    <row r="10" spans="1:1" ht="13.5" customHeight="1"/>
    <row r="11" spans="1:1" ht="13.5" customHeight="1"/>
    <row r="12" spans="1:1" ht="13.5" customHeight="1"/>
    <row r="13" spans="1:1" ht="13.5" customHeight="1"/>
    <row r="14" spans="1:1" ht="13.5" customHeight="1"/>
    <row r="15" spans="1:1" ht="13.5" customHeight="1"/>
    <row r="16" spans="1:1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2578125" defaultRowHeight="15" customHeight="1"/>
  <cols>
    <col min="1" max="26" width="10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4.42578125" defaultRowHeight="15" customHeight="1"/>
  <cols>
    <col min="1" max="26" width="10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00"/>
  <sheetViews>
    <sheetView workbookViewId="0"/>
  </sheetViews>
  <sheetFormatPr defaultColWidth="14.42578125" defaultRowHeight="15" customHeight="1"/>
  <cols>
    <col min="1" max="26" width="10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/>
  </sheetViews>
  <sheetFormatPr defaultColWidth="14.42578125" defaultRowHeight="15" customHeight="1"/>
  <cols>
    <col min="1" max="26" width="10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workbookViewId="0"/>
  </sheetViews>
  <sheetFormatPr defaultColWidth="14.42578125" defaultRowHeight="15" customHeight="1"/>
  <cols>
    <col min="1" max="26" width="10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000"/>
  <sheetViews>
    <sheetView workbookViewId="0">
      <selection sqref="A1:A1048576"/>
    </sheetView>
  </sheetViews>
  <sheetFormatPr defaultColWidth="14.42578125" defaultRowHeight="15" customHeight="1"/>
  <cols>
    <col min="1" max="1" width="9.140625"/>
    <col min="2" max="26" width="10" customWidth="1"/>
  </cols>
  <sheetData>
    <row r="1" spans="1:1" ht="13.5" customHeight="1">
      <c r="A1" t="s">
        <v>1</v>
      </c>
    </row>
    <row r="2" spans="1:1" ht="13.5" customHeight="1">
      <c r="A2">
        <v>6.82</v>
      </c>
    </row>
    <row r="3" spans="1:1" ht="13.5" customHeight="1">
      <c r="A3">
        <v>6.81</v>
      </c>
    </row>
    <row r="4" spans="1:1" ht="13.5" customHeight="1">
      <c r="A4">
        <v>6.99</v>
      </c>
    </row>
    <row r="5" spans="1:1" ht="13.5" customHeight="1">
      <c r="A5">
        <v>7.35</v>
      </c>
    </row>
    <row r="6" spans="1:1" ht="13.5" customHeight="1">
      <c r="A6">
        <v>7.5</v>
      </c>
    </row>
    <row r="7" spans="1:1" ht="13.5" customHeight="1">
      <c r="A7">
        <v>7.62</v>
      </c>
    </row>
    <row r="8" spans="1:1" ht="13.5" customHeight="1">
      <c r="A8">
        <v>7.71</v>
      </c>
    </row>
    <row r="9" spans="1:1" ht="13.5" customHeight="1">
      <c r="A9">
        <v>7.65</v>
      </c>
    </row>
    <row r="10" spans="1:1" ht="13.5" customHeight="1">
      <c r="A10">
        <v>7.46</v>
      </c>
    </row>
    <row r="11" spans="1:1" ht="13.5" customHeight="1">
      <c r="A11">
        <v>7.66</v>
      </c>
    </row>
    <row r="12" spans="1:1" ht="13.5" customHeight="1">
      <c r="A12">
        <v>7.39</v>
      </c>
    </row>
    <row r="13" spans="1:1" ht="13.5" customHeight="1">
      <c r="A13">
        <v>7.1</v>
      </c>
    </row>
    <row r="14" spans="1:1" ht="13.5" customHeight="1">
      <c r="A14">
        <v>7.2</v>
      </c>
    </row>
    <row r="15" spans="1:1" ht="13.5" customHeight="1">
      <c r="A15">
        <v>7.42</v>
      </c>
    </row>
    <row r="16" spans="1:1" ht="13.5" customHeight="1">
      <c r="A16">
        <v>7.31</v>
      </c>
    </row>
    <row r="17" spans="1:1" ht="13.5" customHeight="1">
      <c r="A17">
        <v>7.55</v>
      </c>
    </row>
    <row r="18" spans="1:1" ht="13.5" customHeight="1">
      <c r="A18">
        <v>7.73</v>
      </c>
    </row>
    <row r="19" spans="1:1" ht="13.5" customHeight="1">
      <c r="A19">
        <v>7.58</v>
      </c>
    </row>
    <row r="20" spans="1:1" ht="13.5" customHeight="1">
      <c r="A20">
        <v>7.41</v>
      </c>
    </row>
    <row r="21" spans="1:1" ht="13.5" customHeight="1">
      <c r="A21">
        <v>7.14</v>
      </c>
    </row>
    <row r="22" spans="1:1" ht="13.5" customHeight="1">
      <c r="A22">
        <v>7.22</v>
      </c>
    </row>
    <row r="23" spans="1:1" ht="13.5" customHeight="1">
      <c r="A23">
        <v>7.15</v>
      </c>
    </row>
    <row r="24" spans="1:1" ht="13.5" customHeight="1">
      <c r="A24">
        <v>7</v>
      </c>
    </row>
    <row r="25" spans="1:1" ht="13.5" customHeight="1">
      <c r="A25">
        <v>6.87</v>
      </c>
    </row>
    <row r="26" spans="1:1" ht="13.5" customHeight="1">
      <c r="A26">
        <v>6.76</v>
      </c>
    </row>
    <row r="27" spans="1:1" ht="13.5" customHeight="1">
      <c r="A27">
        <v>6.61</v>
      </c>
    </row>
    <row r="28" spans="1:1" ht="13.5" customHeight="1">
      <c r="A28">
        <v>6.67</v>
      </c>
    </row>
    <row r="29" spans="1:1" ht="13.5" customHeight="1">
      <c r="A29">
        <v>6.72</v>
      </c>
    </row>
    <row r="30" spans="1:1" ht="13.5" customHeight="1">
      <c r="A30">
        <v>6.69</v>
      </c>
    </row>
    <row r="31" spans="1:1" ht="13.5" customHeight="1">
      <c r="A31">
        <v>6.69</v>
      </c>
    </row>
    <row r="32" spans="1:1" ht="13.5" customHeight="1">
      <c r="A32">
        <v>6.53</v>
      </c>
    </row>
    <row r="33" spans="1:1" ht="13.5" customHeight="1">
      <c r="A33">
        <v>6.55</v>
      </c>
    </row>
    <row r="34" spans="1:1" ht="13.5" customHeight="1">
      <c r="A34">
        <v>6.52</v>
      </c>
    </row>
    <row r="35" spans="1:1" ht="13.5" customHeight="1">
      <c r="A35">
        <v>6.4</v>
      </c>
    </row>
    <row r="36" spans="1:1" ht="13.5" customHeight="1">
      <c r="A36">
        <v>6.37</v>
      </c>
    </row>
    <row r="37" spans="1:1" ht="13.5" customHeight="1">
      <c r="A37">
        <v>6.41</v>
      </c>
    </row>
    <row r="38" spans="1:1" ht="13.5" customHeight="1">
      <c r="A38">
        <v>6.22</v>
      </c>
    </row>
    <row r="39" spans="1:1" ht="13.5" customHeight="1">
      <c r="A39">
        <v>6.24</v>
      </c>
    </row>
    <row r="40" spans="1:1" ht="13.5" customHeight="1">
      <c r="A40">
        <v>6.4</v>
      </c>
    </row>
    <row r="41" spans="1:1" ht="13.5" customHeight="1">
      <c r="A41">
        <v>6.62</v>
      </c>
    </row>
    <row r="42" spans="1:1" ht="13.5" customHeight="1">
      <c r="A42">
        <v>6.64</v>
      </c>
    </row>
    <row r="43" spans="1:1" ht="13.5" customHeight="1">
      <c r="A43">
        <v>6.93</v>
      </c>
    </row>
    <row r="44" spans="1:1" ht="13.5" customHeight="1">
      <c r="A44">
        <v>7.23</v>
      </c>
    </row>
    <row r="45" spans="1:1" ht="13.5" customHeight="1">
      <c r="A45">
        <v>7.19</v>
      </c>
    </row>
    <row r="46" spans="1:1" ht="13.5" customHeight="1">
      <c r="A46">
        <v>7.4</v>
      </c>
    </row>
    <row r="47" spans="1:1" ht="13.5" customHeight="1">
      <c r="A47">
        <v>7.39</v>
      </c>
    </row>
    <row r="48" spans="1:1" ht="13.5" customHeight="1">
      <c r="A48">
        <v>7.55</v>
      </c>
    </row>
    <row r="49" spans="1:1" ht="13.5" customHeight="1">
      <c r="A49">
        <v>7.36</v>
      </c>
    </row>
    <row r="50" spans="1:1" ht="13.5" customHeight="1">
      <c r="A50">
        <v>7.55</v>
      </c>
    </row>
    <row r="51" spans="1:1" ht="13.5" customHeight="1">
      <c r="A51">
        <v>7.78</v>
      </c>
    </row>
    <row r="52" spans="1:1" ht="13.5" customHeight="1">
      <c r="A52">
        <v>7.68</v>
      </c>
    </row>
    <row r="53" spans="1:1" ht="13.5" customHeight="1">
      <c r="A53">
        <v>7.68</v>
      </c>
    </row>
    <row r="54" spans="1:1" ht="13.5" customHeight="1">
      <c r="A54">
        <v>7.64</v>
      </c>
    </row>
    <row r="55" spans="1:1" ht="13.5" customHeight="1">
      <c r="A55">
        <v>7.99</v>
      </c>
    </row>
    <row r="56" spans="1:1" ht="13.5" customHeight="1">
      <c r="A56">
        <v>7.67</v>
      </c>
    </row>
    <row r="57" spans="1:1" ht="13.5" customHeight="1">
      <c r="A57">
        <v>7.65</v>
      </c>
    </row>
    <row r="58" spans="1:1" ht="13.5" customHeight="1">
      <c r="A58">
        <v>7.55</v>
      </c>
    </row>
    <row r="59" spans="1:1" ht="13.5" customHeight="1">
      <c r="A59">
        <v>7.62</v>
      </c>
    </row>
    <row r="60" spans="1:1" ht="13.5" customHeight="1">
      <c r="A60">
        <v>7.55</v>
      </c>
    </row>
    <row r="61" spans="1:1" ht="13.5" customHeight="1">
      <c r="A61">
        <v>7.45</v>
      </c>
    </row>
    <row r="62" spans="1:1" ht="13.5" customHeight="1">
      <c r="A62">
        <v>7.21</v>
      </c>
    </row>
    <row r="63" spans="1:1" ht="13.5" customHeight="1">
      <c r="A63">
        <v>7.15</v>
      </c>
    </row>
    <row r="64" spans="1:1" ht="13.5" customHeight="1">
      <c r="A64">
        <v>7.1</v>
      </c>
    </row>
    <row r="65" spans="1:1" ht="13.5" customHeight="1">
      <c r="A65">
        <v>6.98</v>
      </c>
    </row>
    <row r="66" spans="1:1" ht="13.5" customHeight="1">
      <c r="A66">
        <v>7.2</v>
      </c>
    </row>
    <row r="67" spans="1:1" ht="13.5" customHeight="1">
      <c r="A67">
        <v>7.29</v>
      </c>
    </row>
    <row r="68" spans="1:1" ht="13.5" customHeight="1">
      <c r="A68">
        <v>7.18</v>
      </c>
    </row>
    <row r="69" spans="1:1" ht="13.5" customHeight="1">
      <c r="A69">
        <v>7.13</v>
      </c>
    </row>
    <row r="70" spans="1:1" ht="13.5" customHeight="1">
      <c r="A70">
        <v>7.02</v>
      </c>
    </row>
    <row r="71" spans="1:1" ht="13.5" customHeight="1">
      <c r="A71">
        <v>7.17</v>
      </c>
    </row>
    <row r="72" spans="1:1" ht="13.5" customHeight="1">
      <c r="A72">
        <v>7.03</v>
      </c>
    </row>
    <row r="73" spans="1:1" ht="13.5" customHeight="1">
      <c r="A73">
        <v>6.97</v>
      </c>
    </row>
    <row r="74" spans="1:1" ht="13.5" customHeight="1">
      <c r="A74">
        <v>6.77</v>
      </c>
    </row>
    <row r="75" spans="1:1" ht="13.5" customHeight="1">
      <c r="A75">
        <v>6.55</v>
      </c>
    </row>
    <row r="76" spans="1:1" ht="13.5" customHeight="1">
      <c r="A76">
        <v>6.51</v>
      </c>
    </row>
    <row r="77" spans="1:1" ht="13.5" customHeight="1">
      <c r="A77">
        <v>6.81</v>
      </c>
    </row>
    <row r="78" spans="1:1" ht="13.5" customHeight="1">
      <c r="A78">
        <v>6.76</v>
      </c>
    </row>
    <row r="79" spans="1:1" ht="13.5" customHeight="1">
      <c r="A79">
        <v>6.75</v>
      </c>
    </row>
    <row r="80" spans="1:1" ht="13.5" customHeight="1">
      <c r="A80">
        <v>6.63</v>
      </c>
    </row>
    <row r="81" spans="1:1" ht="13.5" customHeight="1">
      <c r="A81">
        <v>6.53</v>
      </c>
    </row>
    <row r="82" spans="1:1" ht="13.5" customHeight="1">
      <c r="A82">
        <v>6.37</v>
      </c>
    </row>
    <row r="83" spans="1:1" ht="13.5" customHeight="1">
      <c r="A83">
        <v>6.15</v>
      </c>
    </row>
    <row r="84" spans="1:1" ht="13.5" customHeight="1">
      <c r="A84">
        <v>6.32</v>
      </c>
    </row>
    <row r="85" spans="1:1" ht="13.5" customHeight="1">
      <c r="A85">
        <v>6.31</v>
      </c>
    </row>
    <row r="86" spans="1:1" ht="13.5" customHeight="1">
      <c r="A86">
        <v>6.21</v>
      </c>
    </row>
    <row r="87" spans="1:1" ht="13.5" customHeight="1">
      <c r="A87">
        <v>6.17</v>
      </c>
    </row>
    <row r="88" spans="1:1" ht="13.5" customHeight="1">
      <c r="A88">
        <v>5.95</v>
      </c>
    </row>
    <row r="89" spans="1:1" ht="13.5" customHeight="1">
      <c r="A89">
        <v>5.89</v>
      </c>
    </row>
    <row r="90" spans="1:1" ht="13.5" customHeight="1">
      <c r="A90">
        <v>5.74</v>
      </c>
    </row>
    <row r="91" spans="1:1" ht="13.5" customHeight="1">
      <c r="A91">
        <v>5.22</v>
      </c>
    </row>
    <row r="92" spans="1:1" ht="13.5" customHeight="1">
      <c r="A92">
        <v>4.97</v>
      </c>
    </row>
    <row r="93" spans="1:1" ht="13.5" customHeight="1">
      <c r="A93">
        <v>5.49</v>
      </c>
    </row>
    <row r="94" spans="1:1" ht="13.5" customHeight="1">
      <c r="A94">
        <v>5.88</v>
      </c>
    </row>
    <row r="95" spans="1:1" ht="13.5" customHeight="1">
      <c r="A95">
        <v>5.72</v>
      </c>
    </row>
    <row r="96" spans="1:1" ht="13.5" customHeight="1">
      <c r="A96">
        <v>5.7</v>
      </c>
    </row>
    <row r="97" spans="1:1" ht="13.5" customHeight="1">
      <c r="A97">
        <v>5.65</v>
      </c>
    </row>
    <row r="98" spans="1:1" ht="13.5" customHeight="1">
      <c r="A98">
        <v>5.62</v>
      </c>
    </row>
    <row r="99" spans="1:1" ht="13.5" customHeight="1">
      <c r="A99">
        <v>5.54</v>
      </c>
    </row>
    <row r="100" spans="1:1" ht="13.5" customHeight="1">
      <c r="A100">
        <v>5.5</v>
      </c>
    </row>
    <row r="101" spans="1:1" ht="13.5" customHeight="1">
      <c r="A101">
        <v>5.33</v>
      </c>
    </row>
    <row r="102" spans="1:1" ht="13.5" customHeight="1">
      <c r="A102">
        <v>5.73</v>
      </c>
    </row>
    <row r="103" spans="1:1" ht="13.5" customHeight="1">
      <c r="A103">
        <v>6.04</v>
      </c>
    </row>
    <row r="104" spans="1:1" ht="13.5" customHeight="1">
      <c r="A104">
        <v>6.01</v>
      </c>
    </row>
    <row r="105" spans="1:1" ht="13.5" customHeight="1">
      <c r="A105">
        <v>5.82</v>
      </c>
    </row>
    <row r="106" spans="1:1" ht="13.5" customHeight="1">
      <c r="A106">
        <v>5.65</v>
      </c>
    </row>
    <row r="107" spans="1:1" ht="13.5" customHeight="1">
      <c r="A107">
        <v>5.46</v>
      </c>
    </row>
    <row r="108" spans="1:1" ht="13.5" customHeight="1">
      <c r="A108">
        <v>5.47</v>
      </c>
    </row>
    <row r="109" spans="1:1" ht="13.5" customHeight="1">
      <c r="A109">
        <v>5.52</v>
      </c>
    </row>
    <row r="110" spans="1:1" ht="13.5" customHeight="1">
      <c r="A110">
        <v>5.47</v>
      </c>
    </row>
    <row r="111" spans="1:1" ht="13.5" customHeight="1">
      <c r="A111">
        <v>5.36</v>
      </c>
    </row>
    <row r="112" spans="1:1" ht="13.5" customHeight="1">
      <c r="A112">
        <v>5.2</v>
      </c>
    </row>
    <row r="113" spans="1:1" ht="13.5" customHeight="1">
      <c r="A113">
        <v>5.4</v>
      </c>
    </row>
    <row r="114" spans="1:1" ht="13.5" customHeight="1">
      <c r="A114">
        <v>5.33</v>
      </c>
    </row>
    <row r="115" spans="1:1" ht="13.5" customHeight="1">
      <c r="A115">
        <v>5.15</v>
      </c>
    </row>
    <row r="116" spans="1:1" ht="13.5" customHeight="1">
      <c r="A116">
        <v>4.96</v>
      </c>
    </row>
    <row r="117" spans="1:1" ht="13.5" customHeight="1">
      <c r="A117">
        <v>5.0599999999999996</v>
      </c>
    </row>
    <row r="118" spans="1:1" ht="13.5" customHeight="1">
      <c r="A118">
        <v>5.09</v>
      </c>
    </row>
    <row r="119" spans="1:1" ht="13.5" customHeight="1">
      <c r="A119">
        <v>5.13</v>
      </c>
    </row>
    <row r="120" spans="1:1" ht="13.5" customHeight="1">
      <c r="A120">
        <v>5.35</v>
      </c>
    </row>
    <row r="121" spans="1:1" ht="13.5" customHeight="1">
      <c r="A121">
        <v>5.42</v>
      </c>
    </row>
    <row r="122" spans="1:1" ht="13.5" customHeight="1">
      <c r="A122">
        <v>5.37</v>
      </c>
    </row>
    <row r="123" spans="1:1" ht="13.5" customHeight="1">
      <c r="A123">
        <v>5.29</v>
      </c>
    </row>
    <row r="124" spans="1:1" ht="13.5" customHeight="1">
      <c r="A124">
        <v>5.35</v>
      </c>
    </row>
    <row r="125" spans="1:1" ht="13.5" customHeight="1">
      <c r="A125">
        <v>5.53</v>
      </c>
    </row>
    <row r="126" spans="1:1" ht="13.5" customHeight="1">
      <c r="A126">
        <v>5.84</v>
      </c>
    </row>
    <row r="127" spans="1:1" ht="13.5" customHeight="1">
      <c r="A127">
        <v>5.95</v>
      </c>
    </row>
    <row r="128" spans="1:1" ht="13.5" customHeight="1">
      <c r="A128">
        <v>5.89</v>
      </c>
    </row>
    <row r="129" spans="1:1" ht="13.5" customHeight="1">
      <c r="A129">
        <v>5.85</v>
      </c>
    </row>
    <row r="130" spans="1:1" ht="13.5" customHeight="1">
      <c r="A130">
        <v>5.68</v>
      </c>
    </row>
    <row r="131" spans="1:1" ht="13.5" customHeight="1">
      <c r="A131">
        <v>5.51</v>
      </c>
    </row>
    <row r="132" spans="1:1" ht="13.5" customHeight="1">
      <c r="A132">
        <v>5.51</v>
      </c>
    </row>
    <row r="133" spans="1:1" ht="13.5" customHeight="1">
      <c r="A133">
        <v>5.33</v>
      </c>
    </row>
    <row r="134" spans="1:1" ht="13.5" customHeight="1">
      <c r="A134">
        <v>5.32</v>
      </c>
    </row>
    <row r="135" spans="1:1" ht="13.5" customHeight="1">
      <c r="A135">
        <v>5.4</v>
      </c>
    </row>
    <row r="136" spans="1:1" ht="13.5" customHeight="1">
      <c r="A136">
        <v>5.39</v>
      </c>
    </row>
    <row r="137" spans="1:1" ht="13.5" customHeight="1">
      <c r="A137">
        <v>5.3</v>
      </c>
    </row>
    <row r="138" spans="1:1" ht="13.5" customHeight="1">
      <c r="A138">
        <v>5.47</v>
      </c>
    </row>
    <row r="139" spans="1:1" ht="13.5" customHeight="1">
      <c r="A139">
        <v>5.47</v>
      </c>
    </row>
    <row r="140" spans="1:1" ht="13.5" customHeight="1">
      <c r="A140">
        <v>5.79</v>
      </c>
    </row>
    <row r="141" spans="1:1" ht="13.5" customHeight="1">
      <c r="A141">
        <v>5.73</v>
      </c>
    </row>
    <row r="142" spans="1:1" ht="13.5" customHeight="1">
      <c r="A142">
        <v>5.79</v>
      </c>
    </row>
    <row r="143" spans="1:1" ht="13.5" customHeight="1">
      <c r="A143">
        <v>5.74</v>
      </c>
    </row>
    <row r="144" spans="1:1" ht="13.5" customHeight="1">
      <c r="A144">
        <v>5.66</v>
      </c>
    </row>
    <row r="145" spans="1:1" ht="13.5" customHeight="1">
      <c r="A145">
        <v>5.44</v>
      </c>
    </row>
    <row r="146" spans="1:1" ht="13.5" customHeight="1">
      <c r="A146">
        <v>5.49</v>
      </c>
    </row>
    <row r="147" spans="1:1" ht="13.5" customHeight="1">
      <c r="A147">
        <v>5.33</v>
      </c>
    </row>
    <row r="148" spans="1:1" ht="13.5" customHeight="1">
      <c r="A148">
        <v>5.53</v>
      </c>
    </row>
    <row r="149" spans="1:1" ht="13.5" customHeight="1">
      <c r="A149">
        <v>5.51</v>
      </c>
    </row>
    <row r="150" spans="1:1" ht="13.5" customHeight="1">
      <c r="A150">
        <v>5.55</v>
      </c>
    </row>
    <row r="151" spans="1:1" ht="13.5" customHeight="1">
      <c r="A151">
        <v>5.57</v>
      </c>
    </row>
    <row r="152" spans="1:1" ht="13.5" customHeight="1">
      <c r="A152">
        <v>5.68</v>
      </c>
    </row>
    <row r="153" spans="1:1" ht="13.5" customHeight="1">
      <c r="A153">
        <v>5.67</v>
      </c>
    </row>
    <row r="154" spans="1:1" ht="13.5" customHeight="1">
      <c r="A154">
        <v>5.64</v>
      </c>
    </row>
    <row r="155" spans="1:1" ht="13.5" customHeight="1">
      <c r="A155">
        <v>5.65</v>
      </c>
    </row>
    <row r="156" spans="1:1" ht="13.5" customHeight="1">
      <c r="A156">
        <v>6.28</v>
      </c>
    </row>
    <row r="157" spans="1:1" ht="13.5" customHeight="1">
      <c r="A157">
        <v>6.12</v>
      </c>
    </row>
    <row r="158" spans="1:1" ht="13.5" customHeight="1">
      <c r="A158">
        <v>5.05</v>
      </c>
    </row>
    <row r="159" spans="1:1" ht="13.5" customHeight="1">
      <c r="A159">
        <v>5.05</v>
      </c>
    </row>
    <row r="160" spans="1:1" ht="13.5" customHeight="1">
      <c r="A160">
        <v>5.27</v>
      </c>
    </row>
    <row r="161" spans="1:1" ht="13.5" customHeight="1">
      <c r="A161">
        <v>5.5</v>
      </c>
    </row>
    <row r="162" spans="1:1" ht="13.5" customHeight="1">
      <c r="A162">
        <v>5.39</v>
      </c>
    </row>
    <row r="163" spans="1:1" ht="13.5" customHeight="1">
      <c r="A163">
        <v>5.54</v>
      </c>
    </row>
    <row r="164" spans="1:1" ht="13.5" customHeight="1">
      <c r="A164">
        <v>5.61</v>
      </c>
    </row>
    <row r="165" spans="1:1" ht="13.5" customHeight="1">
      <c r="A165">
        <v>5.41</v>
      </c>
    </row>
    <row r="166" spans="1:1" ht="13.5" customHeight="1">
      <c r="A166">
        <v>5.26</v>
      </c>
    </row>
    <row r="167" spans="1:1" ht="13.5" customHeight="1">
      <c r="A167">
        <v>5.13</v>
      </c>
    </row>
    <row r="168" spans="1:1" ht="13.5" customHeight="1">
      <c r="A168">
        <v>5.15</v>
      </c>
    </row>
    <row r="169" spans="1:1" ht="13.5" customHeight="1">
      <c r="A169">
        <v>5.19</v>
      </c>
    </row>
    <row r="170" spans="1:1" ht="13.5" customHeight="1">
      <c r="A170">
        <v>5.26</v>
      </c>
    </row>
    <row r="171" spans="1:1" ht="13.5" customHeight="1">
      <c r="A171">
        <v>5.26</v>
      </c>
    </row>
    <row r="172" spans="1:1" ht="13.5" customHeight="1">
      <c r="A172">
        <v>5.35</v>
      </c>
    </row>
    <row r="173" spans="1:1" ht="13.5" customHeight="1">
      <c r="A173">
        <v>5.27</v>
      </c>
    </row>
    <row r="174" spans="1:1" ht="13.5" customHeight="1">
      <c r="A174">
        <v>5.29</v>
      </c>
    </row>
    <row r="175" spans="1:1" ht="13.5" customHeight="1">
      <c r="A175">
        <v>4.96</v>
      </c>
    </row>
    <row r="176" spans="1:1" ht="13.5" customHeight="1">
      <c r="A176">
        <v>4.88</v>
      </c>
    </row>
    <row r="177" spans="1:1" ht="13.5" customHeight="1">
      <c r="A177">
        <v>4.72</v>
      </c>
    </row>
    <row r="178" spans="1:1" ht="13.5" customHeight="1">
      <c r="A178">
        <v>4.49</v>
      </c>
    </row>
    <row r="179" spans="1:1" ht="13.5" customHeight="1">
      <c r="A179">
        <v>4.53</v>
      </c>
    </row>
    <row r="180" spans="1:1" ht="13.5" customHeight="1">
      <c r="A180">
        <v>4.68</v>
      </c>
    </row>
    <row r="181" spans="1:1" ht="13.5" customHeight="1">
      <c r="A181">
        <v>4.87</v>
      </c>
    </row>
    <row r="182" spans="1:1" ht="13.5" customHeight="1">
      <c r="A182">
        <v>5.0199999999999996</v>
      </c>
    </row>
    <row r="183" spans="1:1" ht="13.5" customHeight="1">
      <c r="A183">
        <v>5.04</v>
      </c>
    </row>
    <row r="184" spans="1:1" ht="13.5" customHeight="1">
      <c r="A184">
        <v>5.22</v>
      </c>
    </row>
    <row r="185" spans="1:1" ht="13.5" customHeight="1">
      <c r="A185">
        <v>5.13</v>
      </c>
    </row>
    <row r="186" spans="1:1" ht="13.5" customHeight="1">
      <c r="A186">
        <v>5.16</v>
      </c>
    </row>
    <row r="187" spans="1:1" ht="13.5" customHeight="1">
      <c r="A187">
        <v>4.96</v>
      </c>
    </row>
    <row r="188" spans="1:1" ht="13.5" customHeight="1">
      <c r="A188">
        <v>4.99</v>
      </c>
    </row>
    <row r="189" spans="1:1" ht="13.5" customHeight="1">
      <c r="A189">
        <v>4.93</v>
      </c>
    </row>
    <row r="190" spans="1:1" ht="13.5" customHeight="1">
      <c r="A190">
        <v>4.37</v>
      </c>
    </row>
    <row r="191" spans="1:1" ht="13.5" customHeight="1">
      <c r="A191">
        <v>4.09</v>
      </c>
    </row>
    <row r="192" spans="1:1" ht="13.5" customHeight="1">
      <c r="A192">
        <v>3.98</v>
      </c>
    </row>
    <row r="193" spans="1:1" ht="13.5" customHeight="1">
      <c r="A193">
        <v>3.87</v>
      </c>
    </row>
    <row r="194" spans="1:1" ht="13.5" customHeight="1">
      <c r="A194">
        <v>3.93</v>
      </c>
    </row>
    <row r="195" spans="1:1" ht="13.5" customHeight="1">
      <c r="A195">
        <v>3.85</v>
      </c>
    </row>
    <row r="196" spans="1:1" ht="13.5" customHeight="1">
      <c r="A196">
        <v>3.85</v>
      </c>
    </row>
    <row r="197" spans="1:1" ht="13.5" customHeight="1">
      <c r="A197">
        <v>3.99</v>
      </c>
    </row>
    <row r="198" spans="1:1" ht="13.5" customHeight="1">
      <c r="A198">
        <v>3.96</v>
      </c>
    </row>
    <row r="199" spans="1:1" ht="13.5" customHeight="1"/>
    <row r="200" spans="1:1" ht="13.5" customHeight="1"/>
    <row r="201" spans="1:1" ht="13.5" customHeight="1"/>
    <row r="202" spans="1:1" ht="13.5" customHeight="1"/>
    <row r="203" spans="1:1" ht="13.5" customHeight="1"/>
    <row r="204" spans="1:1" ht="13.5" customHeight="1"/>
    <row r="205" spans="1:1" ht="13.5" customHeight="1"/>
    <row r="206" spans="1:1" ht="13.5" customHeight="1"/>
    <row r="207" spans="1:1" ht="13.5" customHeight="1"/>
    <row r="208" spans="1:1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000"/>
  <sheetViews>
    <sheetView workbookViewId="0"/>
  </sheetViews>
  <sheetFormatPr defaultColWidth="14.42578125" defaultRowHeight="15" customHeight="1"/>
  <cols>
    <col min="1" max="26" width="10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Lei WANG (student)</dc:creator>
  <cp:keywords/>
  <dc:description/>
  <cp:lastModifiedBy/>
  <cp:revision/>
  <dcterms:created xsi:type="dcterms:W3CDTF">2024-02-15T15:01:53Z</dcterms:created>
  <dcterms:modified xsi:type="dcterms:W3CDTF">2024-02-18T16:05:20Z</dcterms:modified>
  <cp:category/>
  <cp:contentStatus/>
</cp:coreProperties>
</file>