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8_{BE02B54A-C391-4080-8D7E-22CB72017BE1}" xr6:coauthVersionLast="47" xr6:coauthVersionMax="47" xr10:uidLastSave="{00000000-0000-0000-0000-000000000000}"/>
  <bookViews>
    <workbookView xWindow="-19310" yWindow="-110" windowWidth="19420" windowHeight="11020" tabRatio="721" firstSheet="13" activeTab="1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B22" i="38"/>
  <c r="HP22" i="38"/>
  <c r="B21" i="38"/>
  <c r="B20" i="38"/>
  <c r="B19" i="38"/>
  <c r="B18" i="38"/>
  <c r="AY26" i="40"/>
  <c r="W20" i="76"/>
  <c r="AL20" i="76"/>
  <c r="W21" i="76"/>
  <c r="AL21" i="76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/>
  <c r="AH12" i="69"/>
  <c r="AH10" i="69"/>
  <c r="BA8" i="69"/>
  <c r="AH16" i="49"/>
  <c r="AH14" i="49"/>
  <c r="AH12" i="49"/>
  <c r="AH10" i="49"/>
  <c r="BA8" i="49"/>
  <c r="AH16" i="74"/>
  <c r="AH14" i="74"/>
  <c r="AH12" i="74"/>
  <c r="AH10" i="74"/>
  <c r="BA8" i="74"/>
  <c r="AH16" i="75"/>
  <c r="BD8" i="75"/>
  <c r="AH14" i="75"/>
  <c r="AH12" i="75"/>
  <c r="BB8" i="75"/>
  <c r="AH10" i="75"/>
  <c r="AH16" i="70"/>
  <c r="AH14" i="70"/>
  <c r="AH12" i="70"/>
  <c r="AH10" i="70"/>
  <c r="BA8" i="70"/>
  <c r="AH16" i="68"/>
  <c r="AH14" i="68"/>
  <c r="AH12" i="68"/>
  <c r="AH10" i="68"/>
  <c r="BA8" i="68"/>
  <c r="AH14" i="73"/>
  <c r="AH12" i="73"/>
  <c r="AH10" i="73"/>
  <c r="BA8" i="73"/>
  <c r="BB8" i="49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/>
  <c r="B11" i="38"/>
  <c r="W9" i="76"/>
  <c r="B10" i="38"/>
  <c r="W8" i="76"/>
  <c r="B9" i="38"/>
  <c r="W7" i="76"/>
  <c r="B8" i="38"/>
  <c r="AE18" i="1"/>
  <c r="AE19" i="1"/>
  <c r="C6" i="76"/>
  <c r="C7" i="76"/>
  <c r="D22" i="23"/>
  <c r="D21" i="23"/>
  <c r="D8" i="23"/>
  <c r="D6" i="23"/>
  <c r="D7" i="23"/>
  <c r="I2" i="40"/>
  <c r="T2" i="40"/>
  <c r="AE2" i="40"/>
  <c r="AP2" i="40"/>
  <c r="W6" i="76"/>
  <c r="W18" i="76"/>
  <c r="W11" i="76"/>
  <c r="W12" i="76"/>
  <c r="W13" i="76"/>
  <c r="W14" i="76"/>
  <c r="W15" i="76"/>
  <c r="W16" i="76"/>
  <c r="C8" i="76"/>
  <c r="V59" i="1"/>
  <c r="V63" i="1"/>
  <c r="V65" i="1"/>
  <c r="V2" i="1"/>
  <c r="V51" i="1"/>
  <c r="C9" i="76"/>
  <c r="C10" i="76"/>
  <c r="D11" i="23"/>
  <c r="D10" i="23"/>
  <c r="D9" i="23"/>
  <c r="GA2" i="38"/>
  <c r="GB1" i="38"/>
  <c r="AH16" i="72"/>
  <c r="AH14" i="72"/>
  <c r="AH12" i="72"/>
  <c r="AH10" i="72"/>
  <c r="S10" i="67"/>
  <c r="BY2" i="38"/>
  <c r="CB2" i="38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1" i="1"/>
  <c r="U63" i="1"/>
  <c r="U65" i="1"/>
  <c r="U2" i="1"/>
  <c r="D12" i="23"/>
  <c r="AE6" i="1"/>
  <c r="AE7" i="1"/>
  <c r="AE5" i="1"/>
  <c r="D13" i="23"/>
  <c r="C14" i="23"/>
  <c r="D14" i="23"/>
  <c r="GD2" i="38"/>
  <c r="GF1" i="38"/>
  <c r="BA8" i="72"/>
  <c r="BB8" i="72"/>
  <c r="BC8" i="72"/>
  <c r="BD8" i="72"/>
  <c r="BZ1" i="38"/>
  <c r="C11" i="76"/>
  <c r="GG2" i="38"/>
  <c r="GJ2" i="38"/>
  <c r="GJ1" i="38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V64" i="1" s="1"/>
  <c r="S10" i="65"/>
  <c r="C13" i="64"/>
  <c r="S10" i="64"/>
  <c r="S28" i="63"/>
  <c r="S22" i="63"/>
  <c r="S16" i="63"/>
  <c r="S10" i="63"/>
  <c r="C25" i="63"/>
  <c r="S25" i="63"/>
  <c r="C13" i="63"/>
  <c r="U59" i="1"/>
  <c r="U64" i="1"/>
  <c r="U60" i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/>
  <c r="GP1" i="38"/>
  <c r="GS2" i="38"/>
  <c r="GV2" i="38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/>
  <c r="GY1" i="38"/>
  <c r="HA1" i="38"/>
  <c r="HB2" i="38"/>
  <c r="GZ1" i="38"/>
  <c r="GY3" i="38"/>
  <c r="CP1" i="38"/>
  <c r="CO1" i="38"/>
  <c r="CQ2" i="38"/>
  <c r="CN1" i="38"/>
  <c r="GX18" i="38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Y1" i="36"/>
  <c r="HA20" i="38"/>
  <c r="HB1" i="38"/>
  <c r="HE2" i="38"/>
  <c r="HD1" i="38"/>
  <c r="HC1" i="38"/>
  <c r="HB3" i="38"/>
  <c r="CQ1" i="38"/>
  <c r="CS1" i="38"/>
  <c r="CT2" i="38"/>
  <c r="CR1" i="38"/>
  <c r="FA5" i="38"/>
  <c r="AE20" i="1"/>
  <c r="AE21" i="1"/>
  <c r="AE22" i="1"/>
  <c r="FW5" i="38"/>
  <c r="AE17" i="1"/>
  <c r="AE8" i="1"/>
  <c r="AE9" i="1"/>
  <c r="AE10" i="1"/>
  <c r="AE4" i="1"/>
  <c r="AE2" i="1"/>
  <c r="AE3" i="1"/>
  <c r="AE11" i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B1" i="36"/>
  <c r="FP5" i="38"/>
  <c r="FO5" i="38"/>
  <c r="FN5" i="38"/>
  <c r="FM5" i="38"/>
  <c r="FL5" i="38"/>
  <c r="FK5" i="38"/>
  <c r="FJ5" i="38"/>
  <c r="FI5" i="38"/>
  <c r="HD19" i="38"/>
  <c r="HE1" i="38"/>
  <c r="HG1" i="38"/>
  <c r="HF1" i="38"/>
  <c r="HH2" i="38"/>
  <c r="HE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E1" i="36"/>
  <c r="HG18" i="38"/>
  <c r="HH1" i="38"/>
  <c r="HJ1" i="38"/>
  <c r="HI1" i="38"/>
  <c r="HK2" i="38"/>
  <c r="HH3" i="38"/>
  <c r="HI3" i="38"/>
  <c r="P45" i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P55" i="1"/>
  <c r="P56" i="1"/>
  <c r="P40" i="1"/>
  <c r="P60" i="1"/>
  <c r="P41" i="1"/>
  <c r="P57" i="1"/>
  <c r="P43" i="1"/>
  <c r="P59" i="1"/>
  <c r="P44" i="1"/>
  <c r="P17" i="1"/>
  <c r="P33" i="1"/>
  <c r="B9" i="75" a="1"/>
  <c r="P18" i="1"/>
  <c r="P3" i="1"/>
  <c r="P19" i="1"/>
  <c r="P4" i="1"/>
  <c r="P20" i="1"/>
  <c r="P5" i="1"/>
  <c r="P21" i="1"/>
  <c r="P6" i="1"/>
  <c r="B9" i="49" s="1" a="1"/>
  <c r="D18" i="49" s="1"/>
  <c r="P22" i="1"/>
  <c r="P7" i="1"/>
  <c r="P23" i="1"/>
  <c r="P8" i="1"/>
  <c r="P24" i="1"/>
  <c r="P9" i="1"/>
  <c r="P25" i="1"/>
  <c r="P10" i="1"/>
  <c r="P26" i="1"/>
  <c r="P11" i="1"/>
  <c r="P27" i="1"/>
  <c r="P12" i="1"/>
  <c r="P28" i="1"/>
  <c r="P13" i="1"/>
  <c r="P29" i="1"/>
  <c r="P14" i="1"/>
  <c r="P30" i="1"/>
  <c r="B9" i="74" s="1" a="1"/>
  <c r="D10" i="74" s="1"/>
  <c r="P15" i="1"/>
  <c r="B9" i="72" a="1"/>
  <c r="R20" i="72" s="1"/>
  <c r="P31" i="1"/>
  <c r="P16" i="1"/>
  <c r="P32" i="1"/>
  <c r="CW1" i="38"/>
  <c r="CY1" i="38"/>
  <c r="CX1" i="38"/>
  <c r="CZ2" i="38"/>
  <c r="AZ6" i="40" a="1"/>
  <c r="D6" i="40"/>
  <c r="B7" i="38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/>
  <c r="BE26" i="40" a="1"/>
  <c r="BE26" i="40" s="1"/>
  <c r="BD26" i="40" a="1"/>
  <c r="BD26" i="40" s="1"/>
  <c r="BA26" i="40" a="1"/>
  <c r="BA26" i="40"/>
  <c r="BB26" i="40" a="1"/>
  <c r="BB26" i="40" s="1"/>
  <c r="BG26" i="40" a="1"/>
  <c r="BG26" i="40"/>
  <c r="BC26" i="40" a="1"/>
  <c r="BC26" i="40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I1" i="36"/>
  <c r="HH1" i="36"/>
  <c r="HJ3" i="38"/>
  <c r="HJ18" i="38"/>
  <c r="HK1" i="38"/>
  <c r="HN2" i="38"/>
  <c r="HL1" i="38"/>
  <c r="HM1" i="38"/>
  <c r="HK3" i="38"/>
  <c r="HL3" i="38"/>
  <c r="D10" i="64"/>
  <c r="E10" i="64"/>
  <c r="E31" i="63"/>
  <c r="D31" i="63"/>
  <c r="D28" i="63"/>
  <c r="E28" i="63"/>
  <c r="D10" i="63"/>
  <c r="E10" i="63"/>
  <c r="G16" i="72"/>
  <c r="C18" i="72"/>
  <c r="C20" i="72"/>
  <c r="O10" i="72"/>
  <c r="G12" i="72"/>
  <c r="R14" i="72"/>
  <c r="O16" i="72"/>
  <c r="C10" i="72"/>
  <c r="G20" i="72"/>
  <c r="G14" i="72"/>
  <c r="R16" i="72"/>
  <c r="O18" i="72"/>
  <c r="G10" i="72"/>
  <c r="R12" i="72"/>
  <c r="D13" i="64"/>
  <c r="E13" i="64"/>
  <c r="E10" i="66"/>
  <c r="D10" i="66"/>
  <c r="D19" i="63"/>
  <c r="E19" i="63"/>
  <c r="E16" i="63"/>
  <c r="D16" i="63"/>
  <c r="E13" i="65"/>
  <c r="D13" i="65"/>
  <c r="D25" i="63"/>
  <c r="E25" i="63"/>
  <c r="E10" i="65"/>
  <c r="D10" i="65"/>
  <c r="R20" i="49"/>
  <c r="G14" i="49"/>
  <c r="O16" i="49"/>
  <c r="O14" i="49"/>
  <c r="D16" i="49"/>
  <c r="O18" i="49"/>
  <c r="G16" i="49"/>
  <c r="R10" i="49"/>
  <c r="C12" i="49"/>
  <c r="D14" i="49"/>
  <c r="G18" i="49"/>
  <c r="G20" i="49"/>
  <c r="D10" i="49"/>
  <c r="O20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L7" i="40"/>
  <c r="I7" i="40"/>
  <c r="I8" i="40"/>
  <c r="F7" i="40"/>
  <c r="AZ6" i="40"/>
  <c r="AZ26" i="40" a="1"/>
  <c r="AZ26" i="40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AK12" i="75" a="1"/>
  <c r="AK12" i="75"/>
  <c r="AO16" i="75" a="1"/>
  <c r="AO16" i="75" s="1"/>
  <c r="AM14" i="75" a="1"/>
  <c r="AM14" i="75"/>
  <c r="AL14" i="75" a="1"/>
  <c r="AL14" i="75"/>
  <c r="AN16" i="75" a="1"/>
  <c r="AN16" i="75" s="1"/>
  <c r="AP16" i="75" s="1"/>
  <c r="AK16" i="75" a="1"/>
  <c r="AK16" i="75" s="1"/>
  <c r="BD10" i="75" a="1"/>
  <c r="BD10" i="75"/>
  <c r="BB16" i="75" a="1"/>
  <c r="BB16" i="75" s="1"/>
  <c r="AK10" i="75" a="1"/>
  <c r="AK10" i="75" s="1"/>
  <c r="AM12" i="75" a="1"/>
  <c r="AM12" i="75"/>
  <c r="BB12" i="75" a="1"/>
  <c r="BB12" i="75" s="1"/>
  <c r="AO14" i="75" a="1"/>
  <c r="AO14" i="75"/>
  <c r="AP14" i="75" s="1"/>
  <c r="AL10" i="75" a="1"/>
  <c r="AL10" i="75"/>
  <c r="AO10" i="75" a="1"/>
  <c r="AO10" i="75" s="1"/>
  <c r="AP10" i="75" s="1"/>
  <c r="BD14" i="75" a="1"/>
  <c r="BD14" i="75" s="1"/>
  <c r="AN12" i="75" a="1"/>
  <c r="AN12" i="75"/>
  <c r="AO12" i="75" a="1"/>
  <c r="AO12" i="75" s="1"/>
  <c r="BC10" i="75" a="1"/>
  <c r="BC10" i="75" s="1"/>
  <c r="AK14" i="75" a="1"/>
  <c r="AK14" i="75"/>
  <c r="AJ14" i="75" s="1"/>
  <c r="AL12" i="75" a="1"/>
  <c r="AL12" i="75" s="1"/>
  <c r="AM16" i="75" a="1"/>
  <c r="AM16" i="75"/>
  <c r="AN14" i="75" a="1"/>
  <c r="AN14" i="75"/>
  <c r="BB14" i="75" a="1"/>
  <c r="BB14" i="75" s="1"/>
  <c r="BD16" i="75" a="1"/>
  <c r="BD16" i="75" s="1"/>
  <c r="BB10" i="75" a="1"/>
  <c r="BB10" i="75"/>
  <c r="AN10" i="75" a="1"/>
  <c r="AN10" i="75" s="1"/>
  <c r="BD12" i="75" a="1"/>
  <c r="BD12" i="75" s="1"/>
  <c r="AM10" i="75" a="1"/>
  <c r="AM10" i="75"/>
  <c r="AL16" i="75" a="1"/>
  <c r="AL16" i="75" s="1"/>
  <c r="BA16" i="75" a="1"/>
  <c r="BA16" i="75"/>
  <c r="BA10" i="75" a="1"/>
  <c r="BA10" i="75"/>
  <c r="BC16" i="75" a="1"/>
  <c r="BC16" i="75" s="1"/>
  <c r="BA14" i="75" a="1"/>
  <c r="BA14" i="75" s="1"/>
  <c r="BC12" i="75" a="1"/>
  <c r="BC12" i="75"/>
  <c r="BC14" i="75" a="1"/>
  <c r="BC14" i="75" s="1"/>
  <c r="BA12" i="75" a="1"/>
  <c r="BA12" i="75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/>
  <c r="HL1" i="36"/>
  <c r="HK1" i="36"/>
  <c r="HM3" i="38"/>
  <c r="HM13" i="38"/>
  <c r="HN1" i="38"/>
  <c r="HP1" i="38"/>
  <c r="HO1" i="38"/>
  <c r="HN3" i="38"/>
  <c r="HO3" i="38"/>
  <c r="FY3" i="38"/>
  <c r="FX3" i="38"/>
  <c r="P10" i="75"/>
  <c r="N10" i="75"/>
  <c r="P14" i="75"/>
  <c r="N14" i="75"/>
  <c r="P18" i="49"/>
  <c r="N18" i="49"/>
  <c r="P10" i="72"/>
  <c r="N10" i="72"/>
  <c r="P20" i="49"/>
  <c r="N20" i="49"/>
  <c r="H14" i="75"/>
  <c r="F14" i="75"/>
  <c r="H20" i="75"/>
  <c r="F20" i="75"/>
  <c r="F20" i="49"/>
  <c r="H20" i="49"/>
  <c r="H14" i="72"/>
  <c r="F14" i="72"/>
  <c r="P12" i="75"/>
  <c r="N12" i="75"/>
  <c r="P18" i="72"/>
  <c r="N18" i="72"/>
  <c r="H20" i="72"/>
  <c r="F20" i="72"/>
  <c r="H18" i="75"/>
  <c r="F18" i="75"/>
  <c r="P20" i="75"/>
  <c r="N20" i="75"/>
  <c r="F18" i="49"/>
  <c r="H18" i="49"/>
  <c r="P14" i="49"/>
  <c r="N14" i="49"/>
  <c r="P16" i="75"/>
  <c r="N16" i="75"/>
  <c r="H16" i="75"/>
  <c r="F16" i="75"/>
  <c r="P16" i="49"/>
  <c r="N16" i="49"/>
  <c r="H16" i="72"/>
  <c r="F16" i="72"/>
  <c r="P16" i="72"/>
  <c r="N16" i="72"/>
  <c r="N18" i="75"/>
  <c r="P18" i="75"/>
  <c r="H10" i="72"/>
  <c r="F10" i="72"/>
  <c r="F14" i="49"/>
  <c r="H14" i="49"/>
  <c r="F12" i="75"/>
  <c r="H12" i="75"/>
  <c r="H10" i="75"/>
  <c r="F10" i="75"/>
  <c r="F16" i="49"/>
  <c r="H16" i="49"/>
  <c r="F12" i="72"/>
  <c r="H12" i="72"/>
  <c r="O6" i="40"/>
  <c r="W7" i="40"/>
  <c r="Q7" i="40"/>
  <c r="M7" i="40"/>
  <c r="K7" i="40"/>
  <c r="G7" i="40"/>
  <c r="E7" i="4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2" i="75"/>
  <c r="AJ12" i="75"/>
  <c r="AU12" i="75" s="1"/>
  <c r="BB6" i="75" s="1"/>
  <c r="AI14" i="75"/>
  <c r="AJ10" i="75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C22" i="76" s="1"/>
  <c r="FX7" i="38"/>
  <c r="HM1" i="36"/>
  <c r="AE7" i="40"/>
  <c r="AE8" i="40" s="1"/>
  <c r="FY1" i="36"/>
  <c r="FX1" i="36"/>
  <c r="HO1" i="36"/>
  <c r="CN7" i="38"/>
  <c r="HN1" i="36"/>
  <c r="HP3" i="38"/>
  <c r="HP1" i="36" s="1"/>
  <c r="HP21" i="38"/>
  <c r="R7" i="40"/>
  <c r="P7" i="40"/>
  <c r="X7" i="40"/>
  <c r="V7" i="40"/>
  <c r="AH7" i="40"/>
  <c r="AB7" i="40"/>
  <c r="Z6" i="40"/>
  <c r="CV19" i="38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4" i="75"/>
  <c r="BC6" i="75"/>
  <c r="AU10" i="75"/>
  <c r="BA6" i="75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DE7" i="38"/>
  <c r="AP7" i="40"/>
  <c r="AP8" i="40" s="1"/>
  <c r="CS7" i="38"/>
  <c r="DB7" i="38"/>
  <c r="CV7" i="38"/>
  <c r="CD7" i="38"/>
  <c r="CP7" i="38"/>
  <c r="G10" i="67"/>
  <c r="I10" i="67"/>
  <c r="AC7" i="40"/>
  <c r="AA7" i="40"/>
  <c r="AI7" i="40"/>
  <c r="AG7" i="40"/>
  <c r="AS7" i="40"/>
  <c r="AR7" i="40" s="1"/>
  <c r="AK6" i="40"/>
  <c r="DH21" i="38"/>
  <c r="DI20" i="38"/>
  <c r="DI18" i="38"/>
  <c r="DI19" i="38"/>
  <c r="DI21" i="38"/>
  <c r="DH18" i="38"/>
  <c r="DJ19" i="38"/>
  <c r="DJ18" i="38"/>
  <c r="DJ20" i="38"/>
  <c r="DJ21" i="38"/>
  <c r="DH19" i="38"/>
  <c r="DH20" i="38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7" i="38"/>
  <c r="DJ7" i="38"/>
  <c r="U10" i="67"/>
  <c r="L3" i="1" s="1"/>
  <c r="Q10" i="67"/>
  <c r="O10" i="67"/>
  <c r="AT7" i="40"/>
  <c r="DK20" i="38"/>
  <c r="DK21" i="38"/>
  <c r="DK18" i="38"/>
  <c r="DM18" i="38"/>
  <c r="DM20" i="38"/>
  <c r="DM19" i="38"/>
  <c r="DM21" i="38"/>
  <c r="DK19" i="38"/>
  <c r="DL19" i="38"/>
  <c r="DL18" i="38"/>
  <c r="DL20" i="38"/>
  <c r="DL21" i="38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7" i="38"/>
  <c r="DL7" i="38"/>
  <c r="AM7" i="40"/>
  <c r="DN20" i="38"/>
  <c r="DN19" i="38"/>
  <c r="DN21" i="38"/>
  <c r="DN18" i="38"/>
  <c r="DN10" i="38"/>
  <c r="DN12" i="38"/>
  <c r="DN14" i="38"/>
  <c r="DN13" i="38"/>
  <c r="DN8" i="38"/>
  <c r="DN17" i="38"/>
  <c r="DN11" i="38"/>
  <c r="DN16" i="38"/>
  <c r="DN15" i="38"/>
  <c r="DN9" i="38"/>
  <c r="DN7" i="38"/>
  <c r="AN7" i="40"/>
  <c r="AL7" i="40"/>
  <c r="U20" i="38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DV7" i="38"/>
  <c r="DR7" i="38"/>
  <c r="DP7" i="38"/>
  <c r="DO7" i="38"/>
  <c r="DS7" i="38"/>
  <c r="DU7" i="38"/>
  <c r="DW18" i="38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7" i="38"/>
  <c r="DX7" i="38"/>
  <c r="DZ19" i="38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FG10" i="38"/>
  <c r="FG8" i="38"/>
  <c r="FG7" i="38"/>
  <c r="FG14" i="38"/>
  <c r="FG15" i="38"/>
  <c r="FG16" i="38"/>
  <c r="FG13" i="38"/>
  <c r="EY11" i="38"/>
  <c r="FG17" i="38"/>
  <c r="FG11" i="38"/>
  <c r="EY10" i="38"/>
  <c r="EY8" i="38"/>
  <c r="EY7" i="38"/>
  <c r="EY12" i="38"/>
  <c r="EY14" i="38"/>
  <c r="EY17" i="38"/>
  <c r="EY13" i="38"/>
  <c r="EY15" i="38"/>
  <c r="EY9" i="38"/>
  <c r="FG9" i="38"/>
  <c r="FG12" i="38"/>
  <c r="EY16" i="38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7" i="38"/>
  <c r="EA7" i="38"/>
  <c r="EZ20" i="38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FH10" i="38"/>
  <c r="FH7" i="38"/>
  <c r="FH17" i="38"/>
  <c r="EZ11" i="38"/>
  <c r="FH16" i="38"/>
  <c r="EZ7" i="38"/>
  <c r="EZ17" i="38"/>
  <c r="EZ10" i="38"/>
  <c r="EZ13" i="38"/>
  <c r="EZ14" i="38"/>
  <c r="FH15" i="38"/>
  <c r="FH9" i="38"/>
  <c r="FH11" i="38"/>
  <c r="FH14" i="38"/>
  <c r="FH13" i="38"/>
  <c r="FH8" i="38"/>
  <c r="FH12" i="38"/>
  <c r="EZ9" i="38"/>
  <c r="EZ12" i="38"/>
  <c r="EZ8" i="38"/>
  <c r="EZ16" i="38"/>
  <c r="EZ15" i="38"/>
  <c r="EX17" i="38"/>
  <c r="EX16" i="38"/>
  <c r="EX15" i="38"/>
  <c r="EX10" i="38"/>
  <c r="EX11" i="38"/>
  <c r="EX9" i="38"/>
  <c r="EX12" i="38"/>
  <c r="EX13" i="38"/>
  <c r="EX8" i="38"/>
  <c r="EX14" i="38"/>
  <c r="EX7" i="38"/>
  <c r="FF7" i="38"/>
  <c r="FF17" i="38"/>
  <c r="FF13" i="38"/>
  <c r="FF9" i="38"/>
  <c r="FF12" i="38"/>
  <c r="FF11" i="38"/>
  <c r="FF8" i="38"/>
  <c r="FF15" i="38"/>
  <c r="FF16" i="38"/>
  <c r="FF10" i="38"/>
  <c r="FF14" i="38"/>
  <c r="FE7" i="38"/>
  <c r="FE11" i="38"/>
  <c r="FE9" i="38"/>
  <c r="FE17" i="38"/>
  <c r="FE12" i="38"/>
  <c r="FE15" i="38"/>
  <c r="FE8" i="38"/>
  <c r="FE16" i="38"/>
  <c r="FE14" i="38"/>
  <c r="FE13" i="38"/>
  <c r="FE10" i="38"/>
  <c r="EW8" i="38"/>
  <c r="EW10" i="38"/>
  <c r="EW13" i="38"/>
  <c r="EW7" i="38"/>
  <c r="EW16" i="38"/>
  <c r="EW15" i="38"/>
  <c r="EW14" i="38"/>
  <c r="EW12" i="38"/>
  <c r="EW9" i="38"/>
  <c r="EW11" i="38"/>
  <c r="EW17" i="38"/>
  <c r="FB16" i="38"/>
  <c r="FB15" i="38"/>
  <c r="FB14" i="38"/>
  <c r="FB11" i="38"/>
  <c r="FB7" i="38"/>
  <c r="FB10" i="38"/>
  <c r="FB9" i="38"/>
  <c r="FB12" i="38"/>
  <c r="FB13" i="38"/>
  <c r="FB8" i="38"/>
  <c r="FB17" i="38"/>
  <c r="ET9" i="38"/>
  <c r="ET14" i="38"/>
  <c r="ET11" i="38"/>
  <c r="ET16" i="38"/>
  <c r="ET13" i="38"/>
  <c r="ET12" i="38"/>
  <c r="ET10" i="38"/>
  <c r="ET15" i="38"/>
  <c r="ET17" i="38"/>
  <c r="ET7" i="38"/>
  <c r="ET8" i="38"/>
  <c r="ES8" i="38"/>
  <c r="ES16" i="38"/>
  <c r="ES7" i="38"/>
  <c r="ES15" i="38"/>
  <c r="ES11" i="38"/>
  <c r="ES17" i="38"/>
  <c r="ES13" i="38"/>
  <c r="ES12" i="38"/>
  <c r="ES9" i="38"/>
  <c r="ES14" i="38"/>
  <c r="ES10" i="38"/>
  <c r="FA9" i="38"/>
  <c r="FA13" i="38"/>
  <c r="FA12" i="38"/>
  <c r="FA8" i="38"/>
  <c r="FA7" i="38"/>
  <c r="FA16" i="38"/>
  <c r="FA15" i="38"/>
  <c r="FA17" i="38"/>
  <c r="FA14" i="38"/>
  <c r="FA11" i="38"/>
  <c r="FA10" i="38"/>
  <c r="FC9" i="38"/>
  <c r="FC12" i="38"/>
  <c r="FC15" i="38"/>
  <c r="FC13" i="38"/>
  <c r="FC11" i="38"/>
  <c r="FC8" i="38"/>
  <c r="FC10" i="38"/>
  <c r="FC17" i="38"/>
  <c r="FC16" i="38"/>
  <c r="FC7" i="38"/>
  <c r="FC14" i="38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7" i="38"/>
  <c r="ED7" i="38"/>
  <c r="EF18" i="38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L7" i="38"/>
  <c r="FP10" i="38"/>
  <c r="FP13" i="38"/>
  <c r="FP15" i="38"/>
  <c r="FL12" i="38"/>
  <c r="FL15" i="38"/>
  <c r="FP11" i="38"/>
  <c r="FL16" i="38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7" i="38"/>
  <c r="EH7" i="38"/>
  <c r="FI20" i="38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FT12" i="38"/>
  <c r="FT13" i="38"/>
  <c r="FT9" i="38"/>
  <c r="FT15" i="38"/>
  <c r="FT16" i="38"/>
  <c r="FT8" i="38"/>
  <c r="FT17" i="38"/>
  <c r="FT11" i="38"/>
  <c r="FT14" i="38"/>
  <c r="FT10" i="38"/>
  <c r="FT7" i="38"/>
  <c r="FK12" i="38"/>
  <c r="FK17" i="38"/>
  <c r="FK8" i="38"/>
  <c r="FK11" i="38"/>
  <c r="FK9" i="38"/>
  <c r="FK10" i="38"/>
  <c r="FK16" i="38"/>
  <c r="FK15" i="38"/>
  <c r="FK7" i="38"/>
  <c r="FK13" i="38"/>
  <c r="FK14" i="38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2" i="38"/>
  <c r="FM13" i="38"/>
  <c r="FM15" i="38"/>
  <c r="FM8" i="38"/>
  <c r="FM16" i="38"/>
  <c r="FM17" i="38"/>
  <c r="FM7" i="38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7" i="38"/>
  <c r="EJ7" i="38"/>
  <c r="EL21" i="38"/>
  <c r="EL18" i="38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7" i="38"/>
  <c r="EM7" i="38"/>
  <c r="EO18" i="38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P7" i="38"/>
  <c r="ER21" i="38"/>
  <c r="ER20" i="38"/>
  <c r="ER18" i="38"/>
  <c r="ER19" i="38"/>
  <c r="ER8" i="38"/>
  <c r="ER10" i="38"/>
  <c r="ER11" i="38"/>
  <c r="ER17" i="38"/>
  <c r="ER12" i="38"/>
  <c r="ER13" i="38"/>
  <c r="ER15" i="38"/>
  <c r="ER14" i="38"/>
  <c r="ER9" i="38"/>
  <c r="ER16" i="38"/>
  <c r="ER7" i="38"/>
  <c r="D26" i="23"/>
  <c r="D25" i="23"/>
  <c r="D24" i="23"/>
  <c r="D23" i="23"/>
  <c r="L14" i="23"/>
  <c r="J14" i="23"/>
  <c r="EV18" i="38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EV11" i="38"/>
  <c r="EV8" i="38"/>
  <c r="EV9" i="38"/>
  <c r="EV17" i="38"/>
  <c r="EV13" i="38"/>
  <c r="EV12" i="38"/>
  <c r="EV14" i="38"/>
  <c r="EV16" i="38"/>
  <c r="EV15" i="38"/>
  <c r="EV10" i="38"/>
  <c r="EV7" i="38"/>
  <c r="FD17" i="38"/>
  <c r="FD13" i="38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R16" i="38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7" i="38"/>
  <c r="BI7" i="38"/>
  <c r="AK7" i="38"/>
  <c r="BU7" i="38"/>
  <c r="BO7" i="38"/>
  <c r="AZ7" i="38"/>
  <c r="BX7" i="38"/>
  <c r="AN7" i="38"/>
  <c r="AW7" i="38"/>
  <c r="AQ7" i="38"/>
  <c r="BL7" i="38"/>
  <c r="Y7" i="38"/>
  <c r="BR7" i="38"/>
  <c r="S7" i="38"/>
  <c r="V7" i="38"/>
  <c r="AB7" i="38"/>
  <c r="AT7" i="38"/>
  <c r="D18" i="23"/>
  <c r="AE16" i="1"/>
  <c r="D20" i="23"/>
  <c r="AE14" i="1"/>
  <c r="HO5" i="38" s="1"/>
  <c r="D19" i="23"/>
  <c r="FJ18" i="38"/>
  <c r="FJ19" i="38"/>
  <c r="FJ21" i="38"/>
  <c r="FJ20" i="38"/>
  <c r="FN18" i="38"/>
  <c r="FN19" i="38"/>
  <c r="FN20" i="38"/>
  <c r="FN21" i="38"/>
  <c r="FN15" i="38"/>
  <c r="FN14" i="38"/>
  <c r="FN17" i="38"/>
  <c r="FN16" i="38"/>
  <c r="FN9" i="38"/>
  <c r="FN10" i="38"/>
  <c r="FN8" i="38"/>
  <c r="FN11" i="38"/>
  <c r="FN7" i="38"/>
  <c r="FN13" i="38"/>
  <c r="FN12" i="38"/>
  <c r="FJ11" i="38"/>
  <c r="FJ15" i="38"/>
  <c r="FJ8" i="38"/>
  <c r="FJ9" i="38"/>
  <c r="FJ10" i="38"/>
  <c r="FJ13" i="38"/>
  <c r="FJ14" i="38"/>
  <c r="FJ12" i="38"/>
  <c r="FJ17" i="38"/>
  <c r="FJ16" i="38"/>
  <c r="FJ7" i="38"/>
  <c r="AE15" i="1"/>
  <c r="HH5" i="38"/>
  <c r="GW5" i="38"/>
  <c r="GV5" i="38"/>
  <c r="HL5" i="38"/>
  <c r="HK5" i="38"/>
  <c r="GZ5" i="38"/>
  <c r="GZ14" i="38"/>
  <c r="GY5" i="38"/>
  <c r="GQ5" i="38"/>
  <c r="GQ15" i="38"/>
  <c r="HN5" i="38"/>
  <c r="HC5" i="38"/>
  <c r="HB5" i="38"/>
  <c r="HB17" i="38"/>
  <c r="HF5" i="38"/>
  <c r="HF8" i="38"/>
  <c r="GT5" i="38"/>
  <c r="HE5" i="38"/>
  <c r="GP5" i="38"/>
  <c r="GS5" i="38"/>
  <c r="HI5" i="38"/>
  <c r="FS20" i="38"/>
  <c r="FS18" i="38"/>
  <c r="FS21" i="38"/>
  <c r="FS19" i="38"/>
  <c r="GT10" i="38"/>
  <c r="GT14" i="38"/>
  <c r="HH11" i="38"/>
  <c r="HH10" i="38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HO15" i="38"/>
  <c r="HO10" i="38"/>
  <c r="HO14" i="38"/>
  <c r="HL14" i="38"/>
  <c r="HL11" i="38"/>
  <c r="HL9" i="38"/>
  <c r="HL8" i="38"/>
  <c r="GV15" i="38"/>
  <c r="GV14" i="38"/>
  <c r="HI11" i="38"/>
  <c r="HI16" i="38"/>
  <c r="GW15" i="38"/>
  <c r="GW10" i="38"/>
  <c r="FS11" i="38"/>
  <c r="FS17" i="38"/>
  <c r="FS16" i="38"/>
  <c r="FS14" i="38"/>
  <c r="FS7" i="38"/>
  <c r="FS10" i="38"/>
  <c r="FS13" i="38"/>
  <c r="FS12" i="38"/>
  <c r="FS9" i="38"/>
  <c r="FS15" i="38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/>
  <c r="GR5" i="38"/>
  <c r="HM11" i="38"/>
  <c r="HM17" i="38"/>
  <c r="HM10" i="38"/>
  <c r="GX15" i="38"/>
  <c r="GX12" i="38"/>
  <c r="GR12" i="38"/>
  <c r="GR14" i="38"/>
  <c r="GR11" i="38"/>
  <c r="GR13" i="38"/>
  <c r="HD9" i="38"/>
  <c r="HD12" i="38"/>
  <c r="HD10" i="38"/>
  <c r="HP15" i="38"/>
  <c r="HP17" i="38"/>
  <c r="HP10" i="38"/>
  <c r="HA17" i="38"/>
  <c r="HA11" i="38"/>
  <c r="HA12" i="38"/>
  <c r="HA16" i="38"/>
  <c r="HA13" i="38"/>
  <c r="HJ11" i="38"/>
  <c r="HJ10" i="38"/>
  <c r="HJ14" i="38"/>
  <c r="HJ12" i="38"/>
  <c r="HG15" i="38"/>
  <c r="HG8" i="38"/>
  <c r="HG12" i="38"/>
  <c r="GR7" i="38"/>
  <c r="GU7" i="38"/>
  <c r="HP7" i="38"/>
  <c r="HJ7" i="38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BF21" i="38"/>
  <c r="BF20" i="38"/>
  <c r="BF18" i="38"/>
  <c r="BF19" i="38"/>
  <c r="AE19" i="38"/>
  <c r="AE18" i="38"/>
  <c r="AE21" i="38"/>
  <c r="AE20" i="38"/>
  <c r="G21" i="38"/>
  <c r="G20" i="38"/>
  <c r="G18" i="38"/>
  <c r="G19" i="38"/>
  <c r="J18" i="38"/>
  <c r="J19" i="38"/>
  <c r="J21" i="38"/>
  <c r="J20" i="38"/>
  <c r="AH19" i="38"/>
  <c r="AH18" i="38"/>
  <c r="AH21" i="38"/>
  <c r="AH20" i="38"/>
  <c r="BC20" i="38"/>
  <c r="BC18" i="38"/>
  <c r="BC21" i="38"/>
  <c r="BC19" i="38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BC7" i="38"/>
  <c r="G7" i="38"/>
  <c r="BF7" i="38"/>
  <c r="AE7" i="38"/>
  <c r="AH7" i="38"/>
  <c r="J7" i="38"/>
  <c r="GF18" i="38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GF7" i="38"/>
  <c r="FZ3" i="38"/>
  <c r="GI20" i="38"/>
  <c r="GI18" i="38"/>
  <c r="GI21" i="38"/>
  <c r="GI19" i="38"/>
  <c r="GC21" i="38"/>
  <c r="GC18" i="38"/>
  <c r="GC19" i="38"/>
  <c r="GC20" i="38"/>
  <c r="FZ18" i="38"/>
  <c r="FZ19" i="38"/>
  <c r="FZ21" i="38"/>
  <c r="AL19" i="76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AL16" i="76"/>
  <c r="AL17" i="76"/>
  <c r="AL9" i="76"/>
  <c r="AL15" i="76"/>
  <c r="AL7" i="76"/>
  <c r="AL6" i="76"/>
  <c r="AL13" i="76"/>
  <c r="AL12" i="76"/>
  <c r="AL11" i="76"/>
  <c r="AL10" i="76"/>
  <c r="AL8" i="76"/>
  <c r="AL18" i="76"/>
  <c r="AL14" i="76"/>
  <c r="V33" i="1"/>
  <c r="U33" i="1"/>
  <c r="V35" i="1"/>
  <c r="U34" i="1"/>
  <c r="V38" i="1"/>
  <c r="V37" i="1"/>
  <c r="V34" i="1"/>
  <c r="U37" i="1"/>
  <c r="U35" i="1"/>
  <c r="U36" i="1"/>
  <c r="V36" i="1"/>
  <c r="U38" i="1"/>
  <c r="CF3" i="38" l="1"/>
  <c r="CF1" i="36" s="1"/>
  <c r="CE3" i="38"/>
  <c r="BY3" i="38"/>
  <c r="AJ3" i="38"/>
  <c r="AJ1" i="36" s="1"/>
  <c r="AI3" i="38"/>
  <c r="BZ3" i="38"/>
  <c r="BZ1" i="36" s="1"/>
  <c r="AC3" i="38"/>
  <c r="AD3" i="38"/>
  <c r="AD1" i="36" s="1"/>
  <c r="Q25" i="1"/>
  <c r="Q24" i="1"/>
  <c r="AA17" i="1"/>
  <c r="AH16" i="73" s="1"/>
  <c r="R21" i="1"/>
  <c r="B9" i="73" s="1" a="1"/>
  <c r="W5" i="76"/>
  <c r="AL5" i="76" s="1"/>
  <c r="V15" i="76" s="1"/>
  <c r="E7" i="38"/>
  <c r="GK7" i="38"/>
  <c r="GB7" i="38"/>
  <c r="GM7" i="38"/>
  <c r="FY7" i="38"/>
  <c r="GN7" i="38"/>
  <c r="GE7" i="38"/>
  <c r="GJ7" i="38"/>
  <c r="GG7" i="38"/>
  <c r="GH7" i="38"/>
  <c r="BZ7" i="38"/>
  <c r="CR7" i="38"/>
  <c r="CL7" i="38"/>
  <c r="DD7" i="38"/>
  <c r="CB7" i="38"/>
  <c r="CX7" i="38"/>
  <c r="CT7" i="38"/>
  <c r="CZ7" i="38"/>
  <c r="DC7" i="38"/>
  <c r="CY7" i="38"/>
  <c r="CJ7" i="38"/>
  <c r="DG7" i="38"/>
  <c r="GA7" i="38"/>
  <c r="CK7" i="38"/>
  <c r="GD7" i="38"/>
  <c r="CU7" i="38"/>
  <c r="CQ7" i="38"/>
  <c r="CF7" i="38"/>
  <c r="CI7" i="38"/>
  <c r="CO7" i="38"/>
  <c r="CE7" i="38"/>
  <c r="CH7" i="38"/>
  <c r="DA7" i="38"/>
  <c r="BY7" i="38"/>
  <c r="CC7" i="38"/>
  <c r="CW7" i="38"/>
  <c r="CG7" i="38"/>
  <c r="CA7" i="38"/>
  <c r="CM7" i="38"/>
  <c r="DF7" i="38"/>
  <c r="AI12" i="75"/>
  <c r="AI10" i="75"/>
  <c r="AI16" i="75"/>
  <c r="AJ16" i="75"/>
  <c r="DA1" i="38"/>
  <c r="DB1" i="38"/>
  <c r="CZ1" i="38"/>
  <c r="DC2" i="38"/>
  <c r="G10" i="74"/>
  <c r="D12" i="74"/>
  <c r="C20" i="74"/>
  <c r="O10" i="74"/>
  <c r="D20" i="74"/>
  <c r="R12" i="74"/>
  <c r="C10" i="74"/>
  <c r="R10" i="74"/>
  <c r="O12" i="74"/>
  <c r="D16" i="74"/>
  <c r="G16" i="74"/>
  <c r="C18" i="74"/>
  <c r="G12" i="74"/>
  <c r="G18" i="74"/>
  <c r="B9" i="74"/>
  <c r="G14" i="74"/>
  <c r="C12" i="74"/>
  <c r="R18" i="74"/>
  <c r="C14" i="74"/>
  <c r="D14" i="74"/>
  <c r="G20" i="74"/>
  <c r="R20" i="74"/>
  <c r="D18" i="74"/>
  <c r="O16" i="74"/>
  <c r="O18" i="74"/>
  <c r="O14" i="74"/>
  <c r="R14" i="74"/>
  <c r="C16" i="74"/>
  <c r="R16" i="74"/>
  <c r="O20" i="74"/>
  <c r="B9" i="69" a="1"/>
  <c r="O10" i="49"/>
  <c r="D20" i="49"/>
  <c r="C18" i="49"/>
  <c r="R14" i="49"/>
  <c r="R16" i="49"/>
  <c r="B9" i="72"/>
  <c r="C12" i="72"/>
  <c r="D10" i="72"/>
  <c r="D14" i="72"/>
  <c r="C14" i="72"/>
  <c r="R18" i="72"/>
  <c r="C20" i="49"/>
  <c r="C16" i="49"/>
  <c r="B9" i="49"/>
  <c r="C10" i="49"/>
  <c r="D12" i="49"/>
  <c r="R12" i="49"/>
  <c r="O12" i="49"/>
  <c r="G12" i="49"/>
  <c r="G10" i="49"/>
  <c r="R18" i="49"/>
  <c r="C14" i="49"/>
  <c r="D12" i="72"/>
  <c r="O14" i="72"/>
  <c r="D18" i="72"/>
  <c r="D20" i="72"/>
  <c r="G18" i="72"/>
  <c r="R10" i="72"/>
  <c r="O12" i="72"/>
  <c r="C16" i="72"/>
  <c r="D16" i="72"/>
  <c r="O20" i="72"/>
  <c r="B9" i="70" a="1"/>
  <c r="B9" i="68" a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V32" i="1"/>
  <c r="U31" i="1"/>
  <c r="U32" i="1"/>
  <c r="V30" i="1"/>
  <c r="U27" i="1"/>
  <c r="V31" i="1"/>
  <c r="U28" i="1"/>
  <c r="V28" i="1"/>
  <c r="U30" i="1"/>
  <c r="V27" i="1"/>
  <c r="V29" i="1"/>
  <c r="U29" i="1"/>
  <c r="V56" i="1"/>
  <c r="V53" i="1"/>
  <c r="U53" i="1"/>
  <c r="V61" i="1"/>
  <c r="V57" i="1"/>
  <c r="U55" i="1"/>
  <c r="U57" i="1"/>
  <c r="V62" i="1"/>
  <c r="V19" i="1"/>
  <c r="U19" i="1"/>
  <c r="U15" i="1"/>
  <c r="U18" i="1"/>
  <c r="U17" i="1"/>
  <c r="V17" i="1"/>
  <c r="V20" i="1"/>
  <c r="V16" i="1"/>
  <c r="V18" i="1"/>
  <c r="V15" i="1"/>
  <c r="U16" i="1"/>
  <c r="U20" i="1"/>
  <c r="U3" i="1"/>
  <c r="U6" i="1"/>
  <c r="U8" i="1"/>
  <c r="V7" i="1"/>
  <c r="V5" i="1"/>
  <c r="V4" i="1"/>
  <c r="U4" i="1"/>
  <c r="U7" i="1"/>
  <c r="U5" i="1"/>
  <c r="V8" i="1"/>
  <c r="V3" i="1"/>
  <c r="V6" i="1"/>
  <c r="V58" i="1"/>
  <c r="V54" i="1"/>
  <c r="U52" i="1"/>
  <c r="U56" i="1"/>
  <c r="V60" i="1"/>
  <c r="V55" i="1"/>
  <c r="V52" i="1"/>
  <c r="U54" i="1"/>
  <c r="U58" i="1"/>
  <c r="GS3" i="38" l="1"/>
  <c r="GG3" i="38"/>
  <c r="GB3" i="38"/>
  <c r="GB1" i="36" s="1"/>
  <c r="GK3" i="38"/>
  <c r="GK1" i="36" s="1"/>
  <c r="GZ3" i="38"/>
  <c r="GM3" i="38"/>
  <c r="GA3" i="38"/>
  <c r="GH3" i="38"/>
  <c r="GH1" i="36" s="1"/>
  <c r="GT3" i="38"/>
  <c r="GT1" i="36" s="1"/>
  <c r="BE3" i="38"/>
  <c r="BE1" i="36" s="1"/>
  <c r="J9" i="40"/>
  <c r="F3" i="38"/>
  <c r="F1" i="36" s="1"/>
  <c r="BA3" i="38"/>
  <c r="N3" i="38"/>
  <c r="AK9" i="40"/>
  <c r="AP9" i="40" s="1"/>
  <c r="O3" i="38"/>
  <c r="O1" i="36" s="1"/>
  <c r="AQ9" i="40"/>
  <c r="BB3" i="38"/>
  <c r="BB1" i="36" s="1"/>
  <c r="BD3" i="38"/>
  <c r="D9" i="40"/>
  <c r="I9" i="40" s="1"/>
  <c r="E3" i="38"/>
  <c r="W3" i="38"/>
  <c r="I3" i="38"/>
  <c r="I1" i="36" s="1"/>
  <c r="U9" i="40"/>
  <c r="BW3" i="38"/>
  <c r="BW1" i="36" s="1"/>
  <c r="X3" i="38"/>
  <c r="X1" i="36" s="1"/>
  <c r="BN3" i="38"/>
  <c r="BN1" i="36" s="1"/>
  <c r="BM3" i="38"/>
  <c r="BV3" i="38"/>
  <c r="O9" i="40"/>
  <c r="H3" i="38"/>
  <c r="HF3" i="38"/>
  <c r="GP3" i="38"/>
  <c r="GJ3" i="38"/>
  <c r="GQ3" i="38"/>
  <c r="GQ1" i="36" s="1"/>
  <c r="HC3" i="38"/>
  <c r="GD3" i="38"/>
  <c r="GE3" i="38"/>
  <c r="GE1" i="36" s="1"/>
  <c r="GN3" i="38"/>
  <c r="GN1" i="36" s="1"/>
  <c r="CB3" i="38"/>
  <c r="CC3" i="38"/>
  <c r="CC1" i="36" s="1"/>
  <c r="AG3" i="38"/>
  <c r="AG1" i="36" s="1"/>
  <c r="CH3" i="38"/>
  <c r="AM3" i="38"/>
  <c r="AM1" i="36" s="1"/>
  <c r="AL3" i="38"/>
  <c r="AF3" i="38"/>
  <c r="CI3" i="38"/>
  <c r="CI1" i="36" s="1"/>
  <c r="R20" i="70"/>
  <c r="C14" i="70"/>
  <c r="C18" i="70"/>
  <c r="G12" i="70"/>
  <c r="O16" i="70"/>
  <c r="C20" i="70"/>
  <c r="G20" i="70"/>
  <c r="D16" i="70"/>
  <c r="R16" i="70"/>
  <c r="R12" i="70"/>
  <c r="O20" i="70"/>
  <c r="O14" i="70"/>
  <c r="D18" i="70"/>
  <c r="D10" i="70"/>
  <c r="R10" i="70"/>
  <c r="G14" i="70"/>
  <c r="G10" i="70"/>
  <c r="D20" i="70"/>
  <c r="R14" i="70"/>
  <c r="C16" i="70"/>
  <c r="C12" i="70"/>
  <c r="B9" i="70"/>
  <c r="O12" i="70"/>
  <c r="C10" i="70"/>
  <c r="D12" i="70"/>
  <c r="G18" i="70"/>
  <c r="O18" i="70"/>
  <c r="O10" i="70"/>
  <c r="R18" i="70"/>
  <c r="G16" i="70"/>
  <c r="D14" i="70"/>
  <c r="BD10" i="72" a="1"/>
  <c r="BD10" i="72" s="1"/>
  <c r="AM10" i="72" a="1"/>
  <c r="AM10" i="72" s="1"/>
  <c r="AL10" i="72" a="1"/>
  <c r="AL10" i="72" s="1"/>
  <c r="AO12" i="72" a="1"/>
  <c r="AO12" i="72" s="1"/>
  <c r="AM12" i="72" a="1"/>
  <c r="AM12" i="72" s="1"/>
  <c r="AK12" i="72" a="1"/>
  <c r="AK12" i="72" s="1"/>
  <c r="P12" i="72"/>
  <c r="AL16" i="72" a="1"/>
  <c r="AL16" i="72" s="1"/>
  <c r="AK16" i="72" a="1"/>
  <c r="AK16" i="72" s="1"/>
  <c r="AK14" i="72" a="1"/>
  <c r="AK14" i="72" s="1"/>
  <c r="AL14" i="72" a="1"/>
  <c r="AL14" i="72" s="1"/>
  <c r="AO16" i="72" a="1"/>
  <c r="AO16" i="72" s="1"/>
  <c r="AN14" i="72" a="1"/>
  <c r="AN14" i="72" s="1"/>
  <c r="AL12" i="72" a="1"/>
  <c r="AL12" i="72" s="1"/>
  <c r="AN16" i="72" a="1"/>
  <c r="AN16" i="72" s="1"/>
  <c r="AK10" i="72" a="1"/>
  <c r="AK10" i="72" s="1"/>
  <c r="BC16" i="72" a="1"/>
  <c r="BC16" i="72" s="1"/>
  <c r="N12" i="72"/>
  <c r="P10" i="49"/>
  <c r="N10" i="49"/>
  <c r="BD12" i="72" a="1"/>
  <c r="BD12" i="72" s="1"/>
  <c r="AN10" i="72" a="1"/>
  <c r="AN10" i="72" s="1"/>
  <c r="AM16" i="72" a="1"/>
  <c r="AM16" i="72" s="1"/>
  <c r="BC12" i="72" a="1"/>
  <c r="BC12" i="72" s="1"/>
  <c r="BB12" i="72" a="1"/>
  <c r="BB12" i="72" s="1"/>
  <c r="N16" i="74"/>
  <c r="P16" i="74"/>
  <c r="F14" i="74"/>
  <c r="H14" i="74"/>
  <c r="N10" i="74"/>
  <c r="P10" i="74"/>
  <c r="N20" i="72"/>
  <c r="P20" i="72"/>
  <c r="N14" i="72"/>
  <c r="P14" i="72"/>
  <c r="AK14" i="49" a="1"/>
  <c r="AK14" i="49" s="1"/>
  <c r="AO14" i="49" a="1"/>
  <c r="AO14" i="49" s="1"/>
  <c r="BA16" i="49" a="1"/>
  <c r="BA16" i="49" s="1"/>
  <c r="AL12" i="49" a="1"/>
  <c r="AL12" i="49" s="1"/>
  <c r="AL14" i="49" a="1"/>
  <c r="AL14" i="49" s="1"/>
  <c r="AM12" i="49" a="1"/>
  <c r="AM12" i="49" s="1"/>
  <c r="AO12" i="49" a="1"/>
  <c r="AO12" i="49" s="1"/>
  <c r="AM14" i="49" a="1"/>
  <c r="AM14" i="49" s="1"/>
  <c r="AK16" i="49" a="1"/>
  <c r="AK16" i="49" s="1"/>
  <c r="BA12" i="49" a="1"/>
  <c r="BA12" i="49" s="1"/>
  <c r="BB12" i="49" a="1"/>
  <c r="BB12" i="49" s="1"/>
  <c r="BC10" i="49" a="1"/>
  <c r="BC10" i="49" s="1"/>
  <c r="BA14" i="49" a="1"/>
  <c r="BA14" i="49" s="1"/>
  <c r="AK10" i="49" a="1"/>
  <c r="AK10" i="49" s="1"/>
  <c r="AL16" i="49" a="1"/>
  <c r="AL16" i="49" s="1"/>
  <c r="AN14" i="49" a="1"/>
  <c r="AN14" i="49" s="1"/>
  <c r="AP14" i="49" s="1"/>
  <c r="BD14" i="49" a="1"/>
  <c r="BD14" i="49" s="1"/>
  <c r="BD12" i="49" a="1"/>
  <c r="BD12" i="49" s="1"/>
  <c r="BD16" i="49" a="1"/>
  <c r="BD16" i="49" s="1"/>
  <c r="BB14" i="49" a="1"/>
  <c r="BB14" i="49" s="1"/>
  <c r="AM10" i="49" a="1"/>
  <c r="AM10" i="49" s="1"/>
  <c r="AM16" i="49" a="1"/>
  <c r="AM16" i="49" s="1"/>
  <c r="AN12" i="49" a="1"/>
  <c r="AN12" i="49" s="1"/>
  <c r="AP12" i="49" s="1"/>
  <c r="BA10" i="49" a="1"/>
  <c r="BA10" i="49" s="1"/>
  <c r="AK12" i="49" a="1"/>
  <c r="AK12" i="49" s="1"/>
  <c r="BC14" i="49" a="1"/>
  <c r="BC14" i="49" s="1"/>
  <c r="BC12" i="49" a="1"/>
  <c r="BC12" i="49" s="1"/>
  <c r="BB16" i="49" a="1"/>
  <c r="BB16" i="49" s="1"/>
  <c r="AN10" i="49" a="1"/>
  <c r="AN10" i="49" s="1"/>
  <c r="AP10" i="49" s="1"/>
  <c r="AO16" i="49" a="1"/>
  <c r="AO16" i="49" s="1"/>
  <c r="H10" i="49"/>
  <c r="AL10" i="49" a="1"/>
  <c r="AL10" i="49" s="1"/>
  <c r="AN16" i="49" a="1"/>
  <c r="AN16" i="49" s="1"/>
  <c r="AP16" i="49" s="1"/>
  <c r="BB10" i="49" a="1"/>
  <c r="BB10" i="49" s="1"/>
  <c r="F10" i="49"/>
  <c r="BC16" i="49" a="1"/>
  <c r="BC16" i="49" s="1"/>
  <c r="AO10" i="49" a="1"/>
  <c r="AO10" i="49" s="1"/>
  <c r="BD10" i="49" a="1"/>
  <c r="BD10" i="49" s="1"/>
  <c r="F18" i="72"/>
  <c r="H18" i="72"/>
  <c r="H12" i="49"/>
  <c r="F12" i="49"/>
  <c r="BA10" i="72" a="1"/>
  <c r="BA10" i="72" s="1"/>
  <c r="BC14" i="72" a="1"/>
  <c r="BC14" i="72" s="1"/>
  <c r="AO14" i="72" a="1"/>
  <c r="AO14" i="72" s="1"/>
  <c r="BD14" i="72" a="1"/>
  <c r="BD14" i="72" s="1"/>
  <c r="BD16" i="72" a="1"/>
  <c r="BD16" i="72" s="1"/>
  <c r="P20" i="74"/>
  <c r="N20" i="74"/>
  <c r="N14" i="74"/>
  <c r="P14" i="74"/>
  <c r="F18" i="74"/>
  <c r="H18" i="74"/>
  <c r="V13" i="76"/>
  <c r="R20" i="68"/>
  <c r="R18" i="68"/>
  <c r="C18" i="68"/>
  <c r="D18" i="68"/>
  <c r="B9" i="68"/>
  <c r="G18" i="68"/>
  <c r="G20" i="68"/>
  <c r="G14" i="68"/>
  <c r="C16" i="68"/>
  <c r="G10" i="68"/>
  <c r="C14" i="68"/>
  <c r="D12" i="68"/>
  <c r="G12" i="68"/>
  <c r="D20" i="68"/>
  <c r="O16" i="68"/>
  <c r="D10" i="68"/>
  <c r="D16" i="68"/>
  <c r="R12" i="68"/>
  <c r="C20" i="68"/>
  <c r="D14" i="68"/>
  <c r="O18" i="68"/>
  <c r="R10" i="68"/>
  <c r="O14" i="68"/>
  <c r="C12" i="68"/>
  <c r="O12" i="68"/>
  <c r="G16" i="68"/>
  <c r="R14" i="68"/>
  <c r="R16" i="68"/>
  <c r="O10" i="68"/>
  <c r="O20" i="68"/>
  <c r="C10" i="68"/>
  <c r="P12" i="49"/>
  <c r="N12" i="49"/>
  <c r="BB10" i="72" a="1"/>
  <c r="BB10" i="72" s="1"/>
  <c r="AN12" i="72" a="1"/>
  <c r="AN12" i="72" s="1"/>
  <c r="AP12" i="72" s="1"/>
  <c r="AO10" i="72" a="1"/>
  <c r="AO10" i="72" s="1"/>
  <c r="BA12" i="72" a="1"/>
  <c r="BA12" i="72" s="1"/>
  <c r="BC10" i="72" a="1"/>
  <c r="BC10" i="72" s="1"/>
  <c r="N18" i="74"/>
  <c r="P18" i="74"/>
  <c r="F20" i="74"/>
  <c r="H20" i="74"/>
  <c r="F12" i="74"/>
  <c r="H12" i="74"/>
  <c r="N12" i="74"/>
  <c r="P12" i="74"/>
  <c r="AM12" i="74" a="1"/>
  <c r="AM12" i="74" s="1"/>
  <c r="AL12" i="74" a="1"/>
  <c r="AL12" i="74" s="1"/>
  <c r="BB16" i="74" a="1"/>
  <c r="BB16" i="74" s="1"/>
  <c r="BD16" i="74" a="1"/>
  <c r="BD16" i="74" s="1"/>
  <c r="AN16" i="74" a="1"/>
  <c r="AN16" i="74" s="1"/>
  <c r="AM10" i="74" a="1"/>
  <c r="AM10" i="74" s="1"/>
  <c r="BA10" i="74" a="1"/>
  <c r="BA10" i="74" s="1"/>
  <c r="BA16" i="74" a="1"/>
  <c r="BA16" i="74" s="1"/>
  <c r="AO16" i="74" a="1"/>
  <c r="AO16" i="74" s="1"/>
  <c r="AO14" i="74" a="1"/>
  <c r="AO14" i="74" s="1"/>
  <c r="BC10" i="74" a="1"/>
  <c r="BC10" i="74" s="1"/>
  <c r="BC14" i="74" a="1"/>
  <c r="BC14" i="74" s="1"/>
  <c r="AN14" i="74" a="1"/>
  <c r="AN14" i="74" s="1"/>
  <c r="AP14" i="74" s="1"/>
  <c r="AM14" i="74" a="1"/>
  <c r="AM14" i="74" s="1"/>
  <c r="AK14" i="74" a="1"/>
  <c r="AK14" i="74" s="1"/>
  <c r="AM16" i="74" a="1"/>
  <c r="AM16" i="74" s="1"/>
  <c r="AL16" i="74" a="1"/>
  <c r="AL16" i="74" s="1"/>
  <c r="BA14" i="74" a="1"/>
  <c r="BA14" i="74" s="1"/>
  <c r="BB12" i="74" a="1"/>
  <c r="BB12" i="74" s="1"/>
  <c r="BB10" i="74" a="1"/>
  <c r="BB10" i="74" s="1"/>
  <c r="AK10" i="74" a="1"/>
  <c r="AK10" i="74" s="1"/>
  <c r="AL14" i="74" a="1"/>
  <c r="AL14" i="74" s="1"/>
  <c r="AK12" i="74" a="1"/>
  <c r="AK12" i="74" s="1"/>
  <c r="AN10" i="74" a="1"/>
  <c r="AN10" i="74" s="1"/>
  <c r="AP10" i="74" s="1"/>
  <c r="AK16" i="74" a="1"/>
  <c r="AK16" i="74" s="1"/>
  <c r="AN12" i="74" a="1"/>
  <c r="AN12" i="74" s="1"/>
  <c r="BD14" i="74" a="1"/>
  <c r="BD14" i="74" s="1"/>
  <c r="BD10" i="74" a="1"/>
  <c r="BD10" i="74" s="1"/>
  <c r="BA12" i="74" a="1"/>
  <c r="BA12" i="74" s="1"/>
  <c r="AL10" i="74" a="1"/>
  <c r="AL10" i="74" s="1"/>
  <c r="BC12" i="74" a="1"/>
  <c r="BC12" i="74" s="1"/>
  <c r="AO12" i="74" a="1"/>
  <c r="AO12" i="74" s="1"/>
  <c r="BC16" i="74" a="1"/>
  <c r="BC16" i="74" s="1"/>
  <c r="H10" i="74"/>
  <c r="AO10" i="74" a="1"/>
  <c r="AO10" i="74" s="1"/>
  <c r="BD12" i="74" a="1"/>
  <c r="BD12" i="74" s="1"/>
  <c r="BB14" i="74" a="1"/>
  <c r="BB14" i="74" s="1"/>
  <c r="F10" i="74"/>
  <c r="V8" i="76"/>
  <c r="V9" i="76"/>
  <c r="AC1" i="36"/>
  <c r="AE3" i="38"/>
  <c r="AE1" i="36" s="1"/>
  <c r="BY1" i="36"/>
  <c r="CA3" i="38"/>
  <c r="CA1" i="36" s="1"/>
  <c r="R18" i="73"/>
  <c r="O10" i="73"/>
  <c r="D18" i="73"/>
  <c r="O16" i="73"/>
  <c r="G20" i="73"/>
  <c r="C16" i="73"/>
  <c r="O18" i="73"/>
  <c r="G16" i="73"/>
  <c r="C20" i="73"/>
  <c r="C14" i="73"/>
  <c r="B9" i="73"/>
  <c r="C10" i="73"/>
  <c r="O12" i="73"/>
  <c r="R16" i="73"/>
  <c r="G12" i="73"/>
  <c r="R14" i="73"/>
  <c r="D12" i="73"/>
  <c r="C18" i="73"/>
  <c r="D14" i="73"/>
  <c r="R10" i="73"/>
  <c r="G14" i="73"/>
  <c r="G10" i="73"/>
  <c r="AO16" i="73" s="1" a="1"/>
  <c r="AO16" i="73" s="1"/>
  <c r="R12" i="73"/>
  <c r="D20" i="73"/>
  <c r="D16" i="73"/>
  <c r="G18" i="73"/>
  <c r="O20" i="73"/>
  <c r="R20" i="73"/>
  <c r="D10" i="73"/>
  <c r="O14" i="73"/>
  <c r="C12" i="73"/>
  <c r="CE1" i="36"/>
  <c r="CG3" i="38"/>
  <c r="CG1" i="36" s="1"/>
  <c r="D12" i="69"/>
  <c r="O10" i="69"/>
  <c r="C14" i="69"/>
  <c r="R14" i="69"/>
  <c r="O16" i="69"/>
  <c r="R10" i="69"/>
  <c r="O12" i="69"/>
  <c r="R16" i="69"/>
  <c r="G16" i="69"/>
  <c r="R12" i="69"/>
  <c r="C20" i="69"/>
  <c r="D20" i="69"/>
  <c r="D14" i="69"/>
  <c r="C10" i="69"/>
  <c r="G14" i="69"/>
  <c r="G10" i="69"/>
  <c r="B9" i="69"/>
  <c r="R20" i="69"/>
  <c r="C18" i="69"/>
  <c r="G18" i="69"/>
  <c r="G20" i="69"/>
  <c r="O18" i="69"/>
  <c r="O14" i="69"/>
  <c r="O20" i="69"/>
  <c r="D16" i="69"/>
  <c r="R18" i="69"/>
  <c r="G12" i="69"/>
  <c r="C16" i="69"/>
  <c r="C12" i="69"/>
  <c r="D10" i="69"/>
  <c r="D18" i="69"/>
  <c r="BA14" i="72" a="1"/>
  <c r="BA14" i="72" s="1"/>
  <c r="AM14" i="72" a="1"/>
  <c r="AM14" i="72" s="1"/>
  <c r="BA16" i="72" a="1"/>
  <c r="BA16" i="72" s="1"/>
  <c r="BB16" i="72" a="1"/>
  <c r="BB16" i="72" s="1"/>
  <c r="BB14" i="72" a="1"/>
  <c r="BB14" i="72" s="1"/>
  <c r="H16" i="74"/>
  <c r="F16" i="74"/>
  <c r="DC1" i="38"/>
  <c r="DD3" i="38"/>
  <c r="DD1" i="36" s="1"/>
  <c r="DE1" i="38"/>
  <c r="DD1" i="38"/>
  <c r="DC3" i="38"/>
  <c r="DF2" i="38"/>
  <c r="AU16" i="75"/>
  <c r="BD6" i="75" s="1"/>
  <c r="AV16" i="75" s="1"/>
  <c r="V20" i="76"/>
  <c r="V6" i="76"/>
  <c r="V10" i="76"/>
  <c r="V17" i="76"/>
  <c r="V21" i="76"/>
  <c r="V11" i="76"/>
  <c r="V22" i="76"/>
  <c r="V19" i="76"/>
  <c r="V7" i="76"/>
  <c r="V23" i="76"/>
  <c r="V16" i="76"/>
  <c r="V12" i="76"/>
  <c r="V5" i="76"/>
  <c r="V14" i="76"/>
  <c r="BD8" i="73"/>
  <c r="BD16" i="73" s="1" a="1"/>
  <c r="BD16" i="73" s="1"/>
  <c r="AN16" i="73" a="1"/>
  <c r="AN16" i="73" s="1"/>
  <c r="AM16" i="73" a="1"/>
  <c r="AM16" i="73" s="1"/>
  <c r="BC16" i="73" a="1"/>
  <c r="BC16" i="73" s="1"/>
  <c r="AL16" i="73" a="1"/>
  <c r="AL16" i="73" s="1"/>
  <c r="V18" i="76"/>
  <c r="AI1" i="36"/>
  <c r="AK3" i="38"/>
  <c r="AK1" i="36" s="1"/>
  <c r="U43" i="1"/>
  <c r="V39" i="1"/>
  <c r="U42" i="1"/>
  <c r="V44" i="1"/>
  <c r="V43" i="1"/>
  <c r="U40" i="1"/>
  <c r="U41" i="1"/>
  <c r="U44" i="1"/>
  <c r="U39" i="1"/>
  <c r="V40" i="1"/>
  <c r="V42" i="1"/>
  <c r="V41" i="1"/>
  <c r="V50" i="1"/>
  <c r="U50" i="1"/>
  <c r="V46" i="1"/>
  <c r="U49" i="1"/>
  <c r="U47" i="1"/>
  <c r="U48" i="1"/>
  <c r="V49" i="1"/>
  <c r="V48" i="1"/>
  <c r="V47" i="1"/>
  <c r="U45" i="1"/>
  <c r="V45" i="1"/>
  <c r="U46" i="1"/>
  <c r="V22" i="1"/>
  <c r="U24" i="1"/>
  <c r="U25" i="1"/>
  <c r="V23" i="1"/>
  <c r="U21" i="1"/>
  <c r="V26" i="1"/>
  <c r="V25" i="1"/>
  <c r="U23" i="1"/>
  <c r="V21" i="1"/>
  <c r="U22" i="1"/>
  <c r="U26" i="1"/>
  <c r="V24" i="1"/>
  <c r="V11" i="1"/>
  <c r="U14" i="1"/>
  <c r="V10" i="1"/>
  <c r="U13" i="1"/>
  <c r="U12" i="1"/>
  <c r="V12" i="1"/>
  <c r="U9" i="1"/>
  <c r="V9" i="1"/>
  <c r="V14" i="1"/>
  <c r="U10" i="1"/>
  <c r="V13" i="1"/>
  <c r="U11" i="1"/>
  <c r="BG3" i="38" l="1"/>
  <c r="CX3" i="38"/>
  <c r="CX1" i="36" s="1"/>
  <c r="Q3" i="38"/>
  <c r="DA3" i="38"/>
  <c r="DA1" i="36" s="1"/>
  <c r="AF9" i="40"/>
  <c r="L3" i="38"/>
  <c r="L1" i="36" s="1"/>
  <c r="K3" i="38"/>
  <c r="Z9" i="40"/>
  <c r="BK3" i="38"/>
  <c r="BK1" i="36" s="1"/>
  <c r="BJ3" i="38"/>
  <c r="CW3" i="38"/>
  <c r="R3" i="38"/>
  <c r="R1" i="36" s="1"/>
  <c r="CZ3" i="38"/>
  <c r="BH3" i="38"/>
  <c r="BH1" i="36" s="1"/>
  <c r="BT3" i="38"/>
  <c r="BT1" i="36" s="1"/>
  <c r="Z3" i="38"/>
  <c r="U3" i="38"/>
  <c r="U1" i="36" s="1"/>
  <c r="BP3" i="38"/>
  <c r="T3" i="38"/>
  <c r="BQ3" i="38"/>
  <c r="BQ1" i="36" s="1"/>
  <c r="BS3" i="38"/>
  <c r="AA3" i="38"/>
  <c r="AA1" i="36" s="1"/>
  <c r="AU3" i="38"/>
  <c r="AS3" i="38"/>
  <c r="AS1" i="36" s="1"/>
  <c r="AR3" i="38"/>
  <c r="CO3" i="38"/>
  <c r="CO1" i="36" s="1"/>
  <c r="CR3" i="38"/>
  <c r="CR1" i="36" s="1"/>
  <c r="CQ3" i="38"/>
  <c r="CN3" i="38"/>
  <c r="AV3" i="38"/>
  <c r="AV1" i="36" s="1"/>
  <c r="CL3" i="38"/>
  <c r="CL1" i="36" s="1"/>
  <c r="CU3" i="38"/>
  <c r="CU1" i="36" s="1"/>
  <c r="AY3" i="38"/>
  <c r="AY1" i="36" s="1"/>
  <c r="AO3" i="38"/>
  <c r="CK3" i="38"/>
  <c r="AX3" i="38"/>
  <c r="CT3" i="38"/>
  <c r="AP3" i="38"/>
  <c r="AP1" i="36" s="1"/>
  <c r="BD5" i="75"/>
  <c r="N20" i="69"/>
  <c r="P20" i="69"/>
  <c r="F16" i="69"/>
  <c r="H16" i="69"/>
  <c r="P12" i="73"/>
  <c r="N12" i="73"/>
  <c r="H16" i="73"/>
  <c r="F16" i="73"/>
  <c r="AP12" i="74"/>
  <c r="AI10" i="74"/>
  <c r="AJ10" i="74"/>
  <c r="F20" i="68"/>
  <c r="H20" i="68"/>
  <c r="AJ14" i="49"/>
  <c r="AI14" i="49"/>
  <c r="AI16" i="72"/>
  <c r="AJ16" i="72"/>
  <c r="F16" i="70"/>
  <c r="H16" i="70"/>
  <c r="N16" i="70"/>
  <c r="P16" i="70"/>
  <c r="AL1" i="36"/>
  <c r="AN3" i="38"/>
  <c r="AN1" i="36" s="1"/>
  <c r="CB1" i="36"/>
  <c r="CD3" i="38"/>
  <c r="CD1" i="36" s="1"/>
  <c r="T9" i="40"/>
  <c r="GZ1" i="36"/>
  <c r="HA3" i="38"/>
  <c r="HA1" i="36" s="1"/>
  <c r="DG1" i="38"/>
  <c r="DG3" i="38"/>
  <c r="DG1" i="36" s="1"/>
  <c r="DF1" i="38"/>
  <c r="DI2" i="38"/>
  <c r="DH1" i="38"/>
  <c r="DF3" i="38"/>
  <c r="BB16" i="73" a="1"/>
  <c r="BB16" i="73" s="1"/>
  <c r="H12" i="69"/>
  <c r="F12" i="69"/>
  <c r="N18" i="69"/>
  <c r="P18" i="69"/>
  <c r="N12" i="69"/>
  <c r="P12" i="69"/>
  <c r="N10" i="69"/>
  <c r="P10" i="69"/>
  <c r="H18" i="73"/>
  <c r="F18" i="73"/>
  <c r="F14" i="73"/>
  <c r="H14" i="73"/>
  <c r="AK16" i="73" a="1"/>
  <c r="AK16" i="73" s="1"/>
  <c r="D21" i="76"/>
  <c r="D20" i="76"/>
  <c r="D11" i="76"/>
  <c r="D15" i="76"/>
  <c r="D18" i="76"/>
  <c r="D5" i="76"/>
  <c r="D8" i="76"/>
  <c r="D6" i="76"/>
  <c r="D22" i="76"/>
  <c r="D10" i="76"/>
  <c r="D14" i="76"/>
  <c r="D7" i="76"/>
  <c r="D12" i="76"/>
  <c r="D16" i="76"/>
  <c r="D13" i="76"/>
  <c r="D17" i="76"/>
  <c r="D23" i="76"/>
  <c r="D19" i="76"/>
  <c r="D9" i="76"/>
  <c r="H20" i="69"/>
  <c r="F20" i="69"/>
  <c r="AK12" i="69" a="1"/>
  <c r="AK12" i="69" s="1"/>
  <c r="BC16" i="69" a="1"/>
  <c r="BC16" i="69" s="1"/>
  <c r="BA12" i="69" a="1"/>
  <c r="BA12" i="69" s="1"/>
  <c r="AL10" i="69" a="1"/>
  <c r="AL10" i="69" s="1"/>
  <c r="AN14" i="69" a="1"/>
  <c r="AN14" i="69" s="1"/>
  <c r="BC10" i="69" a="1"/>
  <c r="BC10" i="69" s="1"/>
  <c r="AM10" i="69" a="1"/>
  <c r="AM10" i="69" s="1"/>
  <c r="AL12" i="69" a="1"/>
  <c r="AL12" i="69" s="1"/>
  <c r="AO10" i="69" a="1"/>
  <c r="AO10" i="69" s="1"/>
  <c r="BB14" i="69" a="1"/>
  <c r="BB14" i="69" s="1"/>
  <c r="BC12" i="69" a="1"/>
  <c r="BC12" i="69" s="1"/>
  <c r="AM14" i="69" a="1"/>
  <c r="AM14" i="69" s="1"/>
  <c r="AN16" i="69" a="1"/>
  <c r="AN16" i="69" s="1"/>
  <c r="AP16" i="69" s="1"/>
  <c r="BA14" i="69" a="1"/>
  <c r="BA14" i="69" s="1"/>
  <c r="AK16" i="69" a="1"/>
  <c r="AK16" i="69" s="1"/>
  <c r="AK14" i="69" a="1"/>
  <c r="AK14" i="69" s="1"/>
  <c r="BB16" i="69" a="1"/>
  <c r="BB16" i="69" s="1"/>
  <c r="BD12" i="69" a="1"/>
  <c r="BD12" i="69" s="1"/>
  <c r="BA10" i="69" a="1"/>
  <c r="BA10" i="69" s="1"/>
  <c r="AO16" i="69" a="1"/>
  <c r="AO16" i="69" s="1"/>
  <c r="AN10" i="69" a="1"/>
  <c r="AN10" i="69" s="1"/>
  <c r="AP10" i="69" s="1"/>
  <c r="AL14" i="69" a="1"/>
  <c r="AL14" i="69" s="1"/>
  <c r="BD14" i="69" a="1"/>
  <c r="BD14" i="69" s="1"/>
  <c r="BB12" i="69" a="1"/>
  <c r="BB12" i="69" s="1"/>
  <c r="AL16" i="69" a="1"/>
  <c r="AL16" i="69" s="1"/>
  <c r="AN12" i="69" a="1"/>
  <c r="AN12" i="69" s="1"/>
  <c r="AP12" i="69" s="1"/>
  <c r="AK10" i="69" a="1"/>
  <c r="AK10" i="69" s="1"/>
  <c r="AO12" i="69" a="1"/>
  <c r="AO12" i="69" s="1"/>
  <c r="BB10" i="69" a="1"/>
  <c r="BB10" i="69" s="1"/>
  <c r="BA16" i="69" a="1"/>
  <c r="BA16" i="69" s="1"/>
  <c r="AO14" i="69" a="1"/>
  <c r="AO14" i="69" s="1"/>
  <c r="BD10" i="69" a="1"/>
  <c r="BD10" i="69" s="1"/>
  <c r="F10" i="69"/>
  <c r="BC14" i="69" a="1"/>
  <c r="BC14" i="69" s="1"/>
  <c r="AM12" i="69" a="1"/>
  <c r="AM12" i="69" s="1"/>
  <c r="H10" i="69"/>
  <c r="AM16" i="69" a="1"/>
  <c r="AM16" i="69" s="1"/>
  <c r="BD16" i="69" a="1"/>
  <c r="BD16" i="69" s="1"/>
  <c r="P14" i="73"/>
  <c r="N14" i="73"/>
  <c r="F12" i="73"/>
  <c r="H12" i="73"/>
  <c r="H20" i="73"/>
  <c r="F20" i="73"/>
  <c r="AI16" i="74"/>
  <c r="AJ16" i="74"/>
  <c r="AJ14" i="74"/>
  <c r="AI14" i="74"/>
  <c r="AP16" i="74"/>
  <c r="H16" i="68"/>
  <c r="F16" i="68"/>
  <c r="N18" i="68"/>
  <c r="P18" i="68"/>
  <c r="F18" i="68"/>
  <c r="H18" i="68"/>
  <c r="AJ12" i="49"/>
  <c r="AI12" i="49"/>
  <c r="AP14" i="72"/>
  <c r="H12" i="70"/>
  <c r="F12" i="70"/>
  <c r="GJ1" i="36"/>
  <c r="GL3" i="38"/>
  <c r="GL1" i="36" s="1"/>
  <c r="BV1" i="36"/>
  <c r="BX3" i="38"/>
  <c r="BX1" i="36" s="1"/>
  <c r="BD1" i="36"/>
  <c r="BF3" i="38"/>
  <c r="BF1" i="36" s="1"/>
  <c r="N1" i="36"/>
  <c r="P3" i="38"/>
  <c r="P1" i="36" s="1"/>
  <c r="AV12" i="75"/>
  <c r="AV10" i="75"/>
  <c r="AV14" i="75"/>
  <c r="H18" i="69"/>
  <c r="F18" i="69"/>
  <c r="F14" i="69"/>
  <c r="H14" i="69"/>
  <c r="N16" i="69"/>
  <c r="P16" i="69"/>
  <c r="P16" i="73"/>
  <c r="N16" i="73"/>
  <c r="N20" i="68"/>
  <c r="P20" i="68"/>
  <c r="P12" i="68"/>
  <c r="N12" i="68"/>
  <c r="P16" i="68"/>
  <c r="N16" i="68"/>
  <c r="BA10" i="68" a="1"/>
  <c r="BA10" i="68" s="1"/>
  <c r="AN12" i="68" a="1"/>
  <c r="AN12" i="68" s="1"/>
  <c r="AO14" i="68" a="1"/>
  <c r="AO14" i="68" s="1"/>
  <c r="BC16" i="68" a="1"/>
  <c r="BC16" i="68" s="1"/>
  <c r="AL12" i="68" a="1"/>
  <c r="AL12" i="68" s="1"/>
  <c r="AO10" i="68" a="1"/>
  <c r="AO10" i="68" s="1"/>
  <c r="BA12" i="68" a="1"/>
  <c r="BA12" i="68" s="1"/>
  <c r="AO16" i="68" a="1"/>
  <c r="AO16" i="68" s="1"/>
  <c r="AM16" i="68" a="1"/>
  <c r="AM16" i="68" s="1"/>
  <c r="AM12" i="68" a="1"/>
  <c r="AM12" i="68" s="1"/>
  <c r="AN16" i="68" a="1"/>
  <c r="AN16" i="68" s="1"/>
  <c r="BC12" i="68" a="1"/>
  <c r="BC12" i="68" s="1"/>
  <c r="AO12" i="68" a="1"/>
  <c r="AO12" i="68" s="1"/>
  <c r="AM10" i="68" a="1"/>
  <c r="AM10" i="68" s="1"/>
  <c r="AL16" i="68" a="1"/>
  <c r="AL16" i="68" s="1"/>
  <c r="AK12" i="68" a="1"/>
  <c r="AK12" i="68" s="1"/>
  <c r="BB14" i="68" a="1"/>
  <c r="BB14" i="68" s="1"/>
  <c r="AK10" i="68" a="1"/>
  <c r="AK10" i="68" s="1"/>
  <c r="BB12" i="68" a="1"/>
  <c r="BB12" i="68" s="1"/>
  <c r="BD14" i="68" a="1"/>
  <c r="BD14" i="68" s="1"/>
  <c r="BD12" i="68" a="1"/>
  <c r="BD12" i="68" s="1"/>
  <c r="AK16" i="68" a="1"/>
  <c r="AK16" i="68" s="1"/>
  <c r="BA14" i="68" a="1"/>
  <c r="BA14" i="68" s="1"/>
  <c r="AN14" i="68" a="1"/>
  <c r="AN14" i="68" s="1"/>
  <c r="BD16" i="68" a="1"/>
  <c r="BD16" i="68" s="1"/>
  <c r="BD10" i="68" a="1"/>
  <c r="BD10" i="68" s="1"/>
  <c r="BB16" i="68" a="1"/>
  <c r="BB16" i="68" s="1"/>
  <c r="BC10" i="68" a="1"/>
  <c r="BC10" i="68" s="1"/>
  <c r="F10" i="68"/>
  <c r="AN10" i="68" a="1"/>
  <c r="AN10" i="68" s="1"/>
  <c r="AP10" i="68" s="1"/>
  <c r="AM14" i="68" a="1"/>
  <c r="AM14" i="68" s="1"/>
  <c r="AL14" i="68" a="1"/>
  <c r="AL14" i="68" s="1"/>
  <c r="BC14" i="68" a="1"/>
  <c r="BC14" i="68" s="1"/>
  <c r="BB10" i="68" a="1"/>
  <c r="BB10" i="68" s="1"/>
  <c r="AK14" i="68" a="1"/>
  <c r="AK14" i="68" s="1"/>
  <c r="BA16" i="68" a="1"/>
  <c r="BA16" i="68" s="1"/>
  <c r="H10" i="68"/>
  <c r="AL10" i="68" a="1"/>
  <c r="AL10" i="68" s="1"/>
  <c r="AI10" i="49"/>
  <c r="AJ10" i="49"/>
  <c r="AJ16" i="49"/>
  <c r="AI16" i="49"/>
  <c r="AP10" i="72"/>
  <c r="N10" i="70"/>
  <c r="P10" i="70"/>
  <c r="N12" i="70"/>
  <c r="P12" i="70"/>
  <c r="CH1" i="36"/>
  <c r="CJ3" i="38"/>
  <c r="CJ1" i="36" s="1"/>
  <c r="GP1" i="36"/>
  <c r="GR3" i="38"/>
  <c r="GR1" i="36" s="1"/>
  <c r="BM1" i="36"/>
  <c r="BO3" i="38"/>
  <c r="BO1" i="36" s="1"/>
  <c r="BA1" i="36"/>
  <c r="BC3" i="38"/>
  <c r="BC1" i="36" s="1"/>
  <c r="AP16" i="73"/>
  <c r="AJ12" i="74"/>
  <c r="AI12" i="74"/>
  <c r="P10" i="68"/>
  <c r="N10" i="68"/>
  <c r="AJ10" i="72"/>
  <c r="AI10" i="72"/>
  <c r="AI12" i="72"/>
  <c r="AJ12" i="72"/>
  <c r="P18" i="70"/>
  <c r="N18" i="70"/>
  <c r="AK14" i="70" a="1"/>
  <c r="AK14" i="70" s="1"/>
  <c r="AN10" i="70" a="1"/>
  <c r="AN10" i="70" s="1"/>
  <c r="BA14" i="70" a="1"/>
  <c r="BA14" i="70" s="1"/>
  <c r="BB14" i="70" a="1"/>
  <c r="BB14" i="70" s="1"/>
  <c r="BA10" i="70" a="1"/>
  <c r="BA10" i="70" s="1"/>
  <c r="AN16" i="70" a="1"/>
  <c r="AN16" i="70" s="1"/>
  <c r="AK12" i="70" a="1"/>
  <c r="AK12" i="70" s="1"/>
  <c r="BB12" i="70" a="1"/>
  <c r="BB12" i="70" s="1"/>
  <c r="AK16" i="70" a="1"/>
  <c r="AK16" i="70" s="1"/>
  <c r="AM12" i="70" a="1"/>
  <c r="AM12" i="70" s="1"/>
  <c r="BD12" i="70" a="1"/>
  <c r="BD12" i="70" s="1"/>
  <c r="BB16" i="70" a="1"/>
  <c r="BB16" i="70" s="1"/>
  <c r="AM16" i="70" a="1"/>
  <c r="AM16" i="70" s="1"/>
  <c r="AL16" i="70" a="1"/>
  <c r="AL16" i="70" s="1"/>
  <c r="BD16" i="70" a="1"/>
  <c r="BD16" i="70" s="1"/>
  <c r="AO12" i="70" a="1"/>
  <c r="AO12" i="70" s="1"/>
  <c r="BC12" i="70" a="1"/>
  <c r="BC12" i="70" s="1"/>
  <c r="AK10" i="70" a="1"/>
  <c r="AK10" i="70" s="1"/>
  <c r="AM14" i="70" a="1"/>
  <c r="AM14" i="70" s="1"/>
  <c r="BC10" i="70" a="1"/>
  <c r="BC10" i="70" s="1"/>
  <c r="AO10" i="70" a="1"/>
  <c r="AO10" i="70" s="1"/>
  <c r="AL12" i="70" a="1"/>
  <c r="AL12" i="70" s="1"/>
  <c r="AN14" i="70" a="1"/>
  <c r="AN14" i="70" s="1"/>
  <c r="BA12" i="70" a="1"/>
  <c r="BA12" i="70" s="1"/>
  <c r="BB10" i="70" a="1"/>
  <c r="BB10" i="70" s="1"/>
  <c r="BD14" i="70" a="1"/>
  <c r="BD14" i="70" s="1"/>
  <c r="AN12" i="70" a="1"/>
  <c r="AN12" i="70" s="1"/>
  <c r="AP12" i="70" s="1"/>
  <c r="BC14" i="70" a="1"/>
  <c r="BC14" i="70" s="1"/>
  <c r="AO16" i="70" a="1"/>
  <c r="AO16" i="70" s="1"/>
  <c r="AL14" i="70" a="1"/>
  <c r="AL14" i="70" s="1"/>
  <c r="BC16" i="70" a="1"/>
  <c r="BC16" i="70" s="1"/>
  <c r="AO14" i="70" a="1"/>
  <c r="AO14" i="70" s="1"/>
  <c r="BA16" i="70" a="1"/>
  <c r="BA16" i="70" s="1"/>
  <c r="BD10" i="70" a="1"/>
  <c r="BD10" i="70" s="1"/>
  <c r="F10" i="70"/>
  <c r="AM10" i="70" a="1"/>
  <c r="AM10" i="70" s="1"/>
  <c r="H10" i="70"/>
  <c r="AL10" i="70" a="1"/>
  <c r="AL10" i="70" s="1"/>
  <c r="P14" i="70"/>
  <c r="N14" i="70"/>
  <c r="F20" i="70"/>
  <c r="H20" i="70"/>
  <c r="GD1" i="36"/>
  <c r="GF3" i="38"/>
  <c r="GF1" i="36" s="1"/>
  <c r="HF1" i="36"/>
  <c r="HG3" i="38"/>
  <c r="HG1" i="36" s="1"/>
  <c r="W1" i="36"/>
  <c r="Y3" i="38"/>
  <c r="Y1" i="36" s="1"/>
  <c r="GA1" i="36"/>
  <c r="GC3" i="38"/>
  <c r="GC1" i="36" s="1"/>
  <c r="GG1" i="36"/>
  <c r="GI3" i="38"/>
  <c r="GI1" i="36" s="1"/>
  <c r="BA16" i="73" a="1"/>
  <c r="BA16" i="73" s="1"/>
  <c r="BD10" i="73" a="1"/>
  <c r="BD10" i="73" s="1"/>
  <c r="BD14" i="73" a="1"/>
  <c r="BD14" i="73" s="1"/>
  <c r="BD12" i="73" a="1"/>
  <c r="BD12" i="73" s="1"/>
  <c r="DE3" i="38"/>
  <c r="DE1" i="36" s="1"/>
  <c r="DC1" i="36"/>
  <c r="P14" i="69"/>
  <c r="N14" i="69"/>
  <c r="P20" i="73"/>
  <c r="N20" i="73"/>
  <c r="H10" i="73"/>
  <c r="AO14" i="73" a="1"/>
  <c r="AO14" i="73" s="1"/>
  <c r="AL12" i="73" a="1"/>
  <c r="AL12" i="73" s="1"/>
  <c r="AL10" i="73" a="1"/>
  <c r="AL10" i="73" s="1"/>
  <c r="BA12" i="73" a="1"/>
  <c r="BA12" i="73" s="1"/>
  <c r="BA14" i="73" a="1"/>
  <c r="BA14" i="73" s="1"/>
  <c r="AL14" i="73" a="1"/>
  <c r="AL14" i="73" s="1"/>
  <c r="AM14" i="73" a="1"/>
  <c r="AM14" i="73" s="1"/>
  <c r="AK12" i="73" a="1"/>
  <c r="AK12" i="73" s="1"/>
  <c r="BA10" i="73" a="1"/>
  <c r="BA10" i="73" s="1"/>
  <c r="BB12" i="73" a="1"/>
  <c r="BB12" i="73" s="1"/>
  <c r="BB14" i="73" a="1"/>
  <c r="BB14" i="73" s="1"/>
  <c r="AM10" i="73" a="1"/>
  <c r="AM10" i="73" s="1"/>
  <c r="AN10" i="73" a="1"/>
  <c r="AN10" i="73" s="1"/>
  <c r="F10" i="73"/>
  <c r="AM12" i="73" a="1"/>
  <c r="AM12" i="73" s="1"/>
  <c r="AO10" i="73" a="1"/>
  <c r="AO10" i="73" s="1"/>
  <c r="BC10" i="73" a="1"/>
  <c r="BC10" i="73" s="1"/>
  <c r="BB10" i="73" a="1"/>
  <c r="BB10" i="73" s="1"/>
  <c r="AN14" i="73" a="1"/>
  <c r="AN14" i="73" s="1"/>
  <c r="AP14" i="73" s="1"/>
  <c r="AK10" i="73" a="1"/>
  <c r="AK10" i="73" s="1"/>
  <c r="AO12" i="73" a="1"/>
  <c r="AO12" i="73" s="1"/>
  <c r="BC12" i="73" a="1"/>
  <c r="BC12" i="73" s="1"/>
  <c r="AN12" i="73" a="1"/>
  <c r="AN12" i="73" s="1"/>
  <c r="AP12" i="73" s="1"/>
  <c r="AK14" i="73" a="1"/>
  <c r="AK14" i="73" s="1"/>
  <c r="BC14" i="73" a="1"/>
  <c r="BC14" i="73" s="1"/>
  <c r="P18" i="73"/>
  <c r="N18" i="73"/>
  <c r="P10" i="73"/>
  <c r="N10" i="73"/>
  <c r="N14" i="68"/>
  <c r="P14" i="68"/>
  <c r="H12" i="68"/>
  <c r="F12" i="68"/>
  <c r="F14" i="68"/>
  <c r="H14" i="68"/>
  <c r="AP16" i="72"/>
  <c r="AI14" i="72"/>
  <c r="AJ14" i="72"/>
  <c r="F18" i="70"/>
  <c r="H18" i="70"/>
  <c r="F14" i="70"/>
  <c r="H14" i="70"/>
  <c r="N20" i="70"/>
  <c r="P20" i="70"/>
  <c r="AF1" i="36"/>
  <c r="AH3" i="38"/>
  <c r="AH1" i="36" s="1"/>
  <c r="HC1" i="36"/>
  <c r="HD3" i="38"/>
  <c r="HD1" i="36" s="1"/>
  <c r="H1" i="36"/>
  <c r="J3" i="38"/>
  <c r="J1" i="36" s="1"/>
  <c r="G3" i="38"/>
  <c r="G1" i="36" s="1"/>
  <c r="E1" i="36"/>
  <c r="GM1" i="36"/>
  <c r="GO3" i="38"/>
  <c r="GO1" i="36" s="1"/>
  <c r="GS1" i="36"/>
  <c r="GU3" i="38"/>
  <c r="GU1" i="36" s="1"/>
  <c r="AJ10" i="73" l="1"/>
  <c r="AI10" i="73"/>
  <c r="AJ16" i="70"/>
  <c r="AI16" i="70"/>
  <c r="AJ10" i="68"/>
  <c r="AI10" i="68"/>
  <c r="K13" i="76"/>
  <c r="M13" i="76"/>
  <c r="I13" i="76"/>
  <c r="G13" i="76"/>
  <c r="H13" i="76"/>
  <c r="J13" i="76"/>
  <c r="Q13" i="76"/>
  <c r="C19" i="40"/>
  <c r="P13" i="76"/>
  <c r="S13" i="76"/>
  <c r="R13" i="76"/>
  <c r="O13" i="76"/>
  <c r="F13" i="76"/>
  <c r="L13" i="76"/>
  <c r="N13" i="76"/>
  <c r="AY15" i="40"/>
  <c r="E13" i="76"/>
  <c r="H10" i="76"/>
  <c r="O10" i="76"/>
  <c r="L10" i="76"/>
  <c r="S10" i="76"/>
  <c r="I10" i="76"/>
  <c r="M10" i="76"/>
  <c r="E10" i="76"/>
  <c r="AY12" i="40"/>
  <c r="C16" i="40"/>
  <c r="G10" i="76"/>
  <c r="F10" i="76"/>
  <c r="J10" i="76"/>
  <c r="K10" i="76"/>
  <c r="P10" i="76"/>
  <c r="Q10" i="76"/>
  <c r="N10" i="76"/>
  <c r="R10" i="76"/>
  <c r="H18" i="76"/>
  <c r="J18" i="76"/>
  <c r="O18" i="76"/>
  <c r="AY20" i="40"/>
  <c r="E18" i="76"/>
  <c r="I18" i="76"/>
  <c r="Q18" i="76"/>
  <c r="P18" i="76"/>
  <c r="M18" i="76"/>
  <c r="K18" i="76"/>
  <c r="S18" i="76"/>
  <c r="N18" i="76"/>
  <c r="F18" i="76"/>
  <c r="C24" i="40"/>
  <c r="R18" i="76"/>
  <c r="L18" i="76"/>
  <c r="G18" i="76"/>
  <c r="AJ16" i="73"/>
  <c r="AI16" i="73"/>
  <c r="AU16" i="72"/>
  <c r="BD6" i="72" s="1"/>
  <c r="CK1" i="36"/>
  <c r="CM3" i="38"/>
  <c r="CM1" i="36" s="1"/>
  <c r="AR1" i="36"/>
  <c r="AT3" i="38"/>
  <c r="AT1" i="36" s="1"/>
  <c r="BJ1" i="36"/>
  <c r="BL3" i="38"/>
  <c r="BL1" i="36" s="1"/>
  <c r="AI14" i="73"/>
  <c r="AJ14" i="73"/>
  <c r="AP14" i="70"/>
  <c r="AI10" i="70"/>
  <c r="AJ10" i="70"/>
  <c r="AU12" i="72"/>
  <c r="BB6" i="72" s="1"/>
  <c r="AI16" i="68"/>
  <c r="AJ16" i="68"/>
  <c r="AP12" i="68"/>
  <c r="AU14" i="74"/>
  <c r="BC6" i="74" s="1"/>
  <c r="AY11" i="40"/>
  <c r="E9" i="76"/>
  <c r="H9" i="76"/>
  <c r="P9" i="76"/>
  <c r="R9" i="76"/>
  <c r="I9" i="76"/>
  <c r="S9" i="76"/>
  <c r="F9" i="76"/>
  <c r="L9" i="76"/>
  <c r="J9" i="76"/>
  <c r="C15" i="40"/>
  <c r="K9" i="76"/>
  <c r="N9" i="76"/>
  <c r="Q9" i="76"/>
  <c r="O9" i="76"/>
  <c r="M9" i="76"/>
  <c r="G9" i="76"/>
  <c r="C22" i="40"/>
  <c r="P16" i="76"/>
  <c r="K16" i="76"/>
  <c r="E16" i="76"/>
  <c r="Q16" i="76"/>
  <c r="O16" i="76"/>
  <c r="L16" i="76"/>
  <c r="F16" i="76"/>
  <c r="R16" i="76"/>
  <c r="AY18" i="40"/>
  <c r="M16" i="76"/>
  <c r="I16" i="76"/>
  <c r="J16" i="76"/>
  <c r="S16" i="76"/>
  <c r="G16" i="76"/>
  <c r="N16" i="76"/>
  <c r="H16" i="76"/>
  <c r="AY24" i="40"/>
  <c r="I22" i="76"/>
  <c r="F22" i="76"/>
  <c r="S22" i="76"/>
  <c r="O22" i="76"/>
  <c r="L22" i="76"/>
  <c r="Q22" i="76"/>
  <c r="H22" i="76"/>
  <c r="P22" i="76"/>
  <c r="E22" i="76"/>
  <c r="M22" i="76"/>
  <c r="K22" i="76"/>
  <c r="J22" i="76"/>
  <c r="G22" i="76"/>
  <c r="R22" i="76"/>
  <c r="N22" i="76"/>
  <c r="R15" i="76"/>
  <c r="O15" i="76"/>
  <c r="P15" i="76"/>
  <c r="J15" i="76"/>
  <c r="AY17" i="40"/>
  <c r="S15" i="76"/>
  <c r="H15" i="76"/>
  <c r="K15" i="76"/>
  <c r="C21" i="40"/>
  <c r="Q15" i="76"/>
  <c r="L15" i="76"/>
  <c r="M15" i="76"/>
  <c r="F15" i="76"/>
  <c r="N15" i="76"/>
  <c r="E15" i="76"/>
  <c r="I15" i="76"/>
  <c r="G15" i="76"/>
  <c r="AU10" i="74"/>
  <c r="BA6" i="74" s="1"/>
  <c r="AV10" i="74" s="1"/>
  <c r="AO1" i="36"/>
  <c r="AQ3" i="38"/>
  <c r="AQ1" i="36" s="1"/>
  <c r="CN1" i="36"/>
  <c r="CP3" i="38"/>
  <c r="CP1" i="36" s="1"/>
  <c r="T1" i="36"/>
  <c r="V3" i="38"/>
  <c r="V1" i="36" s="1"/>
  <c r="AP10" i="73"/>
  <c r="AI12" i="73"/>
  <c r="AJ12" i="73"/>
  <c r="AJ12" i="70"/>
  <c r="AI12" i="70"/>
  <c r="AP10" i="70"/>
  <c r="AU12" i="74"/>
  <c r="BB6" i="74" s="1"/>
  <c r="AU16" i="49"/>
  <c r="BD6" i="49" s="1"/>
  <c r="AI12" i="68"/>
  <c r="AJ12" i="68"/>
  <c r="AP16" i="68"/>
  <c r="BC5" i="75"/>
  <c r="AU16" i="74"/>
  <c r="BD6" i="74" s="1"/>
  <c r="AJ10" i="69"/>
  <c r="AI10" i="69"/>
  <c r="R19" i="76"/>
  <c r="F19" i="76"/>
  <c r="O19" i="76"/>
  <c r="H19" i="76"/>
  <c r="AY21" i="40"/>
  <c r="C25" i="40"/>
  <c r="L19" i="76"/>
  <c r="S19" i="76"/>
  <c r="N19" i="76"/>
  <c r="K19" i="76"/>
  <c r="I19" i="76"/>
  <c r="G19" i="76"/>
  <c r="J19" i="76"/>
  <c r="M19" i="76"/>
  <c r="E19" i="76"/>
  <c r="Q19" i="76"/>
  <c r="P19" i="76"/>
  <c r="L12" i="76"/>
  <c r="N12" i="76"/>
  <c r="G12" i="76"/>
  <c r="J12" i="76"/>
  <c r="AY14" i="40"/>
  <c r="Q12" i="76"/>
  <c r="R12" i="76"/>
  <c r="H12" i="76"/>
  <c r="S12" i="76"/>
  <c r="F12" i="76"/>
  <c r="C18" i="40"/>
  <c r="M12" i="76"/>
  <c r="E12" i="76"/>
  <c r="K12" i="76"/>
  <c r="P12" i="76"/>
  <c r="O12" i="76"/>
  <c r="I12" i="76"/>
  <c r="H6" i="76"/>
  <c r="K6" i="76"/>
  <c r="G6" i="76"/>
  <c r="R6" i="76"/>
  <c r="P6" i="76"/>
  <c r="M6" i="76"/>
  <c r="AY8" i="40"/>
  <c r="L6" i="76"/>
  <c r="I6" i="76"/>
  <c r="Q6" i="76"/>
  <c r="C12" i="40"/>
  <c r="O6" i="76"/>
  <c r="E6" i="76"/>
  <c r="J6" i="76"/>
  <c r="F6" i="76"/>
  <c r="N6" i="76"/>
  <c r="S6" i="76"/>
  <c r="I11" i="76"/>
  <c r="O11" i="76"/>
  <c r="K11" i="76"/>
  <c r="E11" i="76"/>
  <c r="AY13" i="40"/>
  <c r="C17" i="40"/>
  <c r="J11" i="76"/>
  <c r="Q11" i="76"/>
  <c r="G11" i="76"/>
  <c r="F11" i="76"/>
  <c r="H11" i="76"/>
  <c r="P11" i="76"/>
  <c r="N11" i="76"/>
  <c r="L11" i="76"/>
  <c r="S11" i="76"/>
  <c r="M11" i="76"/>
  <c r="R11" i="76"/>
  <c r="DF1" i="36"/>
  <c r="DH3" i="38"/>
  <c r="DH1" i="36" s="1"/>
  <c r="CQ1" i="36"/>
  <c r="CS3" i="38"/>
  <c r="CS1" i="36" s="1"/>
  <c r="AU1" i="36"/>
  <c r="AW3" i="38"/>
  <c r="AW1" i="36" s="1"/>
  <c r="BR3" i="38"/>
  <c r="BR1" i="36" s="1"/>
  <c r="BP1" i="36"/>
  <c r="DB3" i="38"/>
  <c r="DB1" i="36" s="1"/>
  <c r="CZ1" i="36"/>
  <c r="AE9" i="40"/>
  <c r="Q1" i="36"/>
  <c r="S3" i="38"/>
  <c r="S1" i="36" s="1"/>
  <c r="AP16" i="70"/>
  <c r="AI14" i="70"/>
  <c r="AJ14" i="70"/>
  <c r="AU10" i="49"/>
  <c r="BA6" i="49" s="1"/>
  <c r="AV10" i="49" s="1"/>
  <c r="AI14" i="68"/>
  <c r="AJ14" i="68"/>
  <c r="BA5" i="75"/>
  <c r="AW10" i="75" s="1"/>
  <c r="AR10" i="75" s="1"/>
  <c r="AI14" i="69"/>
  <c r="AJ14" i="69"/>
  <c r="AI12" i="69"/>
  <c r="AJ12" i="69"/>
  <c r="J23" i="76"/>
  <c r="F23" i="76"/>
  <c r="R23" i="76"/>
  <c r="O23" i="76"/>
  <c r="AY25" i="40"/>
  <c r="G23" i="76"/>
  <c r="K23" i="76"/>
  <c r="Q23" i="76"/>
  <c r="M23" i="76"/>
  <c r="N23" i="76"/>
  <c r="L23" i="76"/>
  <c r="H23" i="76"/>
  <c r="P23" i="76"/>
  <c r="I23" i="76"/>
  <c r="E23" i="76"/>
  <c r="S23" i="76"/>
  <c r="R7" i="76"/>
  <c r="E7" i="76"/>
  <c r="M7" i="76"/>
  <c r="I7" i="76"/>
  <c r="C13" i="40"/>
  <c r="P7" i="76"/>
  <c r="H7" i="76"/>
  <c r="K7" i="76"/>
  <c r="Q7" i="76"/>
  <c r="AY9" i="40"/>
  <c r="O7" i="76"/>
  <c r="J7" i="76"/>
  <c r="F7" i="76"/>
  <c r="N7" i="76"/>
  <c r="S7" i="76"/>
  <c r="L7" i="76"/>
  <c r="G7" i="76"/>
  <c r="N8" i="76"/>
  <c r="G8" i="76"/>
  <c r="P8" i="76"/>
  <c r="R8" i="76"/>
  <c r="C14" i="40"/>
  <c r="K8" i="76"/>
  <c r="L8" i="76"/>
  <c r="Q8" i="76"/>
  <c r="J8" i="76"/>
  <c r="O8" i="76"/>
  <c r="H8" i="76"/>
  <c r="E8" i="76"/>
  <c r="I8" i="76"/>
  <c r="AY10" i="40"/>
  <c r="M8" i="76"/>
  <c r="S8" i="76"/>
  <c r="F8" i="76"/>
  <c r="F20" i="76"/>
  <c r="O20" i="76"/>
  <c r="J20" i="76"/>
  <c r="C26" i="40"/>
  <c r="L20" i="76"/>
  <c r="H20" i="76"/>
  <c r="G20" i="76"/>
  <c r="P20" i="76"/>
  <c r="AY22" i="40"/>
  <c r="N20" i="76"/>
  <c r="S20" i="76"/>
  <c r="M20" i="76"/>
  <c r="R20" i="76"/>
  <c r="E20" i="76"/>
  <c r="Q20" i="76"/>
  <c r="K20" i="76"/>
  <c r="I20" i="76"/>
  <c r="CV3" i="38"/>
  <c r="CV1" i="36" s="1"/>
  <c r="CT1" i="36"/>
  <c r="K1" i="36"/>
  <c r="M3" i="38"/>
  <c r="M1" i="36" s="1"/>
  <c r="AU14" i="72"/>
  <c r="BC6" i="72" s="1"/>
  <c r="AV10" i="72" s="1"/>
  <c r="AU10" i="72"/>
  <c r="BA6" i="72" s="1"/>
  <c r="AV14" i="72" s="1"/>
  <c r="AP14" i="68"/>
  <c r="BB5" i="75"/>
  <c r="AW12" i="75" s="1"/>
  <c r="AR12" i="75" s="1"/>
  <c r="AU12" i="49"/>
  <c r="BB6" i="49" s="1"/>
  <c r="AV14" i="49" s="1"/>
  <c r="AV12" i="49"/>
  <c r="AI16" i="69"/>
  <c r="AJ16" i="69"/>
  <c r="AP14" i="69"/>
  <c r="C23" i="40"/>
  <c r="P17" i="76"/>
  <c r="N17" i="76"/>
  <c r="H17" i="76"/>
  <c r="R17" i="76"/>
  <c r="AY19" i="40"/>
  <c r="M17" i="76"/>
  <c r="Q17" i="76"/>
  <c r="E17" i="76"/>
  <c r="L17" i="76"/>
  <c r="J17" i="76"/>
  <c r="O17" i="76"/>
  <c r="S17" i="76"/>
  <c r="G17" i="76"/>
  <c r="K17" i="76"/>
  <c r="F17" i="76"/>
  <c r="I17" i="76"/>
  <c r="AY16" i="40"/>
  <c r="S14" i="76"/>
  <c r="G14" i="76"/>
  <c r="N14" i="76"/>
  <c r="C20" i="40"/>
  <c r="P14" i="76"/>
  <c r="K14" i="76"/>
  <c r="I14" i="76"/>
  <c r="L14" i="76"/>
  <c r="Q14" i="76"/>
  <c r="M14" i="76"/>
  <c r="E14" i="76"/>
  <c r="H14" i="76"/>
  <c r="R14" i="76"/>
  <c r="J14" i="76"/>
  <c r="F14" i="76"/>
  <c r="O14" i="76"/>
  <c r="M5" i="76"/>
  <c r="J5" i="76"/>
  <c r="K5" i="76"/>
  <c r="G5" i="76"/>
  <c r="I5" i="76"/>
  <c r="P5" i="76"/>
  <c r="AY7" i="40"/>
  <c r="Q5" i="76"/>
  <c r="O5" i="76"/>
  <c r="N5" i="76"/>
  <c r="L5" i="76"/>
  <c r="C11" i="40"/>
  <c r="E5" i="76"/>
  <c r="R5" i="76"/>
  <c r="F5" i="76"/>
  <c r="H5" i="76"/>
  <c r="S5" i="76"/>
  <c r="AY23" i="40"/>
  <c r="O21" i="76"/>
  <c r="R21" i="76"/>
  <c r="G21" i="76"/>
  <c r="S21" i="76"/>
  <c r="P21" i="76"/>
  <c r="N21" i="76"/>
  <c r="J21" i="76"/>
  <c r="E21" i="76"/>
  <c r="C27" i="40"/>
  <c r="I21" i="76"/>
  <c r="M21" i="76"/>
  <c r="H21" i="76"/>
  <c r="Q21" i="76"/>
  <c r="L21" i="76"/>
  <c r="K21" i="76"/>
  <c r="F21" i="76"/>
  <c r="DL2" i="38"/>
  <c r="DJ1" i="38"/>
  <c r="DI3" i="38"/>
  <c r="DK1" i="38"/>
  <c r="DI1" i="38"/>
  <c r="DJ3" i="38"/>
  <c r="DJ1" i="36" s="1"/>
  <c r="AU14" i="49"/>
  <c r="BC6" i="49" s="1"/>
  <c r="AX1" i="36"/>
  <c r="AZ3" i="38"/>
  <c r="AZ1" i="36" s="1"/>
  <c r="BU3" i="38"/>
  <c r="BU1" i="36" s="1"/>
  <c r="BS1" i="36"/>
  <c r="AB3" i="38"/>
  <c r="AB1" i="36" s="1"/>
  <c r="Z1" i="36"/>
  <c r="CW1" i="36"/>
  <c r="CY3" i="38"/>
  <c r="CY1" i="36" s="1"/>
  <c r="BG1" i="36"/>
  <c r="BI3" i="38"/>
  <c r="BI1" i="36" s="1"/>
  <c r="BA5" i="49" l="1"/>
  <c r="BC5" i="72"/>
  <c r="BA5" i="72"/>
  <c r="BA5" i="74"/>
  <c r="BC5" i="49"/>
  <c r="BD19" i="40" a="1"/>
  <c r="BD19" i="40" s="1"/>
  <c r="BE19" i="40" a="1"/>
  <c r="BE19" i="40" s="1"/>
  <c r="BB19" i="40" a="1"/>
  <c r="BB19" i="40" s="1"/>
  <c r="BA19" i="40" a="1"/>
  <c r="BA19" i="40" s="1"/>
  <c r="AZ19" i="40" a="1"/>
  <c r="AZ19" i="40" s="1"/>
  <c r="BC19" i="40" a="1"/>
  <c r="BC19" i="40" s="1"/>
  <c r="BG19" i="40" a="1"/>
  <c r="BG19" i="40" s="1"/>
  <c r="BF19" i="40" a="1"/>
  <c r="BF19" i="40" s="1"/>
  <c r="BB5" i="49"/>
  <c r="J14" i="40" a="1"/>
  <c r="J14" i="40" s="1"/>
  <c r="AQ14" i="40" a="1"/>
  <c r="AQ14" i="40" s="1"/>
  <c r="AF14" i="40" a="1"/>
  <c r="AF14" i="40" s="1"/>
  <c r="Z14" i="40"/>
  <c r="AE14" i="40" s="1"/>
  <c r="AK14" i="40"/>
  <c r="AP14" i="40" s="1"/>
  <c r="U14" i="40" a="1"/>
  <c r="U14" i="40" s="1"/>
  <c r="O14" i="40"/>
  <c r="T14" i="40" s="1"/>
  <c r="D14" i="40"/>
  <c r="I14" i="40" s="1"/>
  <c r="AU14" i="69"/>
  <c r="BC6" i="69" s="1"/>
  <c r="U12" i="40" a="1"/>
  <c r="U12" i="40" s="1"/>
  <c r="Z12" i="40"/>
  <c r="AE12" i="40" s="1"/>
  <c r="AQ12" i="40" a="1"/>
  <c r="AQ12" i="40" s="1"/>
  <c r="O12" i="40"/>
  <c r="T12" i="40" s="1"/>
  <c r="AF12" i="40" a="1"/>
  <c r="AF12" i="40" s="1"/>
  <c r="J12" i="40" a="1"/>
  <c r="J12" i="40" s="1"/>
  <c r="AK12" i="40"/>
  <c r="AP12" i="40" s="1"/>
  <c r="D12" i="40"/>
  <c r="I12" i="40" s="1"/>
  <c r="BF21" i="40" a="1"/>
  <c r="BF21" i="40" s="1"/>
  <c r="BD21" i="40" a="1"/>
  <c r="BD21" i="40" s="1"/>
  <c r="AZ21" i="40" a="1"/>
  <c r="AZ21" i="40" s="1"/>
  <c r="BE21" i="40" a="1"/>
  <c r="BE21" i="40" s="1"/>
  <c r="BA21" i="40" a="1"/>
  <c r="BA21" i="40" s="1"/>
  <c r="BB21" i="40" a="1"/>
  <c r="BB21" i="40" s="1"/>
  <c r="BG21" i="40" a="1"/>
  <c r="BG21" i="40" s="1"/>
  <c r="BC21" i="40" a="1"/>
  <c r="BC21" i="40" s="1"/>
  <c r="BB17" i="40" a="1"/>
  <c r="BB17" i="40" s="1"/>
  <c r="BG17" i="40" a="1"/>
  <c r="BG17" i="40" s="1"/>
  <c r="BF17" i="40" a="1"/>
  <c r="BF17" i="40" s="1"/>
  <c r="BE17" i="40" a="1"/>
  <c r="BE17" i="40" s="1"/>
  <c r="BA17" i="40" a="1"/>
  <c r="BA17" i="40" s="1"/>
  <c r="BC17" i="40" a="1"/>
  <c r="BC17" i="40" s="1"/>
  <c r="AZ17" i="40" a="1"/>
  <c r="AZ17" i="40" s="1"/>
  <c r="BD17" i="40" a="1"/>
  <c r="BD17" i="40" s="1"/>
  <c r="BC24" i="40" a="1"/>
  <c r="BC24" i="40" s="1"/>
  <c r="BA24" i="40" a="1"/>
  <c r="BA24" i="40" s="1"/>
  <c r="AZ24" i="40" a="1"/>
  <c r="AZ24" i="40" s="1"/>
  <c r="BG24" i="40" a="1"/>
  <c r="BG24" i="40" s="1"/>
  <c r="BB24" i="40" a="1"/>
  <c r="BB24" i="40" s="1"/>
  <c r="BE24" i="40" a="1"/>
  <c r="BE24" i="40" s="1"/>
  <c r="BD24" i="40" a="1"/>
  <c r="BD24" i="40" s="1"/>
  <c r="BF24" i="40" a="1"/>
  <c r="BF24" i="40" s="1"/>
  <c r="AV14" i="74"/>
  <c r="AU10" i="68"/>
  <c r="BA6" i="68" s="1"/>
  <c r="AV10" i="68" s="1"/>
  <c r="DN1" i="38"/>
  <c r="DL3" i="38"/>
  <c r="DO2" i="38"/>
  <c r="DM1" i="38"/>
  <c r="DL1" i="38"/>
  <c r="DM3" i="38"/>
  <c r="DM1" i="36" s="1"/>
  <c r="AZ10" i="40" a="1"/>
  <c r="AZ10" i="40" s="1"/>
  <c r="BF10" i="40" a="1"/>
  <c r="BF10" i="40" s="1"/>
  <c r="BD10" i="40" a="1"/>
  <c r="BD10" i="40" s="1"/>
  <c r="BB10" i="40" a="1"/>
  <c r="BB10" i="40" s="1"/>
  <c r="BC10" i="40" a="1"/>
  <c r="BC10" i="40" s="1"/>
  <c r="BE10" i="40" a="1"/>
  <c r="BE10" i="40" s="1"/>
  <c r="BA10" i="40" a="1"/>
  <c r="BA10" i="40" s="1"/>
  <c r="BG10" i="40" a="1"/>
  <c r="BG10" i="40" s="1"/>
  <c r="AU10" i="69"/>
  <c r="BA6" i="69" s="1"/>
  <c r="AV14" i="69" s="1"/>
  <c r="AW14" i="75"/>
  <c r="AR14" i="75" s="1"/>
  <c r="AX10" i="75" s="1"/>
  <c r="AV16" i="49"/>
  <c r="U21" i="40" a="1"/>
  <c r="U21" i="40" s="1"/>
  <c r="D21" i="40"/>
  <c r="I21" i="40" s="1"/>
  <c r="AQ21" i="40" a="1"/>
  <c r="AQ21" i="40" s="1"/>
  <c r="AK21" i="40"/>
  <c r="AP21" i="40" s="1"/>
  <c r="Z21" i="40"/>
  <c r="AE21" i="40" s="1"/>
  <c r="O21" i="40"/>
  <c r="T21" i="40" s="1"/>
  <c r="J21" i="40" a="1"/>
  <c r="J21" i="40" s="1"/>
  <c r="AF21" i="40" a="1"/>
  <c r="AF21" i="40" s="1"/>
  <c r="Z24" i="40"/>
  <c r="AE24" i="40" s="1"/>
  <c r="D24" i="40"/>
  <c r="I24" i="40" s="1"/>
  <c r="AK24" i="40"/>
  <c r="AP24" i="40" s="1"/>
  <c r="U24" i="40" a="1"/>
  <c r="U24" i="40" s="1"/>
  <c r="J24" i="40" a="1"/>
  <c r="J24" i="40" s="1"/>
  <c r="O24" i="40"/>
  <c r="T24" i="40" s="1"/>
  <c r="AF24" i="40" a="1"/>
  <c r="AF24" i="40" s="1"/>
  <c r="AQ24" i="40" a="1"/>
  <c r="AQ24" i="40" s="1"/>
  <c r="BF20" i="40" a="1"/>
  <c r="BF20" i="40" s="1"/>
  <c r="BB20" i="40" a="1"/>
  <c r="BB20" i="40" s="1"/>
  <c r="BE20" i="40" a="1"/>
  <c r="BE20" i="40" s="1"/>
  <c r="BC20" i="40" a="1"/>
  <c r="BC20" i="40" s="1"/>
  <c r="AZ20" i="40" a="1"/>
  <c r="AZ20" i="40" s="1"/>
  <c r="BA20" i="40" a="1"/>
  <c r="BA20" i="40" s="1"/>
  <c r="BD20" i="40" a="1"/>
  <c r="BD20" i="40" s="1"/>
  <c r="BG20" i="40" a="1"/>
  <c r="BG20" i="40" s="1"/>
  <c r="AQ19" i="40" a="1"/>
  <c r="AQ19" i="40" s="1"/>
  <c r="AK19" i="40"/>
  <c r="AP19" i="40" s="1"/>
  <c r="Z19" i="40"/>
  <c r="AE19" i="40" s="1"/>
  <c r="O19" i="40"/>
  <c r="T19" i="40" s="1"/>
  <c r="U19" i="40" a="1"/>
  <c r="U19" i="40" s="1"/>
  <c r="J19" i="40" a="1"/>
  <c r="J19" i="40" s="1"/>
  <c r="AF19" i="40" a="1"/>
  <c r="AF19" i="40" s="1"/>
  <c r="D19" i="40"/>
  <c r="I19" i="40" s="1"/>
  <c r="AF27" i="40" a="1"/>
  <c r="AF27" i="40" s="1"/>
  <c r="O27" i="40"/>
  <c r="T27" i="40" s="1"/>
  <c r="AQ27" i="40" a="1"/>
  <c r="AQ27" i="40" s="1"/>
  <c r="J27" i="40" a="1"/>
  <c r="J27" i="40" s="1"/>
  <c r="D27" i="40"/>
  <c r="I27" i="40" s="1"/>
  <c r="AK27" i="40"/>
  <c r="AP27" i="40" s="1"/>
  <c r="U27" i="40" a="1"/>
  <c r="U27" i="40" s="1"/>
  <c r="Z27" i="40"/>
  <c r="AE27" i="40" s="1"/>
  <c r="BC7" i="40" a="1"/>
  <c r="BC7" i="40" s="1"/>
  <c r="BE7" i="40" a="1"/>
  <c r="BE7" i="40" s="1"/>
  <c r="BG7" i="40" a="1"/>
  <c r="BG7" i="40" s="1"/>
  <c r="AZ7" i="40" a="1"/>
  <c r="AZ7" i="40" s="1"/>
  <c r="BF7" i="40" a="1"/>
  <c r="BF7" i="40" s="1"/>
  <c r="BB7" i="40" a="1"/>
  <c r="BB7" i="40" s="1"/>
  <c r="BD7" i="40" a="1"/>
  <c r="BD7" i="40" s="1"/>
  <c r="BA7" i="40" a="1"/>
  <c r="BA7" i="40" s="1"/>
  <c r="AF23" i="40" a="1"/>
  <c r="AF23" i="40" s="1"/>
  <c r="Z23" i="40"/>
  <c r="AE23" i="40" s="1"/>
  <c r="J23" i="40" a="1"/>
  <c r="J23" i="40" s="1"/>
  <c r="O23" i="40"/>
  <c r="T23" i="40" s="1"/>
  <c r="AK23" i="40"/>
  <c r="AP23" i="40" s="1"/>
  <c r="U23" i="40" a="1"/>
  <c r="U23" i="40" s="1"/>
  <c r="D23" i="40"/>
  <c r="I23" i="40" s="1"/>
  <c r="AQ23" i="40" a="1"/>
  <c r="AQ23" i="40" s="1"/>
  <c r="AU16" i="69"/>
  <c r="BD6" i="69" s="1"/>
  <c r="BF9" i="40" a="1"/>
  <c r="BF9" i="40" s="1"/>
  <c r="BB9" i="40" a="1"/>
  <c r="BB9" i="40" s="1"/>
  <c r="BC9" i="40" a="1"/>
  <c r="BC9" i="40" s="1"/>
  <c r="AZ9" i="40" a="1"/>
  <c r="AZ9" i="40" s="1"/>
  <c r="BD9" i="40" a="1"/>
  <c r="BD9" i="40" s="1"/>
  <c r="BE9" i="40" a="1"/>
  <c r="BE9" i="40" s="1"/>
  <c r="BA9" i="40" a="1"/>
  <c r="BA9" i="40" s="1"/>
  <c r="BG9" i="40" a="1"/>
  <c r="BG9" i="40" s="1"/>
  <c r="AF13" i="40" a="1"/>
  <c r="AF13" i="40" s="1"/>
  <c r="J13" i="40" a="1"/>
  <c r="J13" i="40" s="1"/>
  <c r="Z13" i="40"/>
  <c r="AE13" i="40" s="1"/>
  <c r="O13" i="40"/>
  <c r="T13" i="40" s="1"/>
  <c r="AK13" i="40"/>
  <c r="AP13" i="40" s="1"/>
  <c r="D13" i="40"/>
  <c r="I13" i="40" s="1"/>
  <c r="U13" i="40" a="1"/>
  <c r="U13" i="40" s="1"/>
  <c r="AQ13" i="40" a="1"/>
  <c r="AQ13" i="40" s="1"/>
  <c r="O18" i="40"/>
  <c r="T18" i="40" s="1"/>
  <c r="AF18" i="40" a="1"/>
  <c r="AF18" i="40" s="1"/>
  <c r="AK18" i="40"/>
  <c r="AP18" i="40" s="1"/>
  <c r="J18" i="40" a="1"/>
  <c r="J18" i="40" s="1"/>
  <c r="Z18" i="40"/>
  <c r="AE18" i="40" s="1"/>
  <c r="D18" i="40"/>
  <c r="I18" i="40" s="1"/>
  <c r="U18" i="40" a="1"/>
  <c r="U18" i="40" s="1"/>
  <c r="AQ18" i="40" a="1"/>
  <c r="AQ18" i="40" s="1"/>
  <c r="AV16" i="74"/>
  <c r="Z22" i="40"/>
  <c r="AE22" i="40" s="1"/>
  <c r="AQ22" i="40" a="1"/>
  <c r="AQ22" i="40" s="1"/>
  <c r="AK22" i="40"/>
  <c r="AP22" i="40" s="1"/>
  <c r="O22" i="40"/>
  <c r="T22" i="40" s="1"/>
  <c r="J22" i="40" a="1"/>
  <c r="J22" i="40" s="1"/>
  <c r="D22" i="40"/>
  <c r="I22" i="40" s="1"/>
  <c r="AF22" i="40" a="1"/>
  <c r="AF22" i="40" s="1"/>
  <c r="U22" i="40" a="1"/>
  <c r="U22" i="40" s="1"/>
  <c r="AV12" i="72"/>
  <c r="AU14" i="73"/>
  <c r="BC6" i="73" s="1"/>
  <c r="AU16" i="73"/>
  <c r="BD6" i="73" s="1"/>
  <c r="AU16" i="70"/>
  <c r="BD6" i="70" s="1"/>
  <c r="BG16" i="40" a="1"/>
  <c r="BG16" i="40" s="1"/>
  <c r="BB16" i="40" a="1"/>
  <c r="BB16" i="40" s="1"/>
  <c r="AZ16" i="40" a="1"/>
  <c r="AZ16" i="40" s="1"/>
  <c r="BD16" i="40" a="1"/>
  <c r="BD16" i="40" s="1"/>
  <c r="BF16" i="40" a="1"/>
  <c r="BF16" i="40" s="1"/>
  <c r="BC16" i="40" a="1"/>
  <c r="BC16" i="40" s="1"/>
  <c r="BA16" i="40" a="1"/>
  <c r="BA16" i="40" s="1"/>
  <c r="BE16" i="40" a="1"/>
  <c r="BE16" i="40" s="1"/>
  <c r="BC25" i="40" a="1"/>
  <c r="BC25" i="40" s="1"/>
  <c r="BF25" i="40" a="1"/>
  <c r="BF25" i="40" s="1"/>
  <c r="BB25" i="40" a="1"/>
  <c r="BB25" i="40" s="1"/>
  <c r="BA25" i="40" a="1"/>
  <c r="BA25" i="40" s="1"/>
  <c r="BG25" i="40" a="1"/>
  <c r="BG25" i="40" s="1"/>
  <c r="BE25" i="40" a="1"/>
  <c r="BE25" i="40" s="1"/>
  <c r="BD25" i="40" a="1"/>
  <c r="BD25" i="40" s="1"/>
  <c r="AZ25" i="40" a="1"/>
  <c r="AZ25" i="40" s="1"/>
  <c r="AU12" i="69"/>
  <c r="BB6" i="69" s="1"/>
  <c r="AV16" i="69" s="1"/>
  <c r="AV12" i="69"/>
  <c r="AW16" i="75"/>
  <c r="AR16" i="75" s="1"/>
  <c r="AX16" i="75" s="1"/>
  <c r="Z17" i="40"/>
  <c r="AE17" i="40" s="1"/>
  <c r="D17" i="40"/>
  <c r="I17" i="40" s="1"/>
  <c r="AK17" i="40"/>
  <c r="AP17" i="40" s="1"/>
  <c r="AQ17" i="40" a="1"/>
  <c r="AQ17" i="40" s="1"/>
  <c r="J17" i="40" a="1"/>
  <c r="J17" i="40" s="1"/>
  <c r="AF17" i="40" a="1"/>
  <c r="AF17" i="40" s="1"/>
  <c r="O17" i="40"/>
  <c r="T17" i="40" s="1"/>
  <c r="U17" i="40" a="1"/>
  <c r="U17" i="40" s="1"/>
  <c r="BA14" i="40" a="1"/>
  <c r="BA14" i="40" s="1"/>
  <c r="BB14" i="40" a="1"/>
  <c r="BB14" i="40" s="1"/>
  <c r="BD14" i="40" a="1"/>
  <c r="BD14" i="40" s="1"/>
  <c r="BF14" i="40" a="1"/>
  <c r="BF14" i="40" s="1"/>
  <c r="AZ14" i="40" a="1"/>
  <c r="AZ14" i="40" s="1"/>
  <c r="BG14" i="40" a="1"/>
  <c r="BG14" i="40" s="1"/>
  <c r="BC14" i="40" a="1"/>
  <c r="BC14" i="40" s="1"/>
  <c r="BE14" i="40" a="1"/>
  <c r="BE14" i="40" s="1"/>
  <c r="AU12" i="68"/>
  <c r="BB6" i="68" s="1"/>
  <c r="AV12" i="68" s="1"/>
  <c r="AU12" i="70"/>
  <c r="BB6" i="70" s="1"/>
  <c r="BC18" i="40" a="1"/>
  <c r="BC18" i="40" s="1"/>
  <c r="BG18" i="40" a="1"/>
  <c r="BG18" i="40" s="1"/>
  <c r="BF18" i="40" a="1"/>
  <c r="BF18" i="40" s="1"/>
  <c r="BE18" i="40" a="1"/>
  <c r="BE18" i="40" s="1"/>
  <c r="BB18" i="40" a="1"/>
  <c r="BB18" i="40" s="1"/>
  <c r="AZ18" i="40" a="1"/>
  <c r="AZ18" i="40" s="1"/>
  <c r="BD18" i="40" a="1"/>
  <c r="BD18" i="40" s="1"/>
  <c r="BA18" i="40" a="1"/>
  <c r="BA18" i="40" s="1"/>
  <c r="AV16" i="72"/>
  <c r="O16" i="40"/>
  <c r="T16" i="40" s="1"/>
  <c r="AK16" i="40"/>
  <c r="AP16" i="40" s="1"/>
  <c r="AQ16" i="40" a="1"/>
  <c r="AQ16" i="40" s="1"/>
  <c r="D16" i="40"/>
  <c r="I16" i="40" s="1"/>
  <c r="Z16" i="40"/>
  <c r="AE16" i="40" s="1"/>
  <c r="AF16" i="40" a="1"/>
  <c r="AF16" i="40" s="1"/>
  <c r="J16" i="40" a="1"/>
  <c r="J16" i="40" s="1"/>
  <c r="U16" i="40" a="1"/>
  <c r="U16" i="40" s="1"/>
  <c r="BF15" i="40" a="1"/>
  <c r="BF15" i="40" s="1"/>
  <c r="BA15" i="40" a="1"/>
  <c r="BA15" i="40" s="1"/>
  <c r="BD15" i="40" a="1"/>
  <c r="BD15" i="40" s="1"/>
  <c r="BB15" i="40" a="1"/>
  <c r="BB15" i="40" s="1"/>
  <c r="BC15" i="40" a="1"/>
  <c r="BC15" i="40" s="1"/>
  <c r="BE15" i="40" a="1"/>
  <c r="BE15" i="40" s="1"/>
  <c r="BG15" i="40" a="1"/>
  <c r="BG15" i="40" s="1"/>
  <c r="AZ15" i="40" a="1"/>
  <c r="AZ15" i="40" s="1"/>
  <c r="AF11" i="40" a="1"/>
  <c r="AF11" i="40" s="1"/>
  <c r="J11" i="40" a="1"/>
  <c r="J11" i="40" s="1"/>
  <c r="O11" i="40"/>
  <c r="T11" i="40" s="1"/>
  <c r="AQ11" i="40" a="1"/>
  <c r="AQ11" i="40" s="1"/>
  <c r="U11" i="40" a="1"/>
  <c r="U11" i="40" s="1"/>
  <c r="AK11" i="40"/>
  <c r="AP11" i="40" s="1"/>
  <c r="Z11" i="40"/>
  <c r="AE11" i="40" s="1"/>
  <c r="D11" i="40"/>
  <c r="I11" i="40" s="1"/>
  <c r="DI1" i="36"/>
  <c r="DK3" i="38"/>
  <c r="DK1" i="36" s="1"/>
  <c r="BE23" i="40" a="1"/>
  <c r="BE23" i="40" s="1"/>
  <c r="BC23" i="40" a="1"/>
  <c r="BC23" i="40" s="1"/>
  <c r="BF23" i="40" a="1"/>
  <c r="BF23" i="40" s="1"/>
  <c r="BA23" i="40" a="1"/>
  <c r="BA23" i="40" s="1"/>
  <c r="BD23" i="40" a="1"/>
  <c r="BD23" i="40" s="1"/>
  <c r="BB23" i="40" a="1"/>
  <c r="BB23" i="40" s="1"/>
  <c r="BG23" i="40" a="1"/>
  <c r="BG23" i="40" s="1"/>
  <c r="AZ23" i="40" a="1"/>
  <c r="AZ23" i="40" s="1"/>
  <c r="O20" i="40"/>
  <c r="T20" i="40" s="1"/>
  <c r="J20" i="40" a="1"/>
  <c r="J20" i="40" s="1"/>
  <c r="AF20" i="40" a="1"/>
  <c r="AF20" i="40" s="1"/>
  <c r="AQ20" i="40" a="1"/>
  <c r="AQ20" i="40" s="1"/>
  <c r="Z20" i="40"/>
  <c r="AE20" i="40" s="1"/>
  <c r="AK20" i="40"/>
  <c r="AP20" i="40" s="1"/>
  <c r="U20" i="40" a="1"/>
  <c r="U20" i="40" s="1"/>
  <c r="D20" i="40"/>
  <c r="I20" i="40" s="1"/>
  <c r="BB22" i="40" a="1"/>
  <c r="BB22" i="40" s="1"/>
  <c r="BD22" i="40" a="1"/>
  <c r="BD22" i="40" s="1"/>
  <c r="BA22" i="40" a="1"/>
  <c r="BA22" i="40" s="1"/>
  <c r="AZ22" i="40" a="1"/>
  <c r="AZ22" i="40" s="1"/>
  <c r="BF22" i="40" a="1"/>
  <c r="BF22" i="40" s="1"/>
  <c r="BE22" i="40" a="1"/>
  <c r="BE22" i="40" s="1"/>
  <c r="BC22" i="40" a="1"/>
  <c r="BC22" i="40" s="1"/>
  <c r="BG22" i="40" a="1"/>
  <c r="BG22" i="40" s="1"/>
  <c r="AF26" i="40" a="1"/>
  <c r="AF26" i="40" s="1"/>
  <c r="U26" i="40" a="1"/>
  <c r="U26" i="40" s="1"/>
  <c r="J26" i="40" a="1"/>
  <c r="J26" i="40" s="1"/>
  <c r="AQ26" i="40" a="1"/>
  <c r="AQ26" i="40" s="1"/>
  <c r="O26" i="40"/>
  <c r="T26" i="40" s="1"/>
  <c r="AK26" i="40"/>
  <c r="AP26" i="40" s="1"/>
  <c r="D26" i="40"/>
  <c r="I26" i="40" s="1"/>
  <c r="Z26" i="40"/>
  <c r="AE26" i="40" s="1"/>
  <c r="AU14" i="68"/>
  <c r="BC6" i="68" s="1"/>
  <c r="AV16" i="68" s="1"/>
  <c r="AU14" i="70"/>
  <c r="BC6" i="70" s="1"/>
  <c r="AZ13" i="40" a="1"/>
  <c r="AZ13" i="40" s="1"/>
  <c r="BB13" i="40" a="1"/>
  <c r="BB13" i="40" s="1"/>
  <c r="BA13" i="40" a="1"/>
  <c r="BA13" i="40" s="1"/>
  <c r="BF13" i="40" a="1"/>
  <c r="BF13" i="40" s="1"/>
  <c r="BD13" i="40" a="1"/>
  <c r="BD13" i="40" s="1"/>
  <c r="BC13" i="40" a="1"/>
  <c r="BC13" i="40" s="1"/>
  <c r="BG13" i="40" a="1"/>
  <c r="BG13" i="40" s="1"/>
  <c r="BE13" i="40" a="1"/>
  <c r="BE13" i="40" s="1"/>
  <c r="BC8" i="40" a="1"/>
  <c r="BC8" i="40" s="1"/>
  <c r="BA8" i="40" a="1"/>
  <c r="BA8" i="40" s="1"/>
  <c r="BD8" i="40" a="1"/>
  <c r="BD8" i="40" s="1"/>
  <c r="BE8" i="40" a="1"/>
  <c r="BE8" i="40" s="1"/>
  <c r="BF8" i="40" a="1"/>
  <c r="BF8" i="40" s="1"/>
  <c r="AZ8" i="40" a="1"/>
  <c r="AZ8" i="40" s="1"/>
  <c r="BG8" i="40" a="1"/>
  <c r="BG8" i="40" s="1"/>
  <c r="BB8" i="40" a="1"/>
  <c r="BB8" i="40" s="1"/>
  <c r="AF25" i="40" a="1"/>
  <c r="AF25" i="40" s="1"/>
  <c r="AQ25" i="40" a="1"/>
  <c r="AQ25" i="40" s="1"/>
  <c r="AK25" i="40"/>
  <c r="AP25" i="40" s="1"/>
  <c r="O25" i="40"/>
  <c r="T25" i="40" s="1"/>
  <c r="U25" i="40" a="1"/>
  <c r="U25" i="40" s="1"/>
  <c r="Z25" i="40"/>
  <c r="AE25" i="40" s="1"/>
  <c r="J25" i="40" a="1"/>
  <c r="J25" i="40" s="1"/>
  <c r="D25" i="40"/>
  <c r="I25" i="40" s="1"/>
  <c r="AV12" i="74"/>
  <c r="AU12" i="73"/>
  <c r="BB6" i="73" s="1"/>
  <c r="AQ15" i="40" a="1"/>
  <c r="AQ15" i="40" s="1"/>
  <c r="O15" i="40"/>
  <c r="T15" i="40" s="1"/>
  <c r="Z15" i="40"/>
  <c r="AE15" i="40" s="1"/>
  <c r="U15" i="40" a="1"/>
  <c r="U15" i="40" s="1"/>
  <c r="D15" i="40"/>
  <c r="I15" i="40" s="1"/>
  <c r="J15" i="40" a="1"/>
  <c r="J15" i="40" s="1"/>
  <c r="AF15" i="40" a="1"/>
  <c r="AF15" i="40" s="1"/>
  <c r="AK15" i="40"/>
  <c r="AP15" i="40" s="1"/>
  <c r="BA11" i="40" a="1"/>
  <c r="BA11" i="40" s="1"/>
  <c r="BG11" i="40" a="1"/>
  <c r="BG11" i="40" s="1"/>
  <c r="BC11" i="40" a="1"/>
  <c r="BC11" i="40" s="1"/>
  <c r="BB11" i="40" a="1"/>
  <c r="BB11" i="40" s="1"/>
  <c r="BF11" i="40" a="1"/>
  <c r="BF11" i="40" s="1"/>
  <c r="AZ11" i="40" a="1"/>
  <c r="AZ11" i="40" s="1"/>
  <c r="BD11" i="40" a="1"/>
  <c r="BD11" i="40" s="1"/>
  <c r="BE11" i="40" a="1"/>
  <c r="BE11" i="40" s="1"/>
  <c r="AU16" i="68"/>
  <c r="BD6" i="68" s="1"/>
  <c r="AU10" i="70"/>
  <c r="BA6" i="70" s="1"/>
  <c r="AV14" i="70" s="1"/>
  <c r="AV10" i="70"/>
  <c r="BC12" i="40" a="1"/>
  <c r="BC12" i="40" s="1"/>
  <c r="BA12" i="40" a="1"/>
  <c r="BA12" i="40" s="1"/>
  <c r="AZ12" i="40" a="1"/>
  <c r="AZ12" i="40" s="1"/>
  <c r="BG12" i="40" a="1"/>
  <c r="BG12" i="40" s="1"/>
  <c r="BE12" i="40" a="1"/>
  <c r="BE12" i="40" s="1"/>
  <c r="BD12" i="40" a="1"/>
  <c r="BD12" i="40" s="1"/>
  <c r="BB12" i="40" a="1"/>
  <c r="BB12" i="40" s="1"/>
  <c r="BF12" i="40" a="1"/>
  <c r="BF12" i="40" s="1"/>
  <c r="AU10" i="73"/>
  <c r="BA6" i="73" s="1"/>
  <c r="AV14" i="73" s="1"/>
  <c r="AV10" i="73"/>
  <c r="BB5" i="68" l="1"/>
  <c r="BC5" i="73"/>
  <c r="BD5" i="69"/>
  <c r="BC5" i="70"/>
  <c r="BD5" i="68"/>
  <c r="BC5" i="69"/>
  <c r="BA5" i="68"/>
  <c r="BB5" i="74"/>
  <c r="AW12" i="74" s="1"/>
  <c r="AR12" i="74" s="1"/>
  <c r="BC5" i="74"/>
  <c r="BA5" i="70"/>
  <c r="BA5" i="73"/>
  <c r="AV14" i="68"/>
  <c r="BD5" i="72"/>
  <c r="AV16" i="70"/>
  <c r="BB5" i="72"/>
  <c r="AW16" i="72" s="1"/>
  <c r="AR16" i="72" s="1"/>
  <c r="BD5" i="74"/>
  <c r="AV10" i="69"/>
  <c r="DR2" i="38"/>
  <c r="DP1" i="38"/>
  <c r="DP3" i="38"/>
  <c r="DP1" i="36" s="1"/>
  <c r="DQ1" i="38"/>
  <c r="DO1" i="38"/>
  <c r="DO3" i="38"/>
  <c r="BB5" i="69"/>
  <c r="DL1" i="36"/>
  <c r="DN3" i="38"/>
  <c r="DN1" i="36" s="1"/>
  <c r="AX12" i="75"/>
  <c r="AY10" i="75" s="1"/>
  <c r="AV12" i="70"/>
  <c r="AV16" i="73"/>
  <c r="BD5" i="49"/>
  <c r="AW16" i="49" s="1"/>
  <c r="AR16" i="49" s="1"/>
  <c r="AV12" i="73"/>
  <c r="AX14" i="75"/>
  <c r="AY14" i="75" s="1"/>
  <c r="T12" i="75" l="1"/>
  <c r="AW12" i="72"/>
  <c r="AR12" i="72" s="1"/>
  <c r="BC5" i="68"/>
  <c r="AW14" i="68" s="1"/>
  <c r="AR14" i="68" s="1"/>
  <c r="AW14" i="49"/>
  <c r="AR14" i="49" s="1"/>
  <c r="BD5" i="73"/>
  <c r="DO1" i="36"/>
  <c r="DQ3" i="38"/>
  <c r="DQ1" i="36" s="1"/>
  <c r="DS1" i="38"/>
  <c r="DR3" i="38"/>
  <c r="DR1" i="38"/>
  <c r="DU2" i="38"/>
  <c r="DS3" i="38"/>
  <c r="DS1" i="36" s="1"/>
  <c r="DT1" i="38"/>
  <c r="AW16" i="68"/>
  <c r="AR16" i="68" s="1"/>
  <c r="AW10" i="74"/>
  <c r="AR10" i="74" s="1"/>
  <c r="BB5" i="70"/>
  <c r="AW12" i="70" s="1"/>
  <c r="AR12" i="70" s="1"/>
  <c r="BA5" i="69"/>
  <c r="BD5" i="70"/>
  <c r="AW16" i="70" s="1"/>
  <c r="AR16" i="70" s="1"/>
  <c r="AW14" i="74"/>
  <c r="AR14" i="74" s="1"/>
  <c r="AX14" i="74" s="1"/>
  <c r="AW10" i="68"/>
  <c r="AR10" i="68" s="1"/>
  <c r="AW10" i="72"/>
  <c r="AR10" i="72" s="1"/>
  <c r="AW10" i="49"/>
  <c r="AR10" i="49" s="1"/>
  <c r="AX10" i="49" s="1"/>
  <c r="BB5" i="73"/>
  <c r="AW10" i="73" s="1"/>
  <c r="AR10" i="73" s="1"/>
  <c r="AW14" i="72"/>
  <c r="AR14" i="72" s="1"/>
  <c r="AX14" i="72" s="1"/>
  <c r="AW16" i="74"/>
  <c r="AR16" i="74" s="1"/>
  <c r="AY16" i="75"/>
  <c r="AW12" i="49"/>
  <c r="AR12" i="49" s="1"/>
  <c r="AX12" i="49" s="1"/>
  <c r="AY12" i="75"/>
  <c r="T10" i="75" s="1"/>
  <c r="FF3" i="38" a="1"/>
  <c r="P16" i="63" a="1"/>
  <c r="EX3" i="38" a="1"/>
  <c r="H28" i="63" a="1"/>
  <c r="H28" i="63" l="1"/>
  <c r="EX3" i="38"/>
  <c r="EX1" i="36" s="1"/>
  <c r="P16" i="63"/>
  <c r="FF3" i="38"/>
  <c r="FF1" i="36" s="1"/>
  <c r="U10" i="75"/>
  <c r="Z10" i="75"/>
  <c r="W10" i="75"/>
  <c r="AB10" i="75"/>
  <c r="Y10" i="75"/>
  <c r="AA10" i="75"/>
  <c r="AC10" i="75" s="1"/>
  <c r="X10" i="75"/>
  <c r="AX10" i="74"/>
  <c r="AX12" i="72"/>
  <c r="Z12" i="75"/>
  <c r="W12" i="75"/>
  <c r="Y12" i="75"/>
  <c r="AB12" i="75"/>
  <c r="X12" i="75"/>
  <c r="AA12" i="75"/>
  <c r="U12" i="75"/>
  <c r="AX10" i="68"/>
  <c r="DR1" i="36"/>
  <c r="DT3" i="38"/>
  <c r="DT1" i="36" s="1"/>
  <c r="AW16" i="73"/>
  <c r="AR16" i="73" s="1"/>
  <c r="AW14" i="73"/>
  <c r="AR14" i="73" s="1"/>
  <c r="AX14" i="73" s="1"/>
  <c r="T14" i="75"/>
  <c r="AY12" i="49"/>
  <c r="AW12" i="73"/>
  <c r="AR12" i="73" s="1"/>
  <c r="AX12" i="73" s="1"/>
  <c r="AX14" i="49"/>
  <c r="AW12" i="68"/>
  <c r="AR12" i="68" s="1"/>
  <c r="AX12" i="68" s="1"/>
  <c r="AX12" i="74"/>
  <c r="AY12" i="74" s="1"/>
  <c r="AW16" i="69"/>
  <c r="AR16" i="69" s="1"/>
  <c r="AW14" i="69"/>
  <c r="AR14" i="69" s="1"/>
  <c r="AW12" i="69"/>
  <c r="AR12" i="69" s="1"/>
  <c r="AY10" i="49"/>
  <c r="T16" i="75"/>
  <c r="AX16" i="49"/>
  <c r="AY16" i="49" s="1"/>
  <c r="AX16" i="74"/>
  <c r="AX10" i="72"/>
  <c r="AY14" i="72" s="1"/>
  <c r="AW10" i="69"/>
  <c r="AR10" i="69" s="1"/>
  <c r="AX10" i="69" s="1"/>
  <c r="AW10" i="70"/>
  <c r="AR10" i="70" s="1"/>
  <c r="AX16" i="70" s="1"/>
  <c r="AW14" i="70"/>
  <c r="AR14" i="70" s="1"/>
  <c r="AX14" i="70" s="1"/>
  <c r="DU1" i="38"/>
  <c r="DV3" i="38"/>
  <c r="DV1" i="36" s="1"/>
  <c r="DV1" i="38"/>
  <c r="DX2" i="38"/>
  <c r="DW1" i="38"/>
  <c r="DU3" i="38"/>
  <c r="AX16" i="72"/>
  <c r="AY16" i="72" s="1"/>
  <c r="AY10" i="74" l="1"/>
  <c r="AY16" i="74"/>
  <c r="T14" i="49"/>
  <c r="T16" i="49"/>
  <c r="AX16" i="73"/>
  <c r="AY16" i="73" s="1"/>
  <c r="DX1" i="38"/>
  <c r="DY3" i="38"/>
  <c r="DY1" i="36" s="1"/>
  <c r="DY1" i="38"/>
  <c r="DZ1" i="38"/>
  <c r="DX3" i="38"/>
  <c r="EA2" i="38"/>
  <c r="AX10" i="70"/>
  <c r="AY14" i="70" s="1"/>
  <c r="AY14" i="74"/>
  <c r="AX12" i="69"/>
  <c r="AY14" i="49"/>
  <c r="T12" i="49" s="1"/>
  <c r="AX10" i="73"/>
  <c r="AY14" i="73" s="1"/>
  <c r="AC12" i="75"/>
  <c r="AX12" i="70"/>
  <c r="AY12" i="70" s="1"/>
  <c r="DU1" i="36"/>
  <c r="DW3" i="38"/>
  <c r="DW1" i="36" s="1"/>
  <c r="AX14" i="69"/>
  <c r="AY12" i="72"/>
  <c r="AX14" i="68"/>
  <c r="O16" i="63"/>
  <c r="Q16" i="63"/>
  <c r="AA16" i="75"/>
  <c r="U16" i="75"/>
  <c r="X16" i="75"/>
  <c r="AB16" i="75"/>
  <c r="W16" i="75"/>
  <c r="Z16" i="75"/>
  <c r="Y16" i="75"/>
  <c r="AX16" i="69"/>
  <c r="AY16" i="69" s="1"/>
  <c r="AB14" i="75"/>
  <c r="Y14" i="75"/>
  <c r="AA14" i="75"/>
  <c r="U14" i="75"/>
  <c r="W14" i="75"/>
  <c r="Z14" i="75"/>
  <c r="X14" i="75"/>
  <c r="AX16" i="68"/>
  <c r="AY16" i="68" s="1"/>
  <c r="AY10" i="72"/>
  <c r="AY10" i="68"/>
  <c r="U28" i="63"/>
  <c r="H19" i="64" s="1"/>
  <c r="G28" i="63"/>
  <c r="I28" i="63"/>
  <c r="FO3" i="38" a="1"/>
  <c r="FA3" i="38" a="1"/>
  <c r="P22" i="63" a="1"/>
  <c r="P22" i="63" l="1"/>
  <c r="FA3" i="38"/>
  <c r="FA1" i="36" s="1"/>
  <c r="FO3" i="38"/>
  <c r="FO1" i="36" s="1"/>
  <c r="U12" i="49"/>
  <c r="Y12" i="49"/>
  <c r="AB12" i="49"/>
  <c r="X12" i="49"/>
  <c r="AA12" i="49"/>
  <c r="AC12" i="49" s="1"/>
  <c r="W12" i="49"/>
  <c r="Z12" i="49"/>
  <c r="DX1" i="36"/>
  <c r="DZ3" i="38"/>
  <c r="DZ1" i="36" s="1"/>
  <c r="T10" i="49"/>
  <c r="T14" i="68"/>
  <c r="T16" i="72"/>
  <c r="T12" i="72"/>
  <c r="T14" i="72"/>
  <c r="T10" i="72"/>
  <c r="AY14" i="68"/>
  <c r="AY12" i="69"/>
  <c r="AY12" i="68"/>
  <c r="T16" i="68" s="1"/>
  <c r="AC14" i="75"/>
  <c r="AC16" i="75"/>
  <c r="Z16" i="49"/>
  <c r="W16" i="49"/>
  <c r="Y16" i="49"/>
  <c r="AB16" i="49"/>
  <c r="X16" i="49"/>
  <c r="AA16" i="49"/>
  <c r="U16" i="49"/>
  <c r="AY10" i="69"/>
  <c r="AY14" i="69"/>
  <c r="AY10" i="70"/>
  <c r="T10" i="74"/>
  <c r="T14" i="74"/>
  <c r="T16" i="74"/>
  <c r="T12" i="74"/>
  <c r="G19" i="64"/>
  <c r="U19" i="64"/>
  <c r="P13" i="65" s="1"/>
  <c r="I19" i="64"/>
  <c r="AY12" i="73"/>
  <c r="AY10" i="73"/>
  <c r="EC1" i="38"/>
  <c r="EB3" i="38"/>
  <c r="EB1" i="36" s="1"/>
  <c r="EA3" i="38"/>
  <c r="ED2" i="38"/>
  <c r="EA1" i="38"/>
  <c r="EB1" i="38"/>
  <c r="W14" i="49"/>
  <c r="AA14" i="49"/>
  <c r="AC14" i="49" s="1"/>
  <c r="X14" i="49"/>
  <c r="Y14" i="49"/>
  <c r="U14" i="49"/>
  <c r="Z14" i="49"/>
  <c r="AB14" i="49"/>
  <c r="AY16" i="70"/>
  <c r="EU3" i="38" a="1"/>
  <c r="H13" i="63" a="1"/>
  <c r="EW3" i="38" a="1"/>
  <c r="H16" i="63" a="1"/>
  <c r="FT3" i="38" a="1"/>
  <c r="ES3" i="38" a="1"/>
  <c r="H10" i="63" a="1"/>
  <c r="FC3" i="38" a="1"/>
  <c r="P25" i="63" a="1"/>
  <c r="FE3" i="38" a="1"/>
  <c r="P28" i="63" a="1"/>
  <c r="P28" i="63" l="1"/>
  <c r="FE3" i="38"/>
  <c r="FE1" i="36" s="1"/>
  <c r="P25" i="63"/>
  <c r="FC3" i="38"/>
  <c r="FC1" i="36" s="1"/>
  <c r="H10" i="63"/>
  <c r="ES3" i="38"/>
  <c r="ES1" i="36" s="1"/>
  <c r="FT3" i="38"/>
  <c r="FT1" i="36" s="1"/>
  <c r="H16" i="63"/>
  <c r="EW3" i="38"/>
  <c r="EW1" i="36" s="1"/>
  <c r="H13" i="63"/>
  <c r="EU3" i="38"/>
  <c r="EU1" i="36" s="1"/>
  <c r="Y16" i="68"/>
  <c r="X16" i="68"/>
  <c r="AA16" i="68"/>
  <c r="AC16" i="68" s="1"/>
  <c r="W16" i="68"/>
  <c r="Z16" i="68"/>
  <c r="U16" i="68"/>
  <c r="AB16" i="68"/>
  <c r="X16" i="74"/>
  <c r="Z16" i="74"/>
  <c r="W16" i="74"/>
  <c r="U16" i="74"/>
  <c r="AB16" i="74"/>
  <c r="AA16" i="74"/>
  <c r="AC16" i="74" s="1"/>
  <c r="Y16" i="74"/>
  <c r="EA1" i="36"/>
  <c r="EC3" i="38"/>
  <c r="EC1" i="36" s="1"/>
  <c r="AB14" i="74"/>
  <c r="U14" i="74"/>
  <c r="AA14" i="74"/>
  <c r="AC14" i="74" s="1"/>
  <c r="W14" i="74"/>
  <c r="Y14" i="74"/>
  <c r="X14" i="74"/>
  <c r="Z14" i="74"/>
  <c r="T10" i="73"/>
  <c r="T16" i="73"/>
  <c r="T14" i="73"/>
  <c r="T12" i="73"/>
  <c r="U12" i="74"/>
  <c r="AA12" i="74"/>
  <c r="Y12" i="74"/>
  <c r="W12" i="74"/>
  <c r="X12" i="74"/>
  <c r="AB12" i="74"/>
  <c r="Z12" i="74"/>
  <c r="U14" i="72"/>
  <c r="Y14" i="72"/>
  <c r="X14" i="72"/>
  <c r="Z14" i="72"/>
  <c r="AB14" i="72"/>
  <c r="W14" i="72"/>
  <c r="AA14" i="72"/>
  <c r="AC14" i="72" s="1"/>
  <c r="T12" i="68"/>
  <c r="EE1" i="38"/>
  <c r="ED1" i="38"/>
  <c r="EE3" i="38"/>
  <c r="EE1" i="36" s="1"/>
  <c r="EF1" i="38"/>
  <c r="ED3" i="38"/>
  <c r="EG2" i="38"/>
  <c r="T16" i="69"/>
  <c r="T14" i="69"/>
  <c r="T12" i="69"/>
  <c r="T10" i="69"/>
  <c r="Y12" i="72"/>
  <c r="W12" i="72"/>
  <c r="Z12" i="72"/>
  <c r="U12" i="72"/>
  <c r="AA12" i="72"/>
  <c r="X12" i="72"/>
  <c r="AB12" i="72"/>
  <c r="T10" i="68"/>
  <c r="Z16" i="72"/>
  <c r="U16" i="72"/>
  <c r="AB16" i="72"/>
  <c r="AA16" i="72"/>
  <c r="W16" i="72"/>
  <c r="Y16" i="72"/>
  <c r="X16" i="72"/>
  <c r="AA10" i="49"/>
  <c r="AC10" i="49" s="1"/>
  <c r="X10" i="49"/>
  <c r="Z10" i="49"/>
  <c r="W10" i="49"/>
  <c r="AB10" i="49"/>
  <c r="Y10" i="49"/>
  <c r="U10" i="49"/>
  <c r="O13" i="65"/>
  <c r="Q13" i="65"/>
  <c r="Z10" i="74"/>
  <c r="Y10" i="74"/>
  <c r="X10" i="74"/>
  <c r="AB10" i="74"/>
  <c r="W10" i="74"/>
  <c r="U10" i="74"/>
  <c r="AA10" i="74"/>
  <c r="AC10" i="74" s="1"/>
  <c r="AC16" i="49"/>
  <c r="T10" i="70"/>
  <c r="T14" i="70"/>
  <c r="T12" i="70"/>
  <c r="T16" i="70"/>
  <c r="AA10" i="72"/>
  <c r="Z10" i="72"/>
  <c r="W10" i="72"/>
  <c r="X10" i="72"/>
  <c r="U10" i="72"/>
  <c r="Y10" i="72"/>
  <c r="AB10" i="72"/>
  <c r="Z14" i="68"/>
  <c r="Y14" i="68"/>
  <c r="AB14" i="68"/>
  <c r="AA14" i="68"/>
  <c r="X14" i="68"/>
  <c r="W14" i="68"/>
  <c r="U14" i="68"/>
  <c r="O22" i="63"/>
  <c r="Q22" i="63"/>
  <c r="EZ3" i="38" a="1"/>
  <c r="H31" i="63" a="1"/>
  <c r="EY3" i="38" a="1"/>
  <c r="H19" i="63" a="1"/>
  <c r="FB3" i="38" a="1"/>
  <c r="P10" i="63" a="1"/>
  <c r="FD3" i="38" a="1"/>
  <c r="P13" i="63" a="1"/>
  <c r="FH3" i="38" a="1"/>
  <c r="P19" i="63" a="1"/>
  <c r="ET3" i="38" a="1"/>
  <c r="H22" i="63" a="1"/>
  <c r="FG3" i="38" a="1"/>
  <c r="P31" i="63" a="1"/>
  <c r="EV3" i="38" a="1"/>
  <c r="H25" i="63" a="1"/>
  <c r="H25" i="63" l="1"/>
  <c r="EV3" i="38"/>
  <c r="EV1" i="36" s="1"/>
  <c r="P31" i="63"/>
  <c r="FG3" i="38"/>
  <c r="FG1" i="36" s="1"/>
  <c r="H22" i="63"/>
  <c r="ET3" i="38"/>
  <c r="ET1" i="36" s="1"/>
  <c r="P19" i="63"/>
  <c r="FH3" i="38"/>
  <c r="FH1" i="36" s="1"/>
  <c r="P13" i="63"/>
  <c r="FD3" i="38"/>
  <c r="FD1" i="36" s="1"/>
  <c r="P10" i="63"/>
  <c r="FB3" i="38"/>
  <c r="FB1" i="36" s="1"/>
  <c r="H19" i="63"/>
  <c r="EY3" i="38"/>
  <c r="EY1" i="36" s="1"/>
  <c r="H31" i="63"/>
  <c r="EZ3" i="38"/>
  <c r="EZ1" i="36" s="1"/>
  <c r="AB14" i="70"/>
  <c r="AA14" i="70"/>
  <c r="U14" i="70"/>
  <c r="W14" i="70"/>
  <c r="X14" i="70"/>
  <c r="Z14" i="70"/>
  <c r="Y14" i="70"/>
  <c r="AC14" i="68"/>
  <c r="AC10" i="72"/>
  <c r="AC16" i="72"/>
  <c r="U16" i="69"/>
  <c r="Z16" i="69"/>
  <c r="W16" i="69"/>
  <c r="AB16" i="69"/>
  <c r="X16" i="69"/>
  <c r="Y16" i="69"/>
  <c r="AA16" i="69"/>
  <c r="AC12" i="74"/>
  <c r="W10" i="73"/>
  <c r="AA10" i="73"/>
  <c r="Z10" i="73"/>
  <c r="X10" i="73"/>
  <c r="U10" i="73"/>
  <c r="Y10" i="73"/>
  <c r="AB10" i="73"/>
  <c r="U13" i="63"/>
  <c r="P10" i="64" s="1"/>
  <c r="I13" i="63"/>
  <c r="G13" i="63"/>
  <c r="G10" i="63"/>
  <c r="I10" i="63"/>
  <c r="U16" i="70"/>
  <c r="Y16" i="70"/>
  <c r="W16" i="70"/>
  <c r="AB16" i="70"/>
  <c r="X16" i="70"/>
  <c r="AA16" i="70"/>
  <c r="AC16" i="70" s="1"/>
  <c r="Z16" i="70"/>
  <c r="EJ2" i="38"/>
  <c r="EH3" i="38"/>
  <c r="EH1" i="36" s="1"/>
  <c r="EI1" i="38"/>
  <c r="EG3" i="38"/>
  <c r="EH1" i="38"/>
  <c r="EG1" i="38"/>
  <c r="AA12" i="70"/>
  <c r="W12" i="70"/>
  <c r="Y12" i="70"/>
  <c r="Z12" i="70"/>
  <c r="U12" i="70"/>
  <c r="AB12" i="70"/>
  <c r="X12" i="70"/>
  <c r="AC12" i="72"/>
  <c r="Z10" i="69"/>
  <c r="W10" i="69"/>
  <c r="Y10" i="69"/>
  <c r="U10" i="69"/>
  <c r="X10" i="69"/>
  <c r="AB10" i="69"/>
  <c r="AA10" i="69"/>
  <c r="AC10" i="69" s="1"/>
  <c r="ED1" i="36"/>
  <c r="EF3" i="38"/>
  <c r="EF1" i="36" s="1"/>
  <c r="Z12" i="68"/>
  <c r="AA12" i="68"/>
  <c r="X12" i="68"/>
  <c r="W12" i="68"/>
  <c r="Y12" i="68"/>
  <c r="U12" i="68"/>
  <c r="AB12" i="68"/>
  <c r="W12" i="73"/>
  <c r="Y12" i="73"/>
  <c r="Z12" i="73"/>
  <c r="U12" i="73"/>
  <c r="AA12" i="73"/>
  <c r="X12" i="73"/>
  <c r="AB12" i="73"/>
  <c r="I16" i="63"/>
  <c r="U16" i="63"/>
  <c r="H13" i="64" s="1"/>
  <c r="G16" i="63"/>
  <c r="Q25" i="63"/>
  <c r="O25" i="63"/>
  <c r="AA14" i="73"/>
  <c r="U14" i="73"/>
  <c r="X14" i="73"/>
  <c r="AB14" i="73"/>
  <c r="W14" i="73"/>
  <c r="Z14" i="73"/>
  <c r="Y14" i="73"/>
  <c r="Y12" i="69"/>
  <c r="X12" i="69"/>
  <c r="AA12" i="69"/>
  <c r="AC12" i="69" s="1"/>
  <c r="U12" i="69"/>
  <c r="Z12" i="69"/>
  <c r="AB12" i="69"/>
  <c r="W12" i="69"/>
  <c r="Z10" i="70"/>
  <c r="W10" i="70"/>
  <c r="Y10" i="70"/>
  <c r="AB10" i="70"/>
  <c r="AA10" i="70"/>
  <c r="AC10" i="70" s="1"/>
  <c r="X10" i="70"/>
  <c r="U10" i="70"/>
  <c r="W10" i="68"/>
  <c r="X10" i="68"/>
  <c r="U10" i="68"/>
  <c r="AA10" i="68"/>
  <c r="AB10" i="68"/>
  <c r="Z10" i="68"/>
  <c r="Y10" i="68"/>
  <c r="U14" i="69"/>
  <c r="W14" i="69"/>
  <c r="AB14" i="69"/>
  <c r="AA14" i="69"/>
  <c r="AC14" i="69" s="1"/>
  <c r="Z14" i="69"/>
  <c r="X14" i="69"/>
  <c r="Y14" i="69"/>
  <c r="W16" i="73"/>
  <c r="U16" i="73"/>
  <c r="AA16" i="73"/>
  <c r="Z16" i="73"/>
  <c r="Y16" i="73"/>
  <c r="X16" i="73"/>
  <c r="AB16" i="73"/>
  <c r="O28" i="63"/>
  <c r="Q28" i="63"/>
  <c r="FK3" i="38" a="1"/>
  <c r="FJ3" i="38" a="1"/>
  <c r="FJ3" i="38" l="1"/>
  <c r="FJ1" i="36" s="1"/>
  <c r="FK3" i="38"/>
  <c r="FK1" i="36" s="1"/>
  <c r="AC10" i="68"/>
  <c r="AC12" i="70"/>
  <c r="U31" i="63"/>
  <c r="P19" i="64" s="1"/>
  <c r="G31" i="63"/>
  <c r="I31" i="63"/>
  <c r="I22" i="63"/>
  <c r="G22" i="63"/>
  <c r="U22" i="63"/>
  <c r="H16" i="64" s="1"/>
  <c r="EM2" i="38"/>
  <c r="EK3" i="38"/>
  <c r="EK1" i="36" s="1"/>
  <c r="EJ1" i="38"/>
  <c r="EL1" i="38"/>
  <c r="EK1" i="38"/>
  <c r="EJ3" i="38"/>
  <c r="O13" i="63"/>
  <c r="Q13" i="63"/>
  <c r="AC16" i="73"/>
  <c r="AC12" i="73"/>
  <c r="AC12" i="68"/>
  <c r="AC16" i="69"/>
  <c r="AC14" i="70"/>
  <c r="G19" i="63"/>
  <c r="I19" i="63"/>
  <c r="U19" i="63"/>
  <c r="P13" i="64" s="1"/>
  <c r="Q31" i="63"/>
  <c r="O31" i="63"/>
  <c r="EI3" i="38"/>
  <c r="EI1" i="36" s="1"/>
  <c r="EG1" i="36"/>
  <c r="U10" i="64"/>
  <c r="H10" i="65" s="1"/>
  <c r="Q10" i="64"/>
  <c r="O10" i="64"/>
  <c r="Q19" i="63"/>
  <c r="O19" i="63"/>
  <c r="U13" i="64"/>
  <c r="P10" i="65" s="1"/>
  <c r="G13" i="64"/>
  <c r="I13" i="64"/>
  <c r="AC14" i="73"/>
  <c r="AC10" i="73"/>
  <c r="Q10" i="63"/>
  <c r="O10" i="63"/>
  <c r="U10" i="63"/>
  <c r="H10" i="64" s="1"/>
  <c r="I25" i="63"/>
  <c r="G25" i="63"/>
  <c r="U25" i="63"/>
  <c r="P16" i="64" s="1"/>
  <c r="FL3" i="38" a="1"/>
  <c r="FQ3" i="38" a="1"/>
  <c r="FR3" i="38" a="1"/>
  <c r="FN3" i="38" a="1"/>
  <c r="FI3" i="38" a="1"/>
  <c r="FP3" i="38" a="1"/>
  <c r="FM3" i="38" a="1"/>
  <c r="FM3" i="38" l="1"/>
  <c r="FM1" i="36" s="1"/>
  <c r="FP3" i="38"/>
  <c r="FP1" i="36" s="1"/>
  <c r="FI3" i="38"/>
  <c r="FI1" i="36" s="1"/>
  <c r="FN3" i="38"/>
  <c r="FN1" i="36" s="1"/>
  <c r="FR3" i="38"/>
  <c r="FR1" i="36" s="1"/>
  <c r="FQ3" i="38"/>
  <c r="FQ1" i="36" s="1"/>
  <c r="FL3" i="38"/>
  <c r="FL1" i="36" s="1"/>
  <c r="I16" i="64"/>
  <c r="U16" i="64"/>
  <c r="H13" i="65" s="1"/>
  <c r="G16" i="64"/>
  <c r="Q19" i="64"/>
  <c r="O19" i="64"/>
  <c r="G10" i="64"/>
  <c r="I10" i="64"/>
  <c r="O16" i="64"/>
  <c r="Q16" i="64"/>
  <c r="Q10" i="65"/>
  <c r="O10" i="65"/>
  <c r="U10" i="65"/>
  <c r="H10" i="66" s="1"/>
  <c r="I10" i="65"/>
  <c r="G10" i="65"/>
  <c r="Q13" i="64"/>
  <c r="O13" i="64"/>
  <c r="EJ1" i="36"/>
  <c r="EL3" i="38"/>
  <c r="EL1" i="36" s="1"/>
  <c r="EO1" i="38"/>
  <c r="EM3" i="38"/>
  <c r="EN1" i="38"/>
  <c r="EN3" i="38"/>
  <c r="EN1" i="36" s="1"/>
  <c r="EM1" i="38"/>
  <c r="EP2" i="38"/>
  <c r="FS3" i="38" a="1"/>
  <c r="FU3" i="38" a="1"/>
  <c r="FU3" i="38" l="1"/>
  <c r="FU1" i="36" s="1"/>
  <c r="FS3" i="38"/>
  <c r="FS1" i="36" s="1"/>
  <c r="G10" i="66"/>
  <c r="I10" i="66"/>
  <c r="U10" i="66"/>
  <c r="I17" i="66" s="1"/>
  <c r="U13" i="65"/>
  <c r="P10" i="66" s="1"/>
  <c r="I13" i="65"/>
  <c r="G13" i="65"/>
  <c r="EO3" i="38"/>
  <c r="EO1" i="36" s="1"/>
  <c r="EM1" i="36"/>
  <c r="EP1" i="38"/>
  <c r="EP3" i="38"/>
  <c r="ER1" i="38"/>
  <c r="EQ3" i="38"/>
  <c r="EQ1" i="36" s="1"/>
  <c r="EQ1" i="38"/>
  <c r="FV3" i="38" a="1"/>
  <c r="FW3" i="38" a="1"/>
  <c r="FW3" i="38" l="1"/>
  <c r="FW1" i="36" s="1"/>
  <c r="FV3" i="38"/>
  <c r="FV1" i="36" s="1"/>
  <c r="AB5" i="76"/>
  <c r="AC5" i="76"/>
  <c r="AD5" i="76"/>
  <c r="AA10" i="76"/>
  <c r="AD7" i="76"/>
  <c r="AE7" i="76"/>
  <c r="Y19" i="76"/>
  <c r="AA18" i="76"/>
  <c r="AC14" i="76"/>
  <c r="AA5" i="76"/>
  <c r="AB16" i="76"/>
  <c r="AE6" i="76"/>
  <c r="X8" i="76"/>
  <c r="AC10" i="76"/>
  <c r="AD16" i="76"/>
  <c r="Y11" i="76"/>
  <c r="AC19" i="76"/>
  <c r="AE13" i="76"/>
  <c r="Y7" i="76"/>
  <c r="AC7" i="76"/>
  <c r="Y15" i="76"/>
  <c r="AA9" i="76"/>
  <c r="AA13" i="76"/>
  <c r="X12" i="76"/>
  <c r="AA6" i="76"/>
  <c r="X16" i="76"/>
  <c r="AB13" i="76"/>
  <c r="AE9" i="76"/>
  <c r="AD9" i="76"/>
  <c r="AC13" i="76"/>
  <c r="X13" i="76"/>
  <c r="AE16" i="76"/>
  <c r="AE17" i="76"/>
  <c r="AB17" i="76"/>
  <c r="Y13" i="76"/>
  <c r="X10" i="76"/>
  <c r="Z5" i="76"/>
  <c r="AE19" i="76"/>
  <c r="Z19" i="76"/>
  <c r="AB14" i="76"/>
  <c r="X9" i="76"/>
  <c r="AB15" i="76"/>
  <c r="AD11" i="76"/>
  <c r="AA8" i="76"/>
  <c r="X14" i="76"/>
  <c r="AB19" i="76"/>
  <c r="AD12" i="76"/>
  <c r="AD14" i="76"/>
  <c r="AA11" i="76"/>
  <c r="AB9" i="76"/>
  <c r="AA15" i="76"/>
  <c r="AE12" i="76"/>
  <c r="AD20" i="76"/>
  <c r="AH10" i="76"/>
  <c r="AC17" i="76"/>
  <c r="AJ11" i="76"/>
  <c r="AG9" i="76"/>
  <c r="AI11" i="76"/>
  <c r="AE20" i="76"/>
  <c r="AD6" i="76"/>
  <c r="AE5" i="76"/>
  <c r="Y20" i="76"/>
  <c r="AE10" i="76"/>
  <c r="AI16" i="76"/>
  <c r="AB20" i="76"/>
  <c r="AH9" i="76"/>
  <c r="X5" i="76"/>
  <c r="AJ18" i="76"/>
  <c r="AC20" i="76"/>
  <c r="AB8" i="76"/>
  <c r="AH7" i="76"/>
  <c r="Z7" i="76"/>
  <c r="X17" i="76"/>
  <c r="AA20" i="76"/>
  <c r="AE11" i="76"/>
  <c r="Z6" i="76"/>
  <c r="Z20" i="76"/>
  <c r="AI15" i="76"/>
  <c r="AG10" i="76"/>
  <c r="AH20" i="76"/>
  <c r="AB7" i="76"/>
  <c r="AJ6" i="76"/>
  <c r="X18" i="76"/>
  <c r="Y9" i="76"/>
  <c r="Y5" i="76"/>
  <c r="AA16" i="76"/>
  <c r="AJ12" i="76"/>
  <c r="AA7" i="76"/>
  <c r="AH19" i="76"/>
  <c r="AD13" i="76"/>
  <c r="AG18" i="76"/>
  <c r="AG13" i="76"/>
  <c r="AG5" i="76"/>
  <c r="AI8" i="76"/>
  <c r="AH15" i="76"/>
  <c r="AJ16" i="76"/>
  <c r="AH8" i="76"/>
  <c r="AA14" i="76"/>
  <c r="Y12" i="76"/>
  <c r="AH11" i="76"/>
  <c r="X19" i="76"/>
  <c r="AH12" i="76"/>
  <c r="AG12" i="76"/>
  <c r="AC12" i="76"/>
  <c r="AB11" i="76"/>
  <c r="AD10" i="76"/>
  <c r="AG20" i="76"/>
  <c r="X6" i="76"/>
  <c r="AD19" i="76"/>
  <c r="Y14" i="76"/>
  <c r="AA17" i="76"/>
  <c r="AI14" i="76"/>
  <c r="AI10" i="76"/>
  <c r="Y17" i="76"/>
  <c r="AA12" i="76"/>
  <c r="AB6" i="76"/>
  <c r="AJ13" i="76"/>
  <c r="AJ17" i="76"/>
  <c r="AJ9" i="76"/>
  <c r="AI18" i="76"/>
  <c r="AG14" i="76"/>
  <c r="AJ10" i="76"/>
  <c r="Z8" i="76"/>
  <c r="AB18" i="76"/>
  <c r="AD18" i="76"/>
  <c r="AC18" i="76"/>
  <c r="AI5" i="76"/>
  <c r="Y6" i="76"/>
  <c r="AE15" i="76"/>
  <c r="AA19" i="76"/>
  <c r="X7" i="76"/>
  <c r="AF7" i="76" s="1"/>
  <c r="X11" i="76"/>
  <c r="AC16" i="76"/>
  <c r="AJ15" i="76"/>
  <c r="AC8" i="76"/>
  <c r="AI6" i="76"/>
  <c r="AE18" i="76"/>
  <c r="AI7" i="76"/>
  <c r="Z17" i="76"/>
  <c r="AB12" i="76"/>
  <c r="AH17" i="76"/>
  <c r="Z10" i="76"/>
  <c r="AH16" i="76"/>
  <c r="AJ5" i="76"/>
  <c r="AJ20" i="76"/>
  <c r="AI17" i="76"/>
  <c r="AC6" i="76"/>
  <c r="Z9" i="76"/>
  <c r="AG11" i="76"/>
  <c r="AK11" i="76" s="1"/>
  <c r="AI13" i="76"/>
  <c r="AG8" i="76"/>
  <c r="Z14" i="76"/>
  <c r="AD8" i="76"/>
  <c r="Y10" i="76"/>
  <c r="AH6" i="76"/>
  <c r="Z16" i="76"/>
  <c r="AG6" i="76"/>
  <c r="AK6" i="76" s="1"/>
  <c r="AI9" i="76"/>
  <c r="AJ19" i="76"/>
  <c r="AB10" i="76"/>
  <c r="Z11" i="76"/>
  <c r="AG16" i="76"/>
  <c r="AK16" i="76" s="1"/>
  <c r="X20" i="76"/>
  <c r="AF20" i="76" s="1"/>
  <c r="Y16" i="76"/>
  <c r="AE14" i="76"/>
  <c r="Z18" i="76"/>
  <c r="AD17" i="76"/>
  <c r="AC9" i="76"/>
  <c r="AG17" i="76"/>
  <c r="AK17" i="76" s="1"/>
  <c r="Z15" i="76"/>
  <c r="AJ7" i="76"/>
  <c r="Z12" i="76"/>
  <c r="Y18" i="76"/>
  <c r="AE8" i="76"/>
  <c r="AJ8" i="76"/>
  <c r="AC15" i="76"/>
  <c r="AH14" i="76"/>
  <c r="AH5" i="76"/>
  <c r="AI12" i="76"/>
  <c r="AG19" i="76"/>
  <c r="AC11" i="76"/>
  <c r="AH13" i="76"/>
  <c r="AH18" i="76"/>
  <c r="AG15" i="76"/>
  <c r="AK15" i="76" s="1"/>
  <c r="AG7" i="76"/>
  <c r="AK7" i="76" s="1"/>
  <c r="AI20" i="76"/>
  <c r="AI19" i="76"/>
  <c r="AD15" i="76"/>
  <c r="X15" i="76"/>
  <c r="AJ14" i="76"/>
  <c r="Y8" i="76"/>
  <c r="Z13" i="76"/>
  <c r="H17" i="66"/>
  <c r="P17" i="66"/>
  <c r="EP1" i="36"/>
  <c r="ER3" i="38"/>
  <c r="ER1" i="36" s="1"/>
  <c r="Q10" i="66"/>
  <c r="O10" i="66"/>
  <c r="AF6" i="76" l="1"/>
  <c r="AK12" i="76"/>
  <c r="AK5" i="76"/>
  <c r="AF18" i="76"/>
  <c r="AF17" i="76"/>
  <c r="AF8" i="76"/>
  <c r="AF11" i="76"/>
  <c r="AK20" i="76"/>
  <c r="AK13" i="76"/>
  <c r="AF5" i="76"/>
  <c r="AK9" i="76"/>
  <c r="AK8" i="76"/>
  <c r="AK14" i="76"/>
  <c r="AF19" i="76"/>
  <c r="AK18" i="76"/>
  <c r="AF9" i="76"/>
  <c r="AF10" i="76"/>
  <c r="AF13" i="76"/>
  <c r="AF16" i="76"/>
  <c r="AK19" i="76"/>
  <c r="AF14" i="76"/>
  <c r="AF15" i="76"/>
  <c r="AK10" i="76"/>
  <c r="AF12" i="7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<sst xmlns="http://schemas.openxmlformats.org/spreadsheetml/2006/main" count="1378" uniqueCount="349">
  <si>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</si>
  <si>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</si>
  <si>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</si>
  <si>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</si>
  <si>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</si>
  <si>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</si>
  <si>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</si>
  <si>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</si>
  <si>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</si>
  <si>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</si>
  <si>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</si>
  <si>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</si>
  <si>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</si>
  <si>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</si>
  <si>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</si>
  <si>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</si>
  <si>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</si>
  <si>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</si>
  <si>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</si>
  <si>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</si>
  <si>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</si>
  <si>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</si>
  <si>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</si>
  <si>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</si>
  <si>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</si>
  <si>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</si>
  <si>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</si>
  <si>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</si>
  <si>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</si>
  <si>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</si>
  <si>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</si>
  <si>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</si>
  <si>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</si>
  <si>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</si>
  <si>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</si>
  <si>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</si>
  <si>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</si>
  <si>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</si>
  <si>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</si>
  <si>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</si>
  <si>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Nombre y apellido</t>
  </si>
  <si>
    <t>Mail</t>
  </si>
  <si>
    <t>Teléfono</t>
  </si>
  <si>
    <t>UTC</t>
  </si>
  <si>
    <t>Goleador</t>
  </si>
  <si>
    <t>Max. Asistidor</t>
  </si>
  <si>
    <t>MVP del torneo</t>
  </si>
  <si>
    <t>Portero de oro</t>
  </si>
  <si>
    <t>MOP del torneo (Jugador decepcion)</t>
  </si>
  <si>
    <t>Equipo San marino (peor equipo de la competicion)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</si>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</sst>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;;;"/>
    <numFmt numFmtId="165" formatCode="h:mm;@"/>
    <numFmt numFmtId="166" formatCode="dd/mm/yyyy\ hh:mm"/>
    <numFmt numFmtId="167" formatCode="\+#;\-#;0"/>
    <numFmt numFmtId="168" formatCode="_-* #,##0\ &quot;€&quot;_-;\-* #,##0\ &quot;€&quot;_-;_-* &quot;-&quot;??\ &quot;€&quot;_-;_-@_-"/>
    <numFmt numFmtId="169" formatCode="&quot;€&quot;#,##0.00_);[Red]\(&quot;€&quot;#,##0.00\)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4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4" fontId="0" fillId="3" borderId="0" xfId="0" applyNumberFormat="1" applyFill="1"/>
    <xf numFmtId="0" fontId="0" fillId="3" borderId="0" xfId="0" applyFill="1"/>
    <xf numFmtId="164" fontId="0" fillId="3" borderId="0" xfId="2" applyNumberFormat="1" applyFont="1" applyFill="1"/>
    <xf numFmtId="43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43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43" fontId="6" fillId="0" borderId="0" xfId="2" applyFont="1" applyFill="1"/>
    <xf numFmtId="164" fontId="0" fillId="0" borderId="0" xfId="2" applyNumberFormat="1" applyFont="1" applyFill="1"/>
    <xf numFmtId="164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43" fontId="0" fillId="0" borderId="0" xfId="3" applyFont="1"/>
    <xf numFmtId="43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43" fontId="0" fillId="0" borderId="0" xfId="3" applyFont="1" applyFill="1"/>
    <xf numFmtId="43" fontId="1" fillId="3" borderId="0" xfId="3" applyFont="1" applyFill="1"/>
    <xf numFmtId="43" fontId="1" fillId="0" borderId="0" xfId="3" applyFont="1" applyFill="1"/>
    <xf numFmtId="43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43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4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7" fontId="0" fillId="3" borderId="33" xfId="0" applyNumberFormat="1" applyFill="1" applyBorder="1" applyAlignment="1">
      <alignment horizontal="center" vertical="center"/>
    </xf>
    <xf numFmtId="164" fontId="0" fillId="3" borderId="0" xfId="2" applyNumberFormat="1" applyFont="1" applyFill="1" applyAlignment="1">
      <alignment horizontal="center"/>
    </xf>
    <xf numFmtId="164" fontId="18" fillId="3" borderId="0" xfId="2" applyNumberFormat="1" applyFont="1" applyFill="1"/>
    <xf numFmtId="164" fontId="0" fillId="3" borderId="0" xfId="0" applyNumberFormat="1" applyFill="1" applyAlignment="1">
      <alignment horizontal="center"/>
    </xf>
    <xf numFmtId="164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68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6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4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4" fontId="2" fillId="0" borderId="0" xfId="2" applyNumberFormat="1" applyFont="1" applyFill="1" applyAlignment="1">
      <alignment horizontal="center" vertical="center"/>
    </xf>
    <xf numFmtId="164" fontId="17" fillId="0" borderId="0" xfId="2" applyNumberFormat="1" applyFont="1" applyFill="1"/>
    <xf numFmtId="164" fontId="16" fillId="0" borderId="0" xfId="2" applyNumberFormat="1" applyFont="1" applyFill="1"/>
    <xf numFmtId="164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5" fontId="12" fillId="4" borderId="8" xfId="0" applyNumberFormat="1" applyFont="1" applyFill="1" applyBorder="1" applyAlignment="1">
      <alignment horizontal="center" vertical="center"/>
    </xf>
    <xf numFmtId="165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4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2" applyNumberFormat="1" applyFont="1" applyFill="1" applyAlignment="1">
      <alignment horizontal="right"/>
    </xf>
    <xf numFmtId="164" fontId="18" fillId="3" borderId="0" xfId="2" applyNumberFormat="1" applyFont="1" applyFill="1" applyAlignment="1">
      <alignment horizontal="center"/>
    </xf>
    <xf numFmtId="164" fontId="0" fillId="0" borderId="0" xfId="3" applyNumberFormat="1" applyFont="1" applyFill="1"/>
    <xf numFmtId="164" fontId="1" fillId="3" borderId="0" xfId="3" applyNumberFormat="1" applyFont="1" applyFill="1" applyAlignment="1">
      <alignment horizontal="center"/>
    </xf>
    <xf numFmtId="164" fontId="1" fillId="3" borderId="0" xfId="3" applyNumberFormat="1" applyFont="1" applyFill="1"/>
    <xf numFmtId="164" fontId="1" fillId="0" borderId="0" xfId="3" applyNumberFormat="1" applyFont="1" applyFill="1"/>
    <xf numFmtId="164" fontId="1" fillId="0" borderId="0" xfId="3" applyNumberFormat="1" applyFont="1"/>
    <xf numFmtId="164" fontId="5" fillId="3" borderId="0" xfId="3" applyNumberFormat="1" applyFont="1" applyFill="1" applyAlignment="1">
      <alignment horizontal="center" vertical="center"/>
    </xf>
    <xf numFmtId="164" fontId="5" fillId="3" borderId="0" xfId="3" applyNumberFormat="1" applyFont="1" applyFill="1" applyAlignment="1">
      <alignment horizontal="center" vertical="center" wrapText="1"/>
    </xf>
    <xf numFmtId="164" fontId="5" fillId="0" borderId="0" xfId="3" applyNumberFormat="1" applyFont="1" applyAlignment="1">
      <alignment horizontal="center" vertical="center"/>
    </xf>
    <xf numFmtId="164" fontId="5" fillId="3" borderId="0" xfId="3" applyNumberFormat="1" applyFont="1" applyFill="1" applyAlignment="1">
      <alignment horizontal="left" indent="1"/>
    </xf>
    <xf numFmtId="164" fontId="0" fillId="0" borderId="0" xfId="3" applyNumberFormat="1" applyFont="1"/>
    <xf numFmtId="164" fontId="30" fillId="0" borderId="0" xfId="3" applyNumberFormat="1" applyFont="1"/>
    <xf numFmtId="164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69" fontId="38" fillId="8" borderId="34" xfId="1" applyNumberFormat="1" applyFont="1" applyFill="1" applyBorder="1" applyAlignment="1">
      <alignment horizontal="center" vertical="center" wrapText="1"/>
    </xf>
    <xf numFmtId="169" fontId="38" fillId="8" borderId="40" xfId="1" applyNumberFormat="1" applyFont="1" applyFill="1" applyBorder="1" applyAlignment="1">
      <alignment horizontal="center" vertical="center" wrapText="1"/>
    </xf>
    <xf numFmtId="169" fontId="38" fillId="2" borderId="34" xfId="1" applyNumberFormat="1" applyFont="1" applyFill="1" applyBorder="1" applyAlignment="1">
      <alignment horizontal="center" vertical="center" wrapText="1"/>
    </xf>
    <xf numFmtId="169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69" fontId="38" fillId="8" borderId="15" xfId="1" applyNumberFormat="1" applyFont="1" applyFill="1" applyBorder="1" applyAlignment="1">
      <alignment horizontal="center" vertical="center" wrapText="1"/>
    </xf>
    <xf numFmtId="169" fontId="38" fillId="2" borderId="15" xfId="1" applyNumberFormat="1" applyFont="1" applyFill="1" applyBorder="1" applyAlignment="1">
      <alignment horizontal="center" vertical="center" wrapText="1"/>
    </xf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69" fontId="38" fillId="8" borderId="40" xfId="1" applyNumberFormat="1" applyFont="1" applyFill="1" applyBorder="1" applyAlignment="1">
      <alignment horizontal="center" vertical="center"/>
    </xf>
    <xf numFmtId="169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0" fillId="0" borderId="0" xfId="0" applyAlignment="1"/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static.wikia.nocookie.net/futbol/images/f/f4/PachucaEscudo.png/revision/latest?cb=20151115001145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1/10/Palmeiras_logo.svg/160px-Palmeiras_log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upload.wikimedia.org/wikipedia/en/thumb/7/77/FC_Red_Bull_Salzburg_logo.svg/1200px-FC_Red_Bull_Salzburg_logo.svg.png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7</v>
    <v>1</v>
    <v>0</v>
    <v>0</v>
  </rv>
  <rv s="0">
    <v>7</v>
    <v>5</v>
    <v>0</v>
    <v>0</v>
  </rv>
  <rv s="0">
    <v>8</v>
    <v>1</v>
    <v>0</v>
    <v>0</v>
  </rv>
  <rv s="0">
    <v>8</v>
    <v>5</v>
    <v>0</v>
    <v>0</v>
  </rv>
  <rv s="0">
    <v>26</v>
    <v>1</v>
    <v>0</v>
    <v>0</v>
  </rv>
  <rv s="0">
    <v>26</v>
    <v>5</v>
    <v>0</v>
    <v>0</v>
  </rv>
  <rv s="0">
    <v>35</v>
    <v>1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1</v>
    <v>0</v>
    <v>0</v>
  </rv>
  <rv s="0">
    <v>25</v>
    <v>5</v>
    <v>0</v>
    <v>0</v>
  </rv>
  <rv s="0">
    <v>24</v>
    <v>1</v>
    <v>0</v>
    <v>0</v>
  </rv>
  <rv s="0">
    <v>24</v>
    <v>5</v>
    <v>0</v>
    <v>0</v>
  </rv>
  <rv s="0">
    <v>47</v>
    <v>1</v>
    <v>0</v>
    <v>0</v>
  </rv>
  <rv s="0">
    <v>47</v>
    <v>5</v>
    <v>0</v>
    <v>0</v>
  </rv>
  <rv s="0">
    <v>14</v>
    <v>1</v>
    <v>0</v>
    <v>0</v>
  </rv>
  <rv s="0">
    <v>14</v>
    <v>5</v>
    <v>0</v>
    <v>0</v>
  </rv>
  <rv s="0">
    <v>41</v>
    <v>1</v>
    <v>0</v>
    <v>0</v>
  </rv>
  <rv s="0">
    <v>41</v>
    <v>5</v>
    <v>0</v>
    <v>0</v>
  </rv>
  <rv s="0">
    <v>18</v>
    <v>1</v>
    <v>0</v>
    <v>0</v>
  </rv>
  <rv s="0">
    <v>18</v>
    <v>5</v>
    <v>0</v>
    <v>0</v>
  </rv>
  <rv s="0">
    <v>17</v>
    <v>1</v>
    <v>0</v>
    <v>0</v>
  </rv>
  <rv s="0">
    <v>17</v>
    <v>5</v>
    <v>0</v>
    <v>0</v>
  </rv>
  <rv s="0">
    <v>12</v>
    <v>1</v>
    <v>0</v>
    <v>0</v>
  </rv>
  <rv s="0">
    <v>12</v>
    <v>5</v>
    <v>0</v>
    <v>0</v>
  </rv>
  <rv s="0">
    <v>11</v>
    <v>1</v>
    <v>0</v>
    <v>0</v>
  </rv>
  <rv s="0">
    <v>11</v>
    <v>5</v>
    <v>0</v>
    <v>0</v>
  </rv>
  <rv s="0">
    <v>36</v>
    <v>1</v>
    <v>0</v>
    <v>0</v>
  </rv>
  <rv s="0">
    <v>36</v>
    <v>5</v>
    <v>0</v>
    <v>0</v>
  </rv>
  <rv s="0">
    <v>32</v>
    <v>1</v>
    <v>0</v>
    <v>0</v>
  </rv>
  <rv s="0">
    <v>32</v>
    <v>5</v>
    <v>0</v>
    <v>0</v>
  </rv>
  <rv s="0">
    <v>34</v>
    <v>1</v>
    <v>0</v>
    <v>0</v>
  </rv>
  <rv s="0">
    <v>34</v>
    <v>5</v>
    <v>0</v>
    <v>0</v>
  </rv>
  <rv s="0">
    <v>9</v>
    <v>1</v>
    <v>0</v>
    <v>0</v>
  </rv>
  <rv s="0">
    <v>9</v>
    <v>5</v>
    <v>0</v>
    <v>0</v>
  </rv>
  <rv s="0">
    <v>10</v>
    <v>1</v>
    <v>0</v>
    <v>0</v>
  </rv>
  <rv s="0">
    <v>10</v>
    <v>5</v>
    <v>0</v>
    <v>0</v>
  </rv>
  <rv s="0">
    <v>13</v>
    <v>1</v>
    <v>0</v>
    <v>0</v>
  </rv>
  <rv s="0">
    <v>13</v>
    <v>5</v>
    <v>0</v>
    <v>0</v>
  </rv>
  <rv s="0">
    <v>23</v>
    <v>1</v>
    <v>0</v>
    <v>0</v>
  </rv>
  <rv s="0">
    <v>23</v>
    <v>5</v>
    <v>0</v>
    <v>0</v>
  </rv>
  <rv s="0">
    <v>46</v>
    <v>1</v>
    <v>0</v>
    <v>0</v>
  </rv>
  <rv s="0">
    <v>46</v>
    <v>5</v>
    <v>0</v>
    <v>0</v>
  </rv>
  <rv s="0">
    <v>50</v>
    <v>1</v>
    <v>0</v>
    <v>0</v>
  </rv>
  <rv s="0">
    <v>50</v>
    <v>5</v>
    <v>0</v>
    <v>0</v>
  </rv>
  <rv s="0">
    <v>52</v>
    <v>1</v>
    <v>0</v>
    <v>0</v>
  </rv>
  <rv s="0">
    <v>52</v>
    <v>5</v>
    <v>0</v>
    <v>0</v>
  </rv>
  <rv s="0">
    <v>33</v>
    <v>1</v>
    <v>0</v>
    <v>0</v>
  </rv>
  <rv s="0">
    <v>33</v>
    <v>5</v>
    <v>0</v>
    <v>0</v>
  </rv>
  <rv s="0">
    <v>3</v>
    <v>1</v>
    <v>0</v>
    <v>0</v>
  </rv>
  <rv s="0">
    <v>3</v>
    <v>5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51</v>
    <v>1</v>
    <v>0</v>
    <v>0</v>
  </rv>
  <rv s="0">
    <v>51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opLeftCell="B3" zoomScaleNormal="100" workbookViewId="0">
      <selection activeCell="C28" sqref="C28:G28"/>
    </sheetView>
  </sheetViews>
  <sheetFormatPr defaultColWidth="10.7109375" defaultRowHeight="1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>
      <c r="A3" s="282"/>
      <c r="B3" s="290" t="s">
        <v>1</v>
      </c>
      <c r="C3" s="290"/>
      <c r="D3" s="290"/>
      <c r="E3" s="290"/>
      <c r="F3" s="290"/>
      <c r="G3" s="290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</row>
    <row r="4" spans="1:19" ht="15.75" thickBot="1">
      <c r="A4" s="282"/>
      <c r="B4" s="282"/>
      <c r="C4" s="282"/>
      <c r="D4" s="282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2"/>
      <c r="P4" s="282"/>
      <c r="Q4" s="282"/>
      <c r="R4" s="282"/>
      <c r="S4" s="282"/>
    </row>
    <row r="5" spans="1:19" ht="15.75" thickBot="1">
      <c r="A5" s="282"/>
      <c r="B5" s="153"/>
      <c r="C5" s="216" t="s">
        <v>2</v>
      </c>
      <c r="D5" s="217" t="s">
        <v>3</v>
      </c>
      <c r="E5" s="282"/>
      <c r="F5" s="282"/>
      <c r="G5" s="291" t="s">
        <v>4</v>
      </c>
      <c r="H5" s="292"/>
      <c r="I5" s="292"/>
      <c r="J5" s="292"/>
      <c r="K5" s="292"/>
      <c r="L5" s="293"/>
      <c r="M5" s="282"/>
      <c r="N5" s="282"/>
      <c r="O5" s="282"/>
      <c r="P5" s="282"/>
      <c r="Q5" s="282"/>
      <c r="R5" s="282"/>
      <c r="S5" s="282"/>
    </row>
    <row r="6" spans="1:19">
      <c r="A6" s="282"/>
      <c r="B6" s="53" t="s">
        <v>5</v>
      </c>
      <c r="C6" s="54">
        <v>3</v>
      </c>
      <c r="D6" s="54">
        <f>C6*6*8</f>
        <v>144</v>
      </c>
      <c r="E6" s="81"/>
      <c r="F6" s="282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  <c r="N6" s="282"/>
      <c r="O6" s="282"/>
      <c r="P6" s="282"/>
      <c r="Q6" s="282"/>
      <c r="R6" s="282"/>
      <c r="S6" s="282"/>
    </row>
    <row r="7" spans="1:19">
      <c r="A7" s="282"/>
      <c r="B7" s="55" t="s">
        <v>9</v>
      </c>
      <c r="C7" s="56">
        <v>0</v>
      </c>
      <c r="D7" s="56">
        <f>C7*2*6*8</f>
        <v>0</v>
      </c>
      <c r="E7" s="81"/>
      <c r="F7" s="282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  <c r="M7" s="282"/>
      <c r="N7" s="282"/>
      <c r="O7" s="282"/>
      <c r="P7" s="282"/>
      <c r="Q7" s="282"/>
      <c r="R7" s="282"/>
      <c r="S7" s="282"/>
    </row>
    <row r="8" spans="1:19" ht="15.75" thickBot="1">
      <c r="A8" s="282"/>
      <c r="B8" s="58" t="s">
        <v>11</v>
      </c>
      <c r="C8" s="59">
        <v>5</v>
      </c>
      <c r="D8" s="59">
        <f>C8*6*8</f>
        <v>240</v>
      </c>
      <c r="E8" s="81"/>
      <c r="F8" s="282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  <c r="M8" s="282"/>
      <c r="N8" s="282"/>
      <c r="O8" s="282"/>
      <c r="P8" s="282"/>
      <c r="Q8" s="282"/>
      <c r="R8" s="282"/>
      <c r="S8" s="282"/>
    </row>
    <row r="9" spans="1:19">
      <c r="A9" s="282"/>
      <c r="B9" s="249" t="s">
        <v>13</v>
      </c>
      <c r="C9" s="54">
        <v>9</v>
      </c>
      <c r="D9" s="54">
        <f>C9*8</f>
        <v>72</v>
      </c>
      <c r="E9" s="81"/>
      <c r="F9" s="282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  <c r="M9" s="282"/>
      <c r="N9" s="282"/>
      <c r="O9" s="282"/>
      <c r="P9" s="282"/>
      <c r="Q9" s="282"/>
      <c r="R9" s="282"/>
      <c r="S9" s="282"/>
    </row>
    <row r="10" spans="1:19">
      <c r="A10" s="282"/>
      <c r="B10" s="250" t="s">
        <v>15</v>
      </c>
      <c r="C10" s="56">
        <v>0</v>
      </c>
      <c r="D10" s="56">
        <f>C10*2*8</f>
        <v>0</v>
      </c>
      <c r="E10" s="81"/>
      <c r="F10" s="282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  <c r="M10" s="282"/>
      <c r="N10" s="282"/>
      <c r="O10" s="282"/>
      <c r="P10" s="282"/>
      <c r="Q10" s="282"/>
      <c r="R10" s="282"/>
      <c r="S10" s="282"/>
    </row>
    <row r="11" spans="1:19" ht="15.75" thickBot="1">
      <c r="A11" s="282"/>
      <c r="B11" s="251" t="s">
        <v>17</v>
      </c>
      <c r="C11" s="59">
        <v>15</v>
      </c>
      <c r="D11" s="59">
        <f>C11*8</f>
        <v>120</v>
      </c>
      <c r="E11" s="81"/>
      <c r="F11" s="282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  <c r="M11" s="282"/>
      <c r="N11" s="282"/>
      <c r="O11" s="282"/>
      <c r="P11" s="282"/>
      <c r="Q11" s="282"/>
      <c r="R11" s="282"/>
      <c r="S11" s="282"/>
    </row>
    <row r="12" spans="1:19">
      <c r="A12" s="282"/>
      <c r="B12" s="60" t="s">
        <v>19</v>
      </c>
      <c r="C12" s="54">
        <v>9</v>
      </c>
      <c r="D12" s="54">
        <f>C12*4</f>
        <v>36</v>
      </c>
      <c r="E12" s="81"/>
      <c r="F12" s="282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  <c r="M12" s="282"/>
      <c r="N12" s="282"/>
      <c r="O12" s="282"/>
      <c r="P12" s="282"/>
      <c r="Q12" s="282"/>
      <c r="R12" s="282"/>
      <c r="S12" s="282"/>
    </row>
    <row r="13" spans="1:19" ht="15.75" thickBot="1">
      <c r="A13" s="282"/>
      <c r="B13" s="61" t="s">
        <v>21</v>
      </c>
      <c r="C13" s="56">
        <v>0</v>
      </c>
      <c r="D13" s="56">
        <f>C13*2*4</f>
        <v>0</v>
      </c>
      <c r="E13" s="81"/>
      <c r="F13" s="282"/>
      <c r="G13" s="214" t="s">
        <v>22</v>
      </c>
      <c r="H13" s="62">
        <v>0</v>
      </c>
      <c r="I13" s="214"/>
      <c r="J13" s="62"/>
      <c r="K13" s="214"/>
      <c r="L13" s="63"/>
      <c r="M13" s="282"/>
      <c r="N13" s="282"/>
      <c r="O13" s="282"/>
      <c r="P13" s="282"/>
      <c r="Q13" s="282"/>
      <c r="R13" s="282"/>
      <c r="S13" s="282"/>
    </row>
    <row r="14" spans="1:19" ht="15.75" thickBot="1">
      <c r="A14" s="282"/>
      <c r="B14" s="64" t="s">
        <v>23</v>
      </c>
      <c r="C14" s="59">
        <f>+C11</f>
        <v>15</v>
      </c>
      <c r="D14" s="59">
        <f>C14*4</f>
        <v>60</v>
      </c>
      <c r="E14" s="81"/>
      <c r="F14" s="282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  <c r="M14" s="282"/>
      <c r="N14" s="282"/>
      <c r="O14" s="282"/>
      <c r="P14" s="282"/>
      <c r="Q14" s="282"/>
      <c r="R14" s="282"/>
      <c r="S14" s="282"/>
    </row>
    <row r="15" spans="1:19">
      <c r="A15" s="282"/>
      <c r="B15" s="65" t="s">
        <v>25</v>
      </c>
      <c r="C15" s="54">
        <v>9</v>
      </c>
      <c r="D15" s="54">
        <f>C15*2</f>
        <v>18</v>
      </c>
      <c r="E15" s="81"/>
      <c r="F15" s="282"/>
      <c r="G15" s="282"/>
      <c r="H15" s="282"/>
      <c r="I15" s="282"/>
      <c r="J15" s="282"/>
      <c r="K15" s="282"/>
      <c r="L15" s="282"/>
      <c r="M15" s="282"/>
      <c r="N15" s="282"/>
      <c r="O15" s="282"/>
      <c r="P15" s="282"/>
      <c r="Q15" s="282"/>
      <c r="R15" s="282"/>
      <c r="S15" s="282"/>
    </row>
    <row r="16" spans="1:19">
      <c r="A16" s="282"/>
      <c r="B16" s="66" t="s">
        <v>26</v>
      </c>
      <c r="C16" s="56">
        <v>0</v>
      </c>
      <c r="D16" s="56">
        <f>C16*2*2</f>
        <v>0</v>
      </c>
      <c r="E16" s="81"/>
      <c r="F16" s="282"/>
      <c r="G16" s="282"/>
      <c r="H16" s="282"/>
      <c r="I16" s="282"/>
      <c r="J16" s="282"/>
      <c r="K16" s="282"/>
      <c r="L16" s="282"/>
      <c r="M16" s="282"/>
      <c r="N16" s="282"/>
      <c r="O16" s="282"/>
      <c r="P16" s="282"/>
      <c r="Q16" s="282"/>
      <c r="R16" s="282"/>
      <c r="S16" s="282"/>
    </row>
    <row r="17" spans="2:9" ht="15.75" thickBot="1">
      <c r="B17" s="67" t="s">
        <v>27</v>
      </c>
      <c r="C17" s="59">
        <v>15</v>
      </c>
      <c r="D17" s="59">
        <f>C17*2</f>
        <v>30</v>
      </c>
      <c r="E17" s="81"/>
      <c r="F17" s="282"/>
      <c r="G17" s="282"/>
      <c r="H17" s="282"/>
      <c r="I17" s="282"/>
    </row>
    <row r="18" spans="2:9" ht="15.75" thickBot="1">
      <c r="B18" s="68" t="s">
        <v>28</v>
      </c>
      <c r="C18" s="54">
        <v>9</v>
      </c>
      <c r="D18" s="54">
        <f>C18</f>
        <v>9</v>
      </c>
      <c r="E18" s="81"/>
      <c r="F18" s="282"/>
      <c r="G18" s="282"/>
      <c r="H18" s="282"/>
      <c r="I18" s="282"/>
    </row>
    <row r="19" spans="2:9" ht="14.25" customHeight="1">
      <c r="B19" s="69" t="s">
        <v>29</v>
      </c>
      <c r="C19" s="56">
        <v>0</v>
      </c>
      <c r="D19" s="56">
        <f>C19*2</f>
        <v>0</v>
      </c>
      <c r="E19" s="81"/>
      <c r="F19" s="282"/>
      <c r="G19" s="282"/>
      <c r="H19" s="282"/>
      <c r="I19" s="297" t="s">
        <v>30</v>
      </c>
    </row>
    <row r="20" spans="2:9" ht="15.75" thickBot="1">
      <c r="B20" s="70" t="s">
        <v>31</v>
      </c>
      <c r="C20" s="59">
        <v>15</v>
      </c>
      <c r="D20" s="59">
        <f>C20</f>
        <v>15</v>
      </c>
      <c r="E20" s="81"/>
      <c r="F20" s="282"/>
      <c r="G20" s="282"/>
      <c r="H20" s="282"/>
      <c r="I20" s="298"/>
    </row>
    <row r="21" spans="2:9">
      <c r="B21" s="142" t="s">
        <v>32</v>
      </c>
      <c r="C21" s="71">
        <v>15</v>
      </c>
      <c r="D21" s="54">
        <f>+C21*8</f>
        <v>120</v>
      </c>
      <c r="E21" s="81"/>
      <c r="F21" s="282"/>
      <c r="G21" s="282"/>
      <c r="H21" s="282"/>
      <c r="I21" s="299" t="s">
        <v>33</v>
      </c>
    </row>
    <row r="22" spans="2:9" ht="15.75" thickBot="1">
      <c r="B22" s="143" t="s">
        <v>34</v>
      </c>
      <c r="C22" s="72">
        <v>20</v>
      </c>
      <c r="D22" s="56">
        <f>+C22*8</f>
        <v>160</v>
      </c>
      <c r="E22" s="81"/>
      <c r="F22" s="282"/>
      <c r="G22" s="282"/>
      <c r="H22" s="282"/>
      <c r="I22" s="300"/>
    </row>
    <row r="23" spans="2:9">
      <c r="B23" s="143" t="s">
        <v>35</v>
      </c>
      <c r="C23" s="72">
        <v>25</v>
      </c>
      <c r="D23" s="56">
        <f>+C23*8</f>
        <v>200</v>
      </c>
      <c r="E23" s="81"/>
      <c r="F23" s="282"/>
      <c r="G23" s="282"/>
      <c r="H23" s="282"/>
      <c r="I23" s="282"/>
    </row>
    <row r="24" spans="2:9">
      <c r="B24" s="143" t="s">
        <v>36</v>
      </c>
      <c r="C24" s="72">
        <v>30</v>
      </c>
      <c r="D24" s="56">
        <f>+C24*4</f>
        <v>120</v>
      </c>
      <c r="E24" s="81"/>
      <c r="F24" s="282"/>
      <c r="G24" s="282"/>
      <c r="H24" s="282"/>
      <c r="I24" s="282"/>
    </row>
    <row r="25" spans="2:9">
      <c r="B25" s="143" t="s">
        <v>37</v>
      </c>
      <c r="C25" s="72">
        <v>35</v>
      </c>
      <c r="D25" s="56">
        <f>+C25*2</f>
        <v>70</v>
      </c>
      <c r="E25" s="81"/>
      <c r="F25" s="282"/>
      <c r="G25" s="282"/>
      <c r="H25" s="282"/>
      <c r="I25" s="282"/>
    </row>
    <row r="26" spans="2:9" ht="15.75" thickBot="1">
      <c r="B26" s="144" t="s">
        <v>38</v>
      </c>
      <c r="C26" s="73">
        <v>50</v>
      </c>
      <c r="D26" s="59">
        <f t="shared" ref="D26" si="0">+C26</f>
        <v>50</v>
      </c>
      <c r="E26" s="282"/>
      <c r="F26" s="282"/>
      <c r="G26" s="282"/>
      <c r="H26" s="282"/>
      <c r="I26" s="282"/>
    </row>
    <row r="27" spans="2:9" ht="15.75" thickBot="1">
      <c r="B27" s="282"/>
      <c r="C27" s="282"/>
      <c r="D27" s="282"/>
      <c r="E27" s="282"/>
      <c r="F27" s="282"/>
      <c r="G27" s="282"/>
      <c r="H27" s="282"/>
      <c r="I27" s="282"/>
    </row>
    <row r="28" spans="2:9" ht="15.75" thickBot="1">
      <c r="B28" s="218" t="s">
        <v>39</v>
      </c>
      <c r="C28" s="294" t="s">
        <v>40</v>
      </c>
      <c r="D28" s="295"/>
      <c r="E28" s="295"/>
      <c r="F28" s="295"/>
      <c r="G28" s="296"/>
      <c r="H28" s="282"/>
      <c r="I28" s="282"/>
    </row>
    <row r="29" spans="2:9" ht="15.75" thickBot="1">
      <c r="B29" s="74"/>
      <c r="C29" s="282"/>
      <c r="D29" s="282"/>
      <c r="E29" s="282"/>
      <c r="F29" s="282"/>
      <c r="G29" s="282"/>
      <c r="H29" s="282"/>
      <c r="I29" s="282"/>
    </row>
    <row r="30" spans="2:9" ht="15.75" thickBot="1">
      <c r="B30" s="218" t="s">
        <v>41</v>
      </c>
      <c r="C30" s="294"/>
      <c r="D30" s="295"/>
      <c r="E30" s="295"/>
      <c r="F30" s="295"/>
      <c r="G30" s="296"/>
      <c r="H30" s="282"/>
      <c r="I30" s="282"/>
    </row>
    <row r="31" spans="2:9" ht="15.75" thickBot="1">
      <c r="B31" s="282"/>
      <c r="C31" s="282"/>
      <c r="D31" s="282"/>
      <c r="E31" s="282"/>
      <c r="F31" s="282"/>
      <c r="G31" s="282"/>
      <c r="H31" s="282"/>
      <c r="I31" s="282"/>
    </row>
    <row r="32" spans="2:9" ht="15.75" thickBot="1">
      <c r="B32" s="218" t="s">
        <v>42</v>
      </c>
      <c r="C32" s="288"/>
      <c r="D32" s="289"/>
      <c r="E32" s="282"/>
      <c r="F32" s="218" t="s">
        <v>43</v>
      </c>
      <c r="G32" s="137">
        <v>2</v>
      </c>
      <c r="H32" s="282"/>
      <c r="I32" s="282"/>
    </row>
    <row r="34" spans="1:19">
      <c r="A34" s="282"/>
      <c r="B34" s="282"/>
      <c r="C34" s="216" t="s">
        <v>2</v>
      </c>
      <c r="D34" s="217" t="s">
        <v>3</v>
      </c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2"/>
    </row>
    <row r="35" spans="1:19">
      <c r="A35" s="282"/>
      <c r="B35" s="277" t="s">
        <v>44</v>
      </c>
      <c r="C35" s="111">
        <v>15</v>
      </c>
      <c r="D35" s="111">
        <v>15</v>
      </c>
      <c r="E35" s="284" t="s">
        <v>39</v>
      </c>
      <c r="F35" s="285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2"/>
    </row>
    <row r="36" spans="1:19">
      <c r="A36" s="282"/>
      <c r="B36" s="277" t="s">
        <v>45</v>
      </c>
      <c r="C36" s="111">
        <v>15</v>
      </c>
      <c r="D36" s="111">
        <v>15</v>
      </c>
      <c r="E36" s="284" t="s">
        <v>39</v>
      </c>
      <c r="F36" s="285"/>
      <c r="G36" s="282"/>
      <c r="H36" s="282"/>
      <c r="I36" s="282"/>
      <c r="J36" s="282"/>
      <c r="K36" s="282"/>
      <c r="L36" s="282"/>
      <c r="M36" s="282"/>
      <c r="N36" s="282"/>
      <c r="O36" s="282"/>
      <c r="P36" s="282"/>
      <c r="Q36" s="282"/>
      <c r="R36" s="282"/>
      <c r="S36" s="282"/>
    </row>
    <row r="37" spans="1:19">
      <c r="A37" s="282"/>
      <c r="B37" s="277" t="s">
        <v>46</v>
      </c>
      <c r="C37" s="111">
        <v>15</v>
      </c>
      <c r="D37" s="111">
        <v>15</v>
      </c>
      <c r="E37" s="284" t="s">
        <v>39</v>
      </c>
      <c r="F37" s="285"/>
      <c r="G37" s="282"/>
      <c r="H37" s="282"/>
      <c r="I37" s="282"/>
      <c r="J37" s="282"/>
      <c r="K37" s="282"/>
      <c r="L37" s="282"/>
      <c r="M37" s="282"/>
      <c r="N37" s="282"/>
      <c r="O37" s="282"/>
      <c r="P37" s="282"/>
      <c r="Q37" s="282"/>
      <c r="R37" s="282"/>
      <c r="S37" s="282"/>
    </row>
    <row r="38" spans="1:19">
      <c r="A38" s="278"/>
      <c r="B38" s="279" t="s">
        <v>47</v>
      </c>
      <c r="C38" s="280">
        <v>15</v>
      </c>
      <c r="D38" s="280">
        <v>15</v>
      </c>
      <c r="E38" s="286" t="s">
        <v>39</v>
      </c>
      <c r="F38" s="287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>
      <c r="A39" s="282"/>
      <c r="B39" s="277" t="s">
        <v>48</v>
      </c>
      <c r="C39" s="111">
        <v>15</v>
      </c>
      <c r="D39" s="111">
        <v>15</v>
      </c>
      <c r="E39" s="284" t="s">
        <v>39</v>
      </c>
      <c r="F39" s="285"/>
      <c r="G39" s="282"/>
      <c r="H39" s="282"/>
      <c r="I39" s="282"/>
      <c r="J39" s="282"/>
      <c r="K39" s="282"/>
      <c r="L39" s="282"/>
      <c r="M39" s="282"/>
      <c r="N39" s="282"/>
      <c r="O39" s="282"/>
      <c r="P39" s="282"/>
      <c r="Q39" s="282"/>
      <c r="R39" s="282"/>
      <c r="S39" s="282"/>
    </row>
    <row r="40" spans="1:19">
      <c r="A40" s="282"/>
      <c r="B40" s="277" t="s">
        <v>49</v>
      </c>
      <c r="C40" s="111">
        <v>15</v>
      </c>
      <c r="D40" s="111">
        <v>15</v>
      </c>
      <c r="E40" s="284" t="s">
        <v>39</v>
      </c>
      <c r="F40" s="285"/>
      <c r="G40" s="282"/>
      <c r="H40" s="282"/>
      <c r="I40" s="282"/>
      <c r="J40" s="282"/>
      <c r="K40" s="282"/>
      <c r="L40" s="282"/>
      <c r="M40" s="282"/>
      <c r="N40" s="282"/>
      <c r="O40" s="282"/>
      <c r="P40" s="282"/>
      <c r="Q40" s="282"/>
      <c r="R40" s="282"/>
      <c r="S40" s="282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>
      <c r="C8" s="168" t="s">
        <v>50</v>
      </c>
      <c r="D8" s="169" t="s">
        <v>51</v>
      </c>
      <c r="E8" s="169" t="s">
        <v>52</v>
      </c>
      <c r="F8" s="170"/>
      <c r="G8" s="170"/>
      <c r="H8" s="301" t="s">
        <v>53</v>
      </c>
      <c r="I8" s="301"/>
      <c r="J8" s="301"/>
      <c r="K8" s="301"/>
      <c r="L8" s="301"/>
      <c r="M8" s="301"/>
      <c r="N8" s="301"/>
      <c r="O8" s="301"/>
      <c r="P8" s="301"/>
      <c r="Q8" s="281"/>
      <c r="R8" s="281"/>
      <c r="S8" s="171" t="s">
        <v>54</v>
      </c>
      <c r="T8" s="282"/>
      <c r="U8" s="172" t="s">
        <v>55</v>
      </c>
    </row>
    <row r="9" spans="1:21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2"/>
      <c r="U9" s="282"/>
    </row>
    <row r="10" spans="1:21" ht="22.15" customHeight="1" thickBot="1">
      <c r="A10" s="48" t="s">
        <v>56</v>
      </c>
      <c r="B10" s="49" t="s">
        <v>57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58</v>
      </c>
      <c r="I10" s="182" t="e" vm="2">
        <f>IFERROR(VLOOKUP(H10,Aux!$A:$C,3,0),"")</f>
        <v>#VALUE!</v>
      </c>
      <c r="J10" s="183"/>
      <c r="K10" s="202">
        <v>2</v>
      </c>
      <c r="L10" s="183" t="s">
        <v>59</v>
      </c>
      <c r="M10" s="202">
        <v>1</v>
      </c>
      <c r="N10" s="184"/>
      <c r="O10" s="183" t="e" vm="3">
        <f>IFERROR(VLOOKUP(P10,Aux!$A:$C,3,0),"")</f>
        <v>#VALUE!</v>
      </c>
      <c r="P10" s="185" t="s">
        <v>60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T10" s="282"/>
      <c r="U10" s="205" t="str">
        <f>IF(OR(K10="",M10=""),"",IF(K10&gt;M10,H10,IF(K10&lt;M10,P10,IF(OR(K11="",M11=""),"",IF(K11=M11,"",IF(K11&gt;M11,H10,P10))))))</f>
        <v>Los Angeles</v>
      </c>
    </row>
    <row r="11" spans="1:21" ht="15" customHeight="1">
      <c r="C11" s="177"/>
      <c r="D11" s="187"/>
      <c r="E11" s="188"/>
      <c r="F11" s="189"/>
      <c r="G11" s="189"/>
      <c r="H11" s="190" t="s">
        <v>61</v>
      </c>
      <c r="I11" s="190"/>
      <c r="J11" s="184"/>
      <c r="K11" s="191"/>
      <c r="L11" s="191" t="s">
        <v>59</v>
      </c>
      <c r="M11" s="191"/>
      <c r="N11" s="192"/>
      <c r="O11" s="191"/>
      <c r="P11" s="192"/>
      <c r="Q11" s="192"/>
      <c r="R11" s="192"/>
      <c r="S11" s="203"/>
      <c r="T11" s="282"/>
      <c r="U11" s="206"/>
    </row>
    <row r="12" spans="1:21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2"/>
      <c r="U12" s="282"/>
    </row>
    <row r="13" spans="1:21" ht="15" customHeight="1">
      <c r="C13" s="282"/>
      <c r="D13" s="282"/>
      <c r="E13" s="282"/>
      <c r="F13" s="282"/>
      <c r="G13" s="282"/>
      <c r="H13" s="282"/>
      <c r="I13" s="282"/>
      <c r="J13" s="282"/>
      <c r="K13" s="282"/>
      <c r="L13" s="282"/>
      <c r="M13" s="282"/>
      <c r="N13" s="282"/>
      <c r="O13" s="282"/>
      <c r="P13" s="282"/>
      <c r="Q13" s="282"/>
      <c r="R13" s="282"/>
      <c r="S13" s="247"/>
      <c r="T13" s="282"/>
      <c r="U13" s="282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H1" zoomScale="90" zoomScaleNormal="90" workbookViewId="0">
      <selection activeCell="L28" sqref="L28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63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9</v>
      </c>
      <c r="BD6" s="138">
        <f t="shared" si="1"/>
        <v>6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47"/>
      <c r="AE8" s="39"/>
      <c r="AF8" s="39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0</v>
      </c>
      <c r="K10" s="145" t="s">
        <v>59</v>
      </c>
      <c r="L10" s="202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 s="282"/>
      <c r="T10" s="239" t="str">
        <f>INDEX($AH$10:$AH$17,MATCH(1,$AY$10:$AY$16,0))</f>
        <v>Palmeiras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7</v>
      </c>
      <c r="AP10" s="141">
        <f>AN10-AO10</f>
        <v>-6</v>
      </c>
      <c r="AQ10" s="138">
        <v>0</v>
      </c>
      <c r="AR10" s="141">
        <f>+AW10+AV10+AU10</f>
        <v>-5.9900000000000002E-6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-5.9900000000000002E-6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8">
        <f>IFERROR(VLOOKUP(G12,Aux!$A:$C,3,0),"")</f>
        <v>#VALUE!</v>
      </c>
      <c r="I12" s="154"/>
      <c r="J12" s="202">
        <v>2</v>
      </c>
      <c r="K12" s="145" t="s">
        <v>59</v>
      </c>
      <c r="L12" s="202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 s="282"/>
      <c r="T12" s="239" t="str">
        <f>INDEX($AH$10:$AH$17,MATCH(2,$AY$10:$AY$16,0))</f>
        <v>Porto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4</v>
      </c>
      <c r="AP12" s="141">
        <f>AN12-AO12</f>
        <v>0</v>
      </c>
      <c r="AQ12" s="138">
        <v>0</v>
      </c>
      <c r="AR12" s="141">
        <f>+AW12+AV12+AU12</f>
        <v>3.0003000399999999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3.0003999999999995E-4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8">
        <f>IFERROR(VLOOKUP(G14,Aux!$A:$C,3,0),"")</f>
        <v>#VALUE!</v>
      </c>
      <c r="I14" s="154"/>
      <c r="J14" s="202">
        <v>2</v>
      </c>
      <c r="K14" s="145" t="s">
        <v>59</v>
      </c>
      <c r="L14" s="202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 s="282"/>
      <c r="T14" s="239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9.0009040599999999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9.0405999999999993E-4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1</v>
      </c>
      <c r="K16" s="145" t="s">
        <v>59</v>
      </c>
      <c r="L16" s="202">
        <v>2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 s="282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6.0006020600000003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6.0205999999999996E-4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1</v>
      </c>
      <c r="K18" s="145" t="s">
        <v>59</v>
      </c>
      <c r="L18" s="202">
        <v>2</v>
      </c>
      <c r="M18" s="16"/>
      <c r="N18" s="154" t="e" vm="8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2">
        <v>3</v>
      </c>
      <c r="K20" s="145" t="s">
        <v>59</v>
      </c>
      <c r="L20" s="202">
        <v>1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F26" s="31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F27" s="31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F28" s="31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R1" zoomScale="90" zoomScaleNormal="90" workbookViewId="0">
      <selection activeCell="J20" sqref="J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4</v>
      </c>
      <c r="BB6" s="138">
        <f t="shared" ref="BB6:BD6" si="1">VLOOKUP(BB8,$AH$10:$AW$16,14,0)</f>
        <v>7</v>
      </c>
      <c r="BC6" s="138">
        <f t="shared" si="1"/>
        <v>5</v>
      </c>
      <c r="BD6" s="138">
        <f t="shared" si="1"/>
        <v>0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33"/>
      <c r="AE8" s="39"/>
      <c r="AF8" s="46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2</v>
      </c>
      <c r="K10" s="145" t="s">
        <v>59</v>
      </c>
      <c r="L10" s="202">
        <v>3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 s="282"/>
      <c r="T10" s="239" t="str">
        <f>INDEX($AH$10:$AH$17,MATCH(1,$AY$10:$AY$16,0))</f>
        <v>Atlético de Madrid</v>
      </c>
      <c r="U10" s="91" t="e" vm="14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5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5</v>
      </c>
      <c r="AP10" s="141">
        <f>AN10-AO10</f>
        <v>1</v>
      </c>
      <c r="AQ10" s="138">
        <v>0</v>
      </c>
      <c r="AR10" s="141">
        <f>+AW10+AV10+AU10</f>
        <v>4.0004010599999997</v>
      </c>
      <c r="AS10" s="29"/>
      <c r="AT10" s="29"/>
      <c r="AU10" s="141">
        <f>+AJ10</f>
        <v>4</v>
      </c>
      <c r="AV10" s="141">
        <f>SUMIFS($BA10:$BD10,$BA$6:$BD$6,AJ10)/1000</f>
        <v>0</v>
      </c>
      <c r="AW10" s="141">
        <f>SUMIFS($BA10:$BD10,$BA$5:$BD$5,AV10)/1000000</f>
        <v>4.0105999999999996E-4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-0.98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3</v>
      </c>
      <c r="K12" s="145" t="s">
        <v>59</v>
      </c>
      <c r="L12" s="202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 s="282"/>
      <c r="T12" s="239" t="str">
        <f>INDEX($AH$10:$AH$17,MATCH(2,$AY$10:$AY$16,0))</f>
        <v>Botafogo</v>
      </c>
      <c r="U12" s="91" t="e" vm="16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5</v>
      </c>
      <c r="AP12" s="141">
        <f>AN12-AO12</f>
        <v>3</v>
      </c>
      <c r="AQ12" s="138">
        <v>0</v>
      </c>
      <c r="AR12" s="141">
        <f>+AW12+AV12+AU12</f>
        <v>7.0007030800000001</v>
      </c>
      <c r="AS12" s="29"/>
      <c r="AT12" s="29"/>
      <c r="AU12" s="141">
        <f>+AJ12</f>
        <v>7</v>
      </c>
      <c r="AV12" s="141">
        <f>SUMIFS($BA12:$BD12,$BA$6:$BD$6,AJ12)/1000</f>
        <v>0</v>
      </c>
      <c r="AW12" s="141">
        <f>SUMIFS($BA12:$BD12,$BA$5:$BD$5,AV12)/1000000</f>
        <v>7.0307999999999992E-4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301.02999999999997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1</v>
      </c>
      <c r="K14" s="145" t="s">
        <v>59</v>
      </c>
      <c r="L14" s="202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 s="282"/>
      <c r="T14" s="239" t="str">
        <f>INDEX($AH$10:$AH$17,MATCH(3,$AY$10:$AY$16,0))</f>
        <v>Paris Saint-Germain</v>
      </c>
      <c r="U14" s="91" t="e" vm="13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5</v>
      </c>
      <c r="AC14" s="95">
        <f>AA14-AB14</f>
        <v>1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5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7</v>
      </c>
      <c r="AO14" s="29" cm="1">
        <f t="array" ref="AO14">SUM(($G$10:$G$23=$AH14)*($L$10:$L$23)+($O$10:$O$23=$AH14)*($J$10:$J$23))</f>
        <v>4</v>
      </c>
      <c r="AP14" s="141">
        <f>AN14-AO14</f>
        <v>3</v>
      </c>
      <c r="AQ14" s="138">
        <v>0</v>
      </c>
      <c r="AR14" s="141">
        <f>+AW14+AV14+AU14</f>
        <v>5.0005030699999997</v>
      </c>
      <c r="AS14" s="29"/>
      <c r="AT14" s="29"/>
      <c r="AU14" s="141">
        <f>+AJ14</f>
        <v>5</v>
      </c>
      <c r="AV14" s="141">
        <f>SUMIFS($BA14:$BD14,$BA$6:$BD$6,AJ14)/1000</f>
        <v>0</v>
      </c>
      <c r="AW14" s="141">
        <f>SUMIFS($BA14:$BD14,$BA$5:$BD$5,AV14)/1000000</f>
        <v>5.0306999999999988E-4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2.2010440000000004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303.02999999999997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2</v>
      </c>
      <c r="K16" s="145" t="s">
        <v>59</v>
      </c>
      <c r="L16" s="202">
        <v>2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 s="282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8</v>
      </c>
      <c r="AP16" s="141">
        <f>AN16-AO16</f>
        <v>-7</v>
      </c>
      <c r="AQ16" s="138">
        <v>0</v>
      </c>
      <c r="AR16" s="141">
        <f>+AW16+AV16+AU16</f>
        <v>-6.99E-6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-6.99E-6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59</v>
      </c>
      <c r="L18" s="202">
        <v>2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2</v>
      </c>
      <c r="K20" s="145" t="s">
        <v>59</v>
      </c>
      <c r="L20" s="202">
        <v>2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G26" s="29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G27" s="29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G28" s="29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topLeftCell="G1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7</v>
      </c>
      <c r="BB6" s="138">
        <f t="shared" ref="BB6:BD6" si="1">VLOOKUP(BB8,$AH$10:$AW$16,14,0)</f>
        <v>1</v>
      </c>
      <c r="BC6" s="138">
        <f t="shared" si="1"/>
        <v>3</v>
      </c>
      <c r="BD6" s="138">
        <f t="shared" si="1"/>
        <v>5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33"/>
      <c r="AE8" s="39"/>
      <c r="AF8" s="46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2</v>
      </c>
      <c r="K10" s="145" t="s">
        <v>59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 s="282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7.0007040600000003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7.0405999999999995E-4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59</v>
      </c>
      <c r="L12" s="202">
        <v>3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 s="282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4</v>
      </c>
      <c r="AP12" s="141">
        <f>AN12-AO12</f>
        <v>-3</v>
      </c>
      <c r="AQ12" s="138">
        <v>0</v>
      </c>
      <c r="AR12" s="141">
        <f>+AW12+AV12+AU12</f>
        <v>1.00009701</v>
      </c>
      <c r="AS12" s="29"/>
      <c r="AT12" s="29"/>
      <c r="AU12" s="141">
        <f>+AJ12</f>
        <v>1</v>
      </c>
      <c r="AV12" s="141">
        <f>SUMIFS($BA12:$BD12,$BA$6:$BD$6,AJ12)/1000</f>
        <v>0</v>
      </c>
      <c r="AW12" s="141">
        <f>SUMIFS($BA12:$BD12,$BA$5:$BD$5,AV12)/1000000</f>
        <v>9.7010000000000008E-5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4.4030620000000003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1</v>
      </c>
      <c r="K14" s="145" t="s">
        <v>59</v>
      </c>
      <c r="L14" s="202">
        <v>1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 s="282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3.0002970200000001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2</v>
      </c>
      <c r="K16" s="145" t="s">
        <v>59</v>
      </c>
      <c r="L16" s="202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 s="282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4</v>
      </c>
      <c r="AC16" s="95">
        <f>AA16-AB16</f>
        <v>-3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5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2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5.0005020599999996</v>
      </c>
      <c r="AS16" s="29"/>
      <c r="AT16" s="29"/>
      <c r="AU16" s="141">
        <f>+AJ16</f>
        <v>5</v>
      </c>
      <c r="AV16" s="141">
        <f>SUMIFS($BA16:$BD16,$BA$6:$BD$6,AJ16)/1000</f>
        <v>0</v>
      </c>
      <c r="AW16" s="141">
        <f>SUMIFS($BA16:$BD16,$BA$5:$BD$5,AV16)/1000000</f>
        <v>5.0205999999999992E-4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0</v>
      </c>
      <c r="K18" s="145" t="s">
        <v>59</v>
      </c>
      <c r="L18" s="202">
        <v>1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2</v>
      </c>
      <c r="K20" s="145" t="s">
        <v>59</v>
      </c>
      <c r="L20" s="202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G26" s="29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G27" s="29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G28" s="29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opLeftCell="F1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7</v>
      </c>
      <c r="BD6" s="138">
        <f t="shared" si="1"/>
        <v>3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33"/>
      <c r="AE8" s="39"/>
      <c r="AF8" s="46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2</v>
      </c>
      <c r="K10" s="145" t="s">
        <v>59</v>
      </c>
      <c r="L10" s="202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 s="282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3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2</v>
      </c>
      <c r="AP10" s="141">
        <f>AN10-AO10</f>
        <v>3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1.10104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2</v>
      </c>
      <c r="K12" s="145" t="s">
        <v>59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 s="282"/>
      <c r="T12" s="239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8</v>
      </c>
      <c r="AP12" s="141">
        <f>AN12-AO12</f>
        <v>-6</v>
      </c>
      <c r="AQ12" s="138">
        <v>0</v>
      </c>
      <c r="AR12" s="141">
        <f>+AW12+AV12+AU12</f>
        <v>-1.99E-6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1</v>
      </c>
      <c r="K14" s="145" t="s">
        <v>59</v>
      </c>
      <c r="L14" s="202">
        <v>1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 s="282"/>
      <c r="T14" s="239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3</v>
      </c>
      <c r="AP14" s="141">
        <f>AN14-AO14</f>
        <v>3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3</v>
      </c>
      <c r="K16" s="145" t="s">
        <v>59</v>
      </c>
      <c r="L16" s="202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 s="282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8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5</v>
      </c>
      <c r="AP16" s="141">
        <f>AN16-AO16</f>
        <v>0</v>
      </c>
      <c r="AQ16" s="138">
        <v>0</v>
      </c>
      <c r="AR16" s="141">
        <f>+AW16+AV16+AU16</f>
        <v>3.0003020299999998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3.0202999999999995E-4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3.3030460000000001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1</v>
      </c>
      <c r="K18" s="145" t="s">
        <v>59</v>
      </c>
      <c r="L18" s="202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1</v>
      </c>
      <c r="K20" s="145" t="s">
        <v>59</v>
      </c>
      <c r="L20" s="202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G26" s="29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G27" s="29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G28" s="29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topLeftCell="G1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3</v>
      </c>
      <c r="BB6" s="138">
        <f t="shared" ref="BB6:BD6" si="1">VLOOKUP(BB8,$AH$10:$AW$16,14,0)</f>
        <v>1</v>
      </c>
      <c r="BC6" s="138">
        <f t="shared" si="1"/>
        <v>6</v>
      </c>
      <c r="BD6" s="138">
        <f t="shared" si="1"/>
        <v>7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33"/>
      <c r="AE8" s="39"/>
      <c r="AF8" s="46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2</v>
      </c>
      <c r="K10" s="145" t="s">
        <v>59</v>
      </c>
      <c r="L10" s="202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 s="282"/>
      <c r="T10" s="239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5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6</v>
      </c>
      <c r="AP10" s="141">
        <f>AN10-AO10</f>
        <v>-1</v>
      </c>
      <c r="AQ10" s="138">
        <v>0</v>
      </c>
      <c r="AR10" s="141">
        <f>+AW10+AV10+AU10</f>
        <v>3.0002990500000002</v>
      </c>
      <c r="AS10" s="29"/>
      <c r="AT10" s="29"/>
      <c r="AU10" s="141">
        <f>+AJ10</f>
        <v>3</v>
      </c>
      <c r="AV10" s="141">
        <f>SUMIFS($BA10:$BD10,$BA$6:$BD$6,AJ10)/1000</f>
        <v>0</v>
      </c>
      <c r="AW10" s="141">
        <f>SUMIFS($BA10:$BD10,$BA$5:$BD$5,AV10)/1000000</f>
        <v>2.9904999999999998E-4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3.3030400000000002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-0.98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2">
        <v>1</v>
      </c>
      <c r="K12" s="145" t="s">
        <v>59</v>
      </c>
      <c r="L12" s="202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 s="282"/>
      <c r="T12" s="239" t="str">
        <f>INDEX($AH$10:$AH$17,MATCH(2,$AY$10:$AY$16,0))</f>
        <v>Monterrey</v>
      </c>
      <c r="U12" s="91" t="e" vm="3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5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6</v>
      </c>
      <c r="AP12" s="141">
        <f>AN12-AO12</f>
        <v>-2</v>
      </c>
      <c r="AQ12" s="138">
        <v>0</v>
      </c>
      <c r="AR12" s="141">
        <f>+AW12+AV12+AU12</f>
        <v>1.0000980399999999</v>
      </c>
      <c r="AS12" s="29"/>
      <c r="AT12" s="29"/>
      <c r="AU12" s="141">
        <f>+AJ12</f>
        <v>1</v>
      </c>
      <c r="AV12" s="141">
        <f>SUMIFS($BA12:$BD12,$BA$6:$BD$6,AJ12)/1000</f>
        <v>0</v>
      </c>
      <c r="AW12" s="141">
        <f>SUMIFS($BA12:$BD12,$BA$5:$BD$5,AV12)/1000000</f>
        <v>9.803999999999999E-5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2">
        <v>2</v>
      </c>
      <c r="K14" s="145" t="s">
        <v>59</v>
      </c>
      <c r="L14" s="202">
        <v>2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 s="282"/>
      <c r="T14" s="239" t="str">
        <f>INDEX($AH$10:$AH$17,MATCH(3,$AY$10:$AY$16,0))</f>
        <v>River Plate</v>
      </c>
      <c r="U14" s="91" t="e" vm="3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6.0006000500000001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6.0004999999999998E-4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1</v>
      </c>
      <c r="K16" s="145" t="s">
        <v>59</v>
      </c>
      <c r="L16" s="202">
        <v>2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 s="282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6</v>
      </c>
      <c r="AC16" s="95">
        <f>AA16-AB16</f>
        <v>-2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5</v>
      </c>
      <c r="AP16" s="141">
        <f>AN16-AO16</f>
        <v>3</v>
      </c>
      <c r="AQ16" s="138">
        <v>0</v>
      </c>
      <c r="AR16" s="141">
        <f>+AW16+AV16+AU16</f>
        <v>7.0007030800000001</v>
      </c>
      <c r="AS16" s="29"/>
      <c r="AT16" s="29"/>
      <c r="AU16" s="141">
        <f>+AJ16</f>
        <v>7</v>
      </c>
      <c r="AV16" s="141">
        <f>SUMIFS($BA16:$BD16,$BA$6:$BD$6,AJ16)/1000</f>
        <v>0</v>
      </c>
      <c r="AW16" s="141">
        <f>SUMIFS($BA16:$BD16,$BA$5:$BD$5,AV16)/1000000</f>
        <v>7.0307999999999992E-4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2">
        <v>3</v>
      </c>
      <c r="K18" s="145" t="s">
        <v>59</v>
      </c>
      <c r="L18" s="202">
        <v>2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1</v>
      </c>
      <c r="K20" s="145" t="s">
        <v>59</v>
      </c>
      <c r="L20" s="202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G26" s="29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G27" s="29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G28" s="29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G1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33"/>
      <c r="AE8" s="39"/>
      <c r="AF8" s="46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59</v>
      </c>
      <c r="L10" s="202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 s="282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6.0006040599999997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6.0405999999999991E-4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2</v>
      </c>
      <c r="K12" s="145" t="s">
        <v>59</v>
      </c>
      <c r="L12" s="202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 s="282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1</v>
      </c>
      <c r="AP12" s="141">
        <f>AN12-AO12</f>
        <v>7</v>
      </c>
      <c r="AQ12" s="138">
        <v>0</v>
      </c>
      <c r="AR12" s="141">
        <f>+AW12+AV12+AU12</f>
        <v>9.0009070799999993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9.0707999999999989E-4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59</v>
      </c>
      <c r="L14" s="202">
        <v>4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 s="282"/>
      <c r="T14" s="239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3.0002970200000001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2</v>
      </c>
      <c r="K16" s="145" t="s">
        <v>59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 s="282"/>
      <c r="T16" s="239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9</v>
      </c>
      <c r="AP16" s="141">
        <f>AN16-AO16</f>
        <v>-8</v>
      </c>
      <c r="AQ16" s="138">
        <v>0</v>
      </c>
      <c r="AR16" s="141">
        <f>+AW16+AV16+AU16</f>
        <v>-7.9899999999999997E-6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-7.9899999999999997E-6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2</v>
      </c>
      <c r="K18" s="145" t="s">
        <v>59</v>
      </c>
      <c r="L18" s="202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0</v>
      </c>
      <c r="K20" s="145" t="s">
        <v>59</v>
      </c>
      <c r="L20" s="202">
        <v>3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G26" s="29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G27" s="29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G28" s="29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G1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0.10002</v>
      </c>
      <c r="BD5" s="138">
        <f t="shared" si="0"/>
        <v>0.10002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4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33"/>
      <c r="AE8" s="39"/>
      <c r="AF8" s="46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2</v>
      </c>
      <c r="K10" s="145" t="s">
        <v>59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 s="282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2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9.0003020199999995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3.0201999999999996E-4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2</v>
      </c>
      <c r="K12" s="145" t="s">
        <v>59</v>
      </c>
      <c r="L12" s="202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 s="282"/>
      <c r="T12" s="239" t="str">
        <f>INDEX($AH$10:$AH$17,MATCH(2,$AY$10:$AY$16,0))</f>
        <v>Al-Ain</v>
      </c>
      <c r="U12" s="91" t="e" vm="46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6</v>
      </c>
      <c r="AP12" s="141">
        <f>AN12-AO12</f>
        <v>-5</v>
      </c>
      <c r="AQ12" s="138">
        <v>0</v>
      </c>
      <c r="AR12" s="141">
        <f>+AW12+AV12+AU12</f>
        <v>-1.9999999999999999E-6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-1.9999999999999999E-6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1</v>
      </c>
      <c r="K14" s="145" t="s">
        <v>59</v>
      </c>
      <c r="L14" s="202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 s="282"/>
      <c r="T14" s="239" t="str">
        <f>INDEX($AH$10:$AH$17,MATCH(3,$AY$10:$AY$16,0))</f>
        <v>Juventus</v>
      </c>
      <c r="U14" s="91" t="e" vm="47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4</v>
      </c>
      <c r="AP14" s="141">
        <f>AN14-AO14</f>
        <v>1</v>
      </c>
      <c r="AQ14" s="138">
        <v>0</v>
      </c>
      <c r="AR14" s="141">
        <f>+AW14+AV14+AU14</f>
        <v>4.1001200200000003</v>
      </c>
      <c r="AS14" s="29"/>
      <c r="AT14" s="29"/>
      <c r="AU14" s="141">
        <f>+AJ14</f>
        <v>4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1</v>
      </c>
      <c r="K16" s="145" t="s">
        <v>59</v>
      </c>
      <c r="L16" s="202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 s="282"/>
      <c r="T16" s="239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5</v>
      </c>
      <c r="AP16" s="141">
        <f>AN16-AO16</f>
        <v>0</v>
      </c>
      <c r="AQ16" s="138">
        <v>0</v>
      </c>
      <c r="AR16" s="141">
        <f>+AW16+AV16+AU16</f>
        <v>4.1001200200000003</v>
      </c>
      <c r="AS16" s="29"/>
      <c r="AT16" s="29"/>
      <c r="AU16" s="141">
        <f>+AJ16</f>
        <v>4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2.2030460000000005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2</v>
      </c>
      <c r="K18" s="145" t="s">
        <v>59</v>
      </c>
      <c r="L18" s="202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1</v>
      </c>
      <c r="K20" s="145" t="s">
        <v>59</v>
      </c>
      <c r="L20" s="202">
        <v>3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G26" s="29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G27" s="29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G28" s="29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L1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2"/>
      <c r="D2" s="282"/>
      <c r="E2" s="282"/>
      <c r="F2" s="282"/>
      <c r="G2" s="282"/>
      <c r="H2" s="282"/>
      <c r="I2" s="28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42"/>
      <c r="X2" s="342"/>
      <c r="Y2" s="34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2"/>
      <c r="D3" s="282"/>
      <c r="E3" s="282"/>
      <c r="F3" s="282"/>
      <c r="G3" s="161"/>
      <c r="H3" s="161"/>
      <c r="I3" s="161"/>
      <c r="J3" s="282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2"/>
      <c r="D4" s="282"/>
      <c r="E4" s="282"/>
      <c r="F4" s="282"/>
      <c r="G4" s="282"/>
      <c r="H4" s="282"/>
      <c r="I4" s="282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62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2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64</v>
      </c>
      <c r="AZ6" s="29"/>
      <c r="BA6" s="138">
        <f>VLOOKUP(BA8,$AH$10:$AW$16,14,0)</f>
        <v>2</v>
      </c>
      <c r="BB6" s="138">
        <f t="shared" ref="BB6:BD6" si="1">VLOOKUP(BB8,$AH$10:$AW$16,14,0)</f>
        <v>4</v>
      </c>
      <c r="BC6" s="138">
        <f t="shared" si="1"/>
        <v>1</v>
      </c>
      <c r="BD6" s="138">
        <f t="shared" si="1"/>
        <v>9</v>
      </c>
    </row>
    <row r="7" spans="1:56" s="30" customFormat="1" ht="22.15" customHeight="1" thickBot="1">
      <c r="B7" s="107" t="s">
        <v>50</v>
      </c>
      <c r="C7" s="108" t="s">
        <v>51</v>
      </c>
      <c r="D7" s="108" t="s">
        <v>52</v>
      </c>
      <c r="E7" s="304" t="s">
        <v>65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54</v>
      </c>
      <c r="S7" s="34"/>
      <c r="T7" s="307" t="s">
        <v>66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67</v>
      </c>
      <c r="X8" s="37" t="s">
        <v>68</v>
      </c>
      <c r="Y8" s="37" t="s">
        <v>69</v>
      </c>
      <c r="Z8" s="37" t="s">
        <v>70</v>
      </c>
      <c r="AA8" s="38" t="s">
        <v>71</v>
      </c>
      <c r="AB8" s="38" t="s">
        <v>72</v>
      </c>
      <c r="AC8" s="38" t="s">
        <v>73</v>
      </c>
      <c r="AD8" s="33"/>
      <c r="AE8" s="39"/>
      <c r="AF8" s="46"/>
      <c r="AG8" s="46"/>
      <c r="AH8" s="173" t="s">
        <v>74</v>
      </c>
      <c r="AI8" s="174" t="s">
        <v>75</v>
      </c>
      <c r="AJ8" s="175" t="s">
        <v>67</v>
      </c>
      <c r="AK8" s="174" t="s">
        <v>68</v>
      </c>
      <c r="AL8" s="174" t="s">
        <v>69</v>
      </c>
      <c r="AM8" s="174" t="s">
        <v>70</v>
      </c>
      <c r="AN8" s="264" t="s">
        <v>71</v>
      </c>
      <c r="AO8" s="264" t="s">
        <v>72</v>
      </c>
      <c r="AP8" s="264" t="s">
        <v>76</v>
      </c>
      <c r="AQ8" s="264" t="s">
        <v>77</v>
      </c>
      <c r="AR8" s="264" t="s">
        <v>78</v>
      </c>
      <c r="AS8" s="264"/>
      <c r="AT8" s="264"/>
      <c r="AU8" s="29" t="s">
        <v>79</v>
      </c>
      <c r="AV8" s="29" t="s">
        <v>80</v>
      </c>
      <c r="AW8" s="29" t="s">
        <v>81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2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2</v>
      </c>
      <c r="K10" s="145" t="s">
        <v>59</v>
      </c>
      <c r="L10" s="202">
        <v>2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 s="282"/>
      <c r="T10" s="239" t="str">
        <f>INDEX($AH$10:$AH$17,MATCH(1,$AY$10:$AY$16,0))</f>
        <v>Salzburgo</v>
      </c>
      <c r="U10" s="91" t="e" vm="51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2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2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6</v>
      </c>
      <c r="AP10" s="141">
        <f>AN10-AO10</f>
        <v>-1</v>
      </c>
      <c r="AQ10" s="138">
        <v>0</v>
      </c>
      <c r="AR10" s="141">
        <f>+AW10+AV10+AU10</f>
        <v>2.00019905</v>
      </c>
      <c r="AS10" s="29"/>
      <c r="AT10" s="29"/>
      <c r="AU10" s="141">
        <f>+AJ10</f>
        <v>2</v>
      </c>
      <c r="AV10" s="141">
        <f>SUMIFS($BA10:$BD10,$BA$6:$BD$6,AJ10)/1000</f>
        <v>0</v>
      </c>
      <c r="AW10" s="141">
        <f>SUMIFS($BA10:$BD10,$BA$5:$BD$5,AV10)/1000000</f>
        <v>1.9904999999999999E-4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2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2">
        <v>1</v>
      </c>
      <c r="K12" s="145" t="s">
        <v>59</v>
      </c>
      <c r="L12" s="202">
        <v>3</v>
      </c>
      <c r="M12" s="16"/>
      <c r="N12" s="154" t="e" vm="51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 s="282"/>
      <c r="T12" s="239" t="str">
        <f>INDEX($AH$10:$AH$17,MATCH(2,$AY$10:$AY$16,0))</f>
        <v>Al-Hilal</v>
      </c>
      <c r="U12" s="91" t="e" vm="49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6</v>
      </c>
      <c r="AO12" s="29" cm="1">
        <f t="array" ref="AO12">SUM(($G$10:$G$23=$AH12)*($L$10:$L$23)+($O$10:$O$23=$AH12)*($J$10:$J$23))</f>
        <v>5</v>
      </c>
      <c r="AP12" s="141">
        <f>AN12-AO12</f>
        <v>1</v>
      </c>
      <c r="AQ12" s="138">
        <v>0</v>
      </c>
      <c r="AR12" s="141">
        <f>+AW12+AV12+AU12</f>
        <v>4.0004010599999997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4.0105999999999996E-4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2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2</v>
      </c>
      <c r="K14" s="145" t="s">
        <v>59</v>
      </c>
      <c r="L14" s="202">
        <v>2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 s="282"/>
      <c r="T14" s="239" t="str">
        <f>INDEX($AH$10:$AH$17,MATCH(3,$AY$10:$AY$16,0))</f>
        <v>Real Madrid</v>
      </c>
      <c r="U14" s="91" t="e" vm="48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8</v>
      </c>
      <c r="AP14" s="141">
        <f>AN14-AO14</f>
        <v>-4</v>
      </c>
      <c r="AQ14" s="138">
        <v>0</v>
      </c>
      <c r="AR14" s="141">
        <f>+AW14+AV14+AU14</f>
        <v>1.0000960400000001</v>
      </c>
      <c r="AS14" s="29"/>
      <c r="AT14" s="29"/>
      <c r="AU14" s="141">
        <f>+AJ14</f>
        <v>1</v>
      </c>
      <c r="AV14" s="141">
        <f>SUMIFS($BA14:$BD14,$BA$6:$BD$6,AJ14)/1000</f>
        <v>0</v>
      </c>
      <c r="AW14" s="141">
        <f>SUMIFS($BA14:$BD14,$BA$5:$BD$5,AV14)/1000000</f>
        <v>9.6040000000000009E-5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2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1">
        <f>IFERROR(VLOOKUP(G16,Aux!$A:$C,3,0),"")</f>
        <v>#VALUE!</v>
      </c>
      <c r="I16" s="154"/>
      <c r="J16" s="202">
        <v>2</v>
      </c>
      <c r="K16" s="145" t="s">
        <v>59</v>
      </c>
      <c r="L16" s="202">
        <v>1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 s="282"/>
      <c r="T16" s="239" t="str">
        <f>INDEX($AH$10:$AH$17,MATCH(4,$AY$10:$AY$16,0))</f>
        <v>Pachuca</v>
      </c>
      <c r="U16" s="91" t="e" vm="5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8</v>
      </c>
      <c r="AC16" s="95">
        <f>AA16-AB16</f>
        <v>-4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3</v>
      </c>
      <c r="AP16" s="141">
        <f>AN16-AO16</f>
        <v>4</v>
      </c>
      <c r="AQ16" s="138">
        <v>0</v>
      </c>
      <c r="AR16" s="141">
        <f>+AW16+AV16+AU16</f>
        <v>9.0009040700000007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9.0406999999999998E-4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2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3</v>
      </c>
      <c r="K18" s="145" t="s">
        <v>59</v>
      </c>
      <c r="L18" s="202">
        <v>1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 s="282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2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1">
        <f>IFERROR(VLOOKUP(G20,Aux!$A:$C,3,0),"")</f>
        <v>#VALUE!</v>
      </c>
      <c r="I20" s="154"/>
      <c r="J20" s="202">
        <v>2</v>
      </c>
      <c r="K20" s="145" t="s">
        <v>59</v>
      </c>
      <c r="L20" s="202">
        <v>1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 s="282"/>
      <c r="T20" s="28"/>
      <c r="U20" s="28"/>
      <c r="V20" s="28"/>
      <c r="W20" s="282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2"/>
      <c r="T21" s="28"/>
      <c r="U21" s="28"/>
      <c r="V21" s="28"/>
      <c r="W21" s="302" t="s">
        <v>30</v>
      </c>
      <c r="X21" s="302"/>
      <c r="Y21" s="302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2"/>
      <c r="X22" s="302"/>
      <c r="Y22" s="302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2"/>
      <c r="O23" s="282"/>
      <c r="P23" s="282"/>
      <c r="Q23" s="282"/>
      <c r="R23" s="282"/>
      <c r="W23" s="303" t="s">
        <v>33</v>
      </c>
      <c r="X23" s="303"/>
      <c r="Y23" s="303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2"/>
      <c r="BA23" s="261"/>
      <c r="BB23" s="262"/>
      <c r="BC23" s="262"/>
      <c r="BD23" s="262"/>
    </row>
    <row r="24" spans="2:56" ht="15" customHeight="1">
      <c r="N24" s="282"/>
      <c r="O24" s="282"/>
      <c r="P24" s="282"/>
      <c r="Q24" s="282"/>
      <c r="R24" s="282"/>
      <c r="W24" s="303"/>
      <c r="X24" s="303"/>
      <c r="Y24" s="303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2"/>
      <c r="BB24" s="31"/>
      <c r="BC24" s="31"/>
      <c r="BD24" s="31"/>
    </row>
    <row r="25" spans="2:56" ht="15" customHeight="1">
      <c r="N25" s="282"/>
      <c r="O25" s="282"/>
      <c r="P25" s="282"/>
      <c r="Q25" s="282"/>
      <c r="R25" s="282"/>
      <c r="W25" s="282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2"/>
      <c r="BB25" s="31"/>
      <c r="BC25" s="31"/>
      <c r="BD25" s="31"/>
    </row>
    <row r="26" spans="2:56" ht="15" customHeight="1">
      <c r="N26" s="282"/>
      <c r="O26" s="282"/>
      <c r="P26" s="282"/>
      <c r="Q26" s="282"/>
      <c r="R26" s="282"/>
      <c r="AG26" s="29"/>
      <c r="AH26" s="29"/>
      <c r="AY26" s="282"/>
      <c r="BB26" s="31"/>
      <c r="BC26" s="31"/>
      <c r="BD26" s="31"/>
    </row>
    <row r="27" spans="2:56" ht="15" customHeight="1">
      <c r="N27" s="282"/>
      <c r="O27" s="282"/>
      <c r="P27" s="282"/>
      <c r="Q27" s="282"/>
      <c r="R27" s="282"/>
      <c r="AG27" s="29"/>
      <c r="AH27" s="29"/>
      <c r="AY27" s="282"/>
      <c r="BB27" s="31"/>
      <c r="BC27" s="31"/>
      <c r="BD27" s="31"/>
    </row>
    <row r="28" spans="2:56" ht="15" customHeight="1">
      <c r="N28" s="282"/>
      <c r="O28" s="282"/>
      <c r="P28" s="282"/>
      <c r="Q28" s="282"/>
      <c r="R28" s="282"/>
      <c r="AG28" s="29"/>
      <c r="AH28" s="29"/>
      <c r="AY28" s="282"/>
      <c r="BB28" s="31"/>
      <c r="BC28" s="31"/>
      <c r="BD28" s="31"/>
    </row>
    <row r="29" spans="2:56" ht="15" customHeight="1">
      <c r="N29" s="282"/>
      <c r="O29" s="282"/>
      <c r="P29" s="282"/>
      <c r="Q29" s="282"/>
      <c r="R29" s="282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2"/>
      <c r="AZ29" s="29"/>
      <c r="BB29" s="31"/>
      <c r="BC29" s="31"/>
      <c r="BD29" s="31"/>
    </row>
    <row r="30" spans="2:56" ht="15" customHeight="1">
      <c r="AY30" s="282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E1" zoomScaleNormal="100" workbookViewId="0">
      <selection activeCell="M31" sqref="M31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2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</row>
    <row r="4" spans="1:24" ht="15" customHeight="1">
      <c r="C4" s="282"/>
      <c r="D4" s="282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97" t="s">
        <v>30</v>
      </c>
    </row>
    <row r="5" spans="1:24" ht="15" customHeight="1" thickBot="1"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98"/>
    </row>
    <row r="6" spans="1:24" ht="15" customHeight="1">
      <c r="C6" s="282"/>
      <c r="D6" s="282"/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99" t="s">
        <v>33</v>
      </c>
    </row>
    <row r="7" spans="1:24" ht="15" customHeight="1" thickBot="1"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300"/>
    </row>
    <row r="8" spans="1:24" ht="18" customHeight="1">
      <c r="A8" s="274"/>
      <c r="B8" s="274"/>
      <c r="C8" s="168" t="s">
        <v>50</v>
      </c>
      <c r="D8" s="169" t="s">
        <v>51</v>
      </c>
      <c r="E8" s="169" t="s">
        <v>52</v>
      </c>
      <c r="F8" s="170"/>
      <c r="G8" s="170"/>
      <c r="H8" s="301" t="s">
        <v>89</v>
      </c>
      <c r="I8" s="301"/>
      <c r="J8" s="301"/>
      <c r="K8" s="301"/>
      <c r="L8" s="301"/>
      <c r="M8" s="301"/>
      <c r="N8" s="301"/>
      <c r="O8" s="301"/>
      <c r="P8" s="301"/>
      <c r="Q8" s="281"/>
      <c r="R8" s="281"/>
      <c r="S8" s="171" t="s">
        <v>54</v>
      </c>
      <c r="T8" s="282"/>
      <c r="U8" s="172" t="s">
        <v>55</v>
      </c>
      <c r="V8" s="282"/>
      <c r="W8" s="282"/>
      <c r="X8" s="282"/>
    </row>
    <row r="9" spans="1:24" ht="15" customHeight="1" thickBot="1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2"/>
      <c r="U9" s="282"/>
      <c r="V9" s="282"/>
      <c r="W9" s="282"/>
      <c r="X9" s="282"/>
    </row>
    <row r="10" spans="1:24" ht="22.15" customHeight="1" thickBot="1">
      <c r="A10" s="274" t="s">
        <v>56</v>
      </c>
      <c r="B10" s="275" t="s">
        <v>57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9">
        <f ca="1">IFERROR(VLOOKUP(H10,Aux!$A:$X,8,0),"")</f>
        <v>#VALUE!</v>
      </c>
      <c r="H10" s="181" t="str" cm="1">
        <f t="array" aca="1" ref="H10" ca="1">INDIRECT(RIGHT(A10,1)&amp;"!T"&amp;8+LEFT(A10,1)*2)</f>
        <v>Palmeiras</v>
      </c>
      <c r="I10" s="182" t="e" vm="8">
        <f ca="1">IFERROR(VLOOKUP(H10,Aux!$A:$C,3,0),"")</f>
        <v>#VALUE!</v>
      </c>
      <c r="J10" s="183"/>
      <c r="K10" s="202">
        <v>2</v>
      </c>
      <c r="L10" s="183" t="s">
        <v>59</v>
      </c>
      <c r="M10" s="202">
        <v>3</v>
      </c>
      <c r="N10" s="184"/>
      <c r="O10" s="183" t="e" vm="16">
        <f ca="1">IFERROR(VLOOKUP(P10,Aux!$A:$C,3,0),"")</f>
        <v>#VALUE!</v>
      </c>
      <c r="P10" s="185" t="str" cm="1">
        <f t="array" aca="1" ref="P10" ca="1">INDIRECT(RIGHT(B10,1)&amp;"!T"&amp;8+LEFT(B10,1)*2)</f>
        <v>Botafogo</v>
      </c>
      <c r="Q10" s="180" t="e" vm="9">
        <f ca="1">IFERROR(VLOOKUP(P10,Aux!$A:$X,8,0),"")</f>
        <v>#VALUE!</v>
      </c>
      <c r="R10" s="185"/>
      <c r="S10" s="246" t="str">
        <f>+VLOOKUP(C10,Aux!M:AZ,7,0)</f>
        <v>Lincoln Financial Field</v>
      </c>
      <c r="T10" s="282"/>
      <c r="U10" s="205" t="str">
        <f ca="1">IF(OR(K10="",M10=""),"",IF(K10&gt;M10,H10,IF(K10&lt;M10,P10,IF(OR(K11="",M11=""),"",IF(K11=M11,"",IF(K11&gt;M11,H10,P10))))))</f>
        <v>Botafogo</v>
      </c>
      <c r="V10" s="282"/>
      <c r="W10" s="282"/>
      <c r="X10" s="282"/>
    </row>
    <row r="11" spans="1:24" ht="15" customHeight="1">
      <c r="A11" s="274"/>
      <c r="B11" s="274"/>
      <c r="C11" s="177"/>
      <c r="D11" s="187"/>
      <c r="E11" s="188"/>
      <c r="F11" s="189"/>
      <c r="G11" s="189"/>
      <c r="H11" s="190" t="s">
        <v>61</v>
      </c>
      <c r="I11" s="190"/>
      <c r="J11" s="184"/>
      <c r="K11" s="191"/>
      <c r="L11" s="191" t="s">
        <v>59</v>
      </c>
      <c r="M11" s="191"/>
      <c r="N11" s="192"/>
      <c r="O11" s="192"/>
      <c r="P11" s="192"/>
      <c r="Q11" s="192"/>
      <c r="R11" s="192"/>
      <c r="S11" s="246"/>
      <c r="T11" s="282"/>
      <c r="U11" s="206"/>
      <c r="V11" s="282"/>
      <c r="W11" s="282"/>
      <c r="X11" s="282"/>
    </row>
    <row r="12" spans="1:24" ht="15" customHeight="1" thickBot="1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T12" s="282"/>
      <c r="U12" s="206"/>
      <c r="V12" s="282"/>
      <c r="W12" s="282"/>
      <c r="X12" s="282"/>
    </row>
    <row r="13" spans="1:24" ht="22.15" customHeight="1" thickBot="1">
      <c r="A13" s="276" t="s">
        <v>90</v>
      </c>
      <c r="B13" s="276" t="s">
        <v>91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18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19">
        <f ca="1">IFERROR(VLOOKUP(H13,Aux!$A:$C,3,0),"")</f>
        <v>#VALUE!</v>
      </c>
      <c r="J13" s="193"/>
      <c r="K13" s="202">
        <v>3</v>
      </c>
      <c r="L13" s="183" t="s">
        <v>59</v>
      </c>
      <c r="M13" s="202">
        <v>1</v>
      </c>
      <c r="N13" s="184"/>
      <c r="O13" s="183" t="e" vm="27">
        <f ca="1">IFERROR(VLOOKUP(P13,Aux!$A:$C,3,0),"")</f>
        <v>#VALUE!</v>
      </c>
      <c r="P13" s="185" t="str" cm="1">
        <f t="array" aca="1" ref="P13" ca="1">INDIRECT(RIGHT(B13,1)&amp;"!T"&amp;8+LEFT(B13,1)*2)</f>
        <v>Flamengo</v>
      </c>
      <c r="Q13" s="180" t="e" vm="9">
        <f ca="1">IFERROR(VLOOKUP(P13,Aux!$A:$X,8,0),"")</f>
        <v>#VALUE!</v>
      </c>
      <c r="R13" s="185"/>
      <c r="S13" s="246" t="str">
        <f>+VLOOKUP(C13,Aux!M:AZ,7,0)</f>
        <v>Bank of America Stadium</v>
      </c>
      <c r="T13" s="282"/>
      <c r="U13" s="205" t="str">
        <f ca="1">IF(OR(K13="",M13=""),"",IF(K13&gt;M13,H13,IF(K13&lt;M13,P13,IF(OR(K14="",M14=""),"",IF(K14=M14,"",IF(K14&gt;M14,H13,P13))))))</f>
        <v>Bayern Múnich</v>
      </c>
      <c r="V13" s="282"/>
      <c r="W13" s="282"/>
      <c r="X13" s="282"/>
    </row>
    <row r="14" spans="1:24" ht="15" customHeight="1">
      <c r="A14" s="274"/>
      <c r="B14" s="274"/>
      <c r="C14" s="177"/>
      <c r="D14" s="187"/>
      <c r="E14" s="188"/>
      <c r="F14" s="189"/>
      <c r="G14" s="189"/>
      <c r="H14" s="190" t="s">
        <v>61</v>
      </c>
      <c r="I14" s="190"/>
      <c r="J14" s="184"/>
      <c r="K14" s="191"/>
      <c r="L14" s="191" t="s">
        <v>59</v>
      </c>
      <c r="M14" s="191"/>
      <c r="N14" s="192"/>
      <c r="O14" s="192"/>
      <c r="P14" s="192"/>
      <c r="Q14" s="192"/>
      <c r="R14" s="192"/>
      <c r="S14" s="246"/>
      <c r="T14" s="282"/>
      <c r="U14" s="206"/>
      <c r="V14" s="282"/>
      <c r="W14" s="282"/>
      <c r="X14" s="282"/>
    </row>
    <row r="15" spans="1:24" ht="15" customHeight="1" thickBot="1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T15" s="282"/>
      <c r="U15" s="206"/>
      <c r="V15" s="282"/>
      <c r="W15" s="282"/>
      <c r="X15" s="282"/>
    </row>
    <row r="16" spans="1:24" ht="22.15" customHeight="1" thickBot="1">
      <c r="A16" s="276" t="s">
        <v>92</v>
      </c>
      <c r="B16" s="276" t="s">
        <v>93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35">
        <f ca="1">IFERROR(VLOOKUP(H16,Aux!$A:$X,8,0),"")</f>
        <v>#VALUE!</v>
      </c>
      <c r="H16" s="181" t="str" cm="1">
        <f t="array" aca="1" ref="H16" ca="1">INDIRECT(RIGHT(A16,1)&amp;"!T"&amp;8+LEFT(A16,1)*2)</f>
        <v>Inter de Milán</v>
      </c>
      <c r="I16" s="182" t="e" vm="33">
        <f ca="1">IFERROR(VLOOKUP(H16,Aux!$A:$C,3,0),"")</f>
        <v>#VALUE!</v>
      </c>
      <c r="J16" s="193"/>
      <c r="K16" s="202">
        <v>3</v>
      </c>
      <c r="L16" s="183" t="s">
        <v>59</v>
      </c>
      <c r="M16" s="202">
        <v>2</v>
      </c>
      <c r="N16" s="184"/>
      <c r="O16" s="183" t="e" vm="36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9">
        <f ca="1">IFERROR(VLOOKUP(P16,Aux!$A:$X,8,0),"")</f>
        <v>#VALUE!</v>
      </c>
      <c r="R16" s="185"/>
      <c r="S16" s="246" t="str">
        <f>+VLOOKUP(C16,Aux!M:AZ,7,0)</f>
        <v>Bank of America Stadium</v>
      </c>
      <c r="T16" s="282"/>
      <c r="U16" s="205" t="str">
        <f ca="1">IF(OR(K16="",M16=""),"",IF(K16&gt;M16,H16,IF(K16&lt;M16,P16,IF(OR(K17="",M17=""),"",IF(K17=M17,"",IF(K17&gt;M17,H16,P16))))))</f>
        <v>Inter de Milán</v>
      </c>
      <c r="V16" s="282"/>
      <c r="W16" s="282"/>
      <c r="X16" s="282"/>
    </row>
    <row r="17" spans="1:21" ht="15" customHeight="1">
      <c r="A17" s="274"/>
      <c r="B17" s="274"/>
      <c r="C17" s="177"/>
      <c r="D17" s="187"/>
      <c r="E17" s="188"/>
      <c r="F17" s="189"/>
      <c r="G17" s="189"/>
      <c r="H17" s="190" t="s">
        <v>61</v>
      </c>
      <c r="I17" s="190"/>
      <c r="J17" s="184"/>
      <c r="K17" s="191"/>
      <c r="L17" s="191" t="s">
        <v>59</v>
      </c>
      <c r="M17" s="191"/>
      <c r="N17" s="192"/>
      <c r="O17" s="192"/>
      <c r="P17" s="192"/>
      <c r="Q17" s="192"/>
      <c r="R17" s="192"/>
      <c r="S17" s="246"/>
      <c r="T17" s="282"/>
      <c r="U17" s="206"/>
    </row>
    <row r="18" spans="1:21" ht="15" customHeight="1" thickBot="1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T18" s="282"/>
      <c r="U18" s="206"/>
    </row>
    <row r="19" spans="1:21" ht="22.15" customHeight="1" thickBot="1">
      <c r="A19" s="276" t="s">
        <v>94</v>
      </c>
      <c r="B19" s="276" t="s">
        <v>95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25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42">
        <f ca="1">IFERROR(VLOOKUP(H19,Aux!$A:$C,3,0),"")</f>
        <v>#VALUE!</v>
      </c>
      <c r="J19" s="193"/>
      <c r="K19" s="202">
        <v>1</v>
      </c>
      <c r="L19" s="183" t="s">
        <v>59</v>
      </c>
      <c r="M19" s="202">
        <v>0</v>
      </c>
      <c r="N19" s="184"/>
      <c r="O19" s="183" t="e" vm="49">
        <f ca="1">IFERROR(VLOOKUP(P19,Aux!$A:$C,3,0),"")</f>
        <v>#VALUE!</v>
      </c>
      <c r="P19" s="185" t="str" cm="1">
        <f t="array" aca="1" ref="P19" ca="1">INDIRECT(RIGHT(B19,1)&amp;"!T"&amp;8+LEFT(B19,1)*2)</f>
        <v>Al-Hilal</v>
      </c>
      <c r="Q19" s="180" t="e" vm="50">
        <f ca="1">IFERROR(VLOOKUP(P19,Aux!$A:$X,8,0),"")</f>
        <v>#VALUE!</v>
      </c>
      <c r="R19" s="185"/>
      <c r="S19" s="246" t="str">
        <f>+VLOOKUP(C19,Aux!M:AZ,7,0)</f>
        <v>Camping World Stadium</v>
      </c>
      <c r="T19" s="282"/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>
      <c r="A20" s="274"/>
      <c r="B20" s="274"/>
      <c r="C20" s="194"/>
      <c r="D20" s="187"/>
      <c r="E20" s="188"/>
      <c r="F20" s="184"/>
      <c r="G20" s="184"/>
      <c r="H20" s="190" t="s">
        <v>61</v>
      </c>
      <c r="I20" s="190"/>
      <c r="J20" s="184"/>
      <c r="K20" s="191"/>
      <c r="L20" s="191" t="s">
        <v>59</v>
      </c>
      <c r="M20" s="191"/>
      <c r="N20" s="192"/>
      <c r="O20" s="192"/>
      <c r="P20" s="192"/>
      <c r="Q20" s="184"/>
      <c r="R20" s="184"/>
      <c r="S20" s="248"/>
      <c r="T20" s="282"/>
      <c r="U20" s="207"/>
    </row>
    <row r="21" spans="1:21" ht="15" customHeight="1" thickBot="1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T21" s="282"/>
      <c r="U21" s="207"/>
    </row>
    <row r="22" spans="1:21" ht="22.15" customHeight="1" thickBot="1">
      <c r="A22" s="274" t="s">
        <v>96</v>
      </c>
      <c r="B22" s="275" t="s">
        <v>97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15">
        <f ca="1">IFERROR(VLOOKUP(H22,Aux!$A:$X,8,0),"")</f>
        <v>#VALUE!</v>
      </c>
      <c r="H22" s="181" t="str" cm="1">
        <f t="array" aca="1" ref="H22" ca="1">INDIRECT(RIGHT(A22,1)&amp;"!T"&amp;8+LEFT(A22,1)*2)</f>
        <v>Atlético de Madrid</v>
      </c>
      <c r="I22" s="182" t="e" vm="14">
        <f ca="1">IFERROR(VLOOKUP(H22,Aux!$A:$C,3,0),"")</f>
        <v>#VALUE!</v>
      </c>
      <c r="J22" s="183"/>
      <c r="K22" s="202">
        <v>3</v>
      </c>
      <c r="L22" s="183" t="s">
        <v>59</v>
      </c>
      <c r="M22" s="202">
        <v>1</v>
      </c>
      <c r="N22" s="184"/>
      <c r="O22" s="183" t="e" vm="10">
        <f ca="1">IFERROR(VLOOKUP(P22,Aux!$A:$C,3,0),"")</f>
        <v>#VALUE!</v>
      </c>
      <c r="P22" s="185" t="str" cm="1">
        <f t="array" aca="1" ref="P22" ca="1">INDIRECT(RIGHT(B22,1)&amp;"!T"&amp;8+LEFT(B22,1)*2)</f>
        <v>Porto</v>
      </c>
      <c r="Q22" s="180" t="e" vm="11">
        <f ca="1">IFERROR(VLOOKUP(P22,Aux!$A:$X,8,0),"")</f>
        <v>#VALUE!</v>
      </c>
      <c r="R22" s="185"/>
      <c r="S22" s="246" t="str">
        <f>+VLOOKUP(C22,Aux!M:AZ,7,0)</f>
        <v>Mercedes-Benz Stadium</v>
      </c>
      <c r="T22" s="282"/>
      <c r="U22" s="205" t="str">
        <f ca="1">IF(OR(K22="",M22=""),"",IF(K22&gt;M22,H22,IF(K22&lt;M22,P22,IF(OR(K23="",M23=""),"",IF(K23=M23,"",IF(K23&gt;M23,H22,P22))))))</f>
        <v>Atlético de Madrid</v>
      </c>
    </row>
    <row r="23" spans="1:21" ht="15" customHeight="1">
      <c r="A23" s="274"/>
      <c r="B23" s="274"/>
      <c r="C23" s="177"/>
      <c r="D23" s="187"/>
      <c r="E23" s="188"/>
      <c r="F23" s="189"/>
      <c r="G23" s="189"/>
      <c r="H23" s="190" t="s">
        <v>61</v>
      </c>
      <c r="I23" s="190"/>
      <c r="J23" s="184"/>
      <c r="K23" s="191"/>
      <c r="L23" s="191" t="s">
        <v>59</v>
      </c>
      <c r="M23" s="191"/>
      <c r="N23" s="192"/>
      <c r="O23" s="192"/>
      <c r="P23" s="192"/>
      <c r="Q23" s="192"/>
      <c r="R23" s="192"/>
      <c r="S23" s="246"/>
      <c r="T23" s="282"/>
      <c r="U23" s="206"/>
    </row>
    <row r="24" spans="1:21" ht="15" customHeight="1" thickBot="1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T24" s="282"/>
      <c r="U24" s="206"/>
    </row>
    <row r="25" spans="1:21" ht="22.15" customHeight="1" thickBot="1">
      <c r="A25" s="276" t="s">
        <v>98</v>
      </c>
      <c r="B25" s="276" t="s">
        <v>99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25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26">
        <f ca="1">IFERROR(VLOOKUP(H25,Aux!$A:$C,3,0),"")</f>
        <v>#VALUE!</v>
      </c>
      <c r="J25" s="193"/>
      <c r="K25" s="202">
        <v>2</v>
      </c>
      <c r="L25" s="183" t="s">
        <v>59</v>
      </c>
      <c r="M25" s="202">
        <v>0</v>
      </c>
      <c r="N25" s="184"/>
      <c r="O25" s="183" t="e" vm="24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11">
        <f ca="1">IFERROR(VLOOKUP(P25,Aux!$A:$X,8,0),"")</f>
        <v>#VALUE!</v>
      </c>
      <c r="R25" s="185"/>
      <c r="S25" s="246" t="str">
        <f>+VLOOKUP(C25,Aux!M:AZ,7,0)</f>
        <v>Hard Rock Stadium</v>
      </c>
      <c r="T25" s="282"/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>
      <c r="A26" s="274"/>
      <c r="B26" s="274"/>
      <c r="C26" s="177"/>
      <c r="D26" s="187"/>
      <c r="E26" s="188"/>
      <c r="F26" s="189"/>
      <c r="G26" s="189"/>
      <c r="H26" s="190" t="s">
        <v>61</v>
      </c>
      <c r="I26" s="190"/>
      <c r="J26" s="184"/>
      <c r="K26" s="191"/>
      <c r="L26" s="191" t="s">
        <v>59</v>
      </c>
      <c r="M26" s="191"/>
      <c r="N26" s="192"/>
      <c r="O26" s="192"/>
      <c r="P26" s="192"/>
      <c r="Q26" s="192"/>
      <c r="R26" s="192"/>
      <c r="S26" s="246"/>
      <c r="T26" s="282"/>
      <c r="U26" s="206"/>
    </row>
    <row r="27" spans="1:21" ht="15" customHeight="1" thickBot="1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T27" s="282"/>
      <c r="U27" s="206"/>
    </row>
    <row r="28" spans="1:21" ht="22.15" customHeight="1" thickBot="1">
      <c r="A28" s="276" t="s">
        <v>100</v>
      </c>
      <c r="B28" s="276" t="s">
        <v>101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18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37">
        <f ca="1">IFERROR(VLOOKUP(H28,Aux!$A:$C,3,0),"")</f>
        <v>#VALUE!</v>
      </c>
      <c r="J28" s="193"/>
      <c r="K28" s="202">
        <v>4</v>
      </c>
      <c r="L28" s="183" t="s">
        <v>59</v>
      </c>
      <c r="M28" s="202">
        <v>0</v>
      </c>
      <c r="N28" s="184"/>
      <c r="O28" s="183" t="e" vm="34">
        <f ca="1">IFERROR(VLOOKUP(P28,Aux!$A:$C,3,0),"")</f>
        <v>#VALUE!</v>
      </c>
      <c r="P28" s="185" t="str" cm="1">
        <f t="array" aca="1" ref="P28" ca="1">INDIRECT(RIGHT(B28,1)&amp;"!T"&amp;8+LEFT(B28,1)*2)</f>
        <v>Monterrey</v>
      </c>
      <c r="Q28" s="180" t="e" vm="4">
        <f ca="1">IFERROR(VLOOKUP(P28,Aux!$A:$X,8,0),"")</f>
        <v>#VALUE!</v>
      </c>
      <c r="R28" s="185"/>
      <c r="S28" s="246" t="str">
        <f>+VLOOKUP(C28,Aux!M:AZ,7,0)</f>
        <v>Hard Rock Stadium</v>
      </c>
      <c r="T28" s="282"/>
      <c r="U28" s="205" t="str">
        <f ca="1">IF(OR(K28="",M28=""),"",IF(K28&gt;M28,H28,IF(K28&lt;M28,P28,IF(OR(K29="",M29=""),"",IF(K29=M29,"",IF(K29&gt;M29,H28,P28))))))</f>
        <v>Borussia Dortmund</v>
      </c>
    </row>
    <row r="29" spans="1:21" ht="15" customHeight="1">
      <c r="A29" s="274"/>
      <c r="B29" s="274"/>
      <c r="C29" s="177"/>
      <c r="D29" s="187"/>
      <c r="E29" s="188"/>
      <c r="F29" s="189"/>
      <c r="G29" s="189"/>
      <c r="H29" s="190" t="s">
        <v>61</v>
      </c>
      <c r="I29" s="190"/>
      <c r="J29" s="184"/>
      <c r="K29" s="191"/>
      <c r="L29" s="191" t="s">
        <v>59</v>
      </c>
      <c r="M29" s="191"/>
      <c r="N29" s="192"/>
      <c r="O29" s="192"/>
      <c r="P29" s="192"/>
      <c r="Q29" s="192"/>
      <c r="R29" s="192"/>
      <c r="S29" s="246"/>
      <c r="T29" s="282"/>
      <c r="U29" s="206"/>
    </row>
    <row r="30" spans="1:21" ht="15" customHeight="1" thickBot="1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T30" s="282"/>
      <c r="U30" s="206"/>
    </row>
    <row r="31" spans="1:21" ht="22.15" customHeight="1" thickBot="1">
      <c r="A31" s="276" t="s">
        <v>102</v>
      </c>
      <c r="B31" s="276" t="s">
        <v>103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53">
        <f ca="1">IFERROR(VLOOKUP(H31,Aux!$A:$X,8,0),"")</f>
        <v>#VALUE!</v>
      </c>
      <c r="H31" s="181" t="str" cm="1">
        <f t="array" aca="1" ref="H31" ca="1">INDIRECT(RIGHT(A31,1)&amp;"!T"&amp;8+LEFT(A31,1)*2)</f>
        <v>Salzburgo</v>
      </c>
      <c r="I31" s="182" t="e" vm="51">
        <f ca="1">IFERROR(VLOOKUP(H31,Aux!$A:$C,3,0),"")</f>
        <v>#VALUE!</v>
      </c>
      <c r="J31" s="193"/>
      <c r="K31" s="202">
        <v>2</v>
      </c>
      <c r="L31" s="183" t="s">
        <v>59</v>
      </c>
      <c r="M31" s="202">
        <v>0</v>
      </c>
      <c r="N31" s="184"/>
      <c r="O31" s="183" t="e" vm="46">
        <f ca="1">IFERROR(VLOOKUP(P31,Aux!$A:$C,3,0),"")</f>
        <v>#VALUE!</v>
      </c>
      <c r="P31" s="185" t="str" cm="1">
        <f t="array" aca="1" ref="P31" ca="1">INDIRECT(RIGHT(B31,1)&amp;"!T"&amp;8+LEFT(B31,1)*2)</f>
        <v>Al-Ain</v>
      </c>
      <c r="Q31" s="180" t="e" vm="45">
        <f ca="1">IFERROR(VLOOKUP(P31,Aux!$A:$X,8,0),"")</f>
        <v>#VALUE!</v>
      </c>
      <c r="R31" s="185"/>
      <c r="S31" s="246" t="str">
        <f>+VLOOKUP(C31,Aux!M:AZ,7,0)</f>
        <v>Mercedes-Benz Stadium</v>
      </c>
      <c r="T31" s="282"/>
      <c r="U31" s="205" t="str">
        <f ca="1">IF(OR(K31="",M31=""),"",IF(K31&gt;M31,H31,IF(K31&lt;M31,P31,IF(OR(K32="",M32=""),"",IF(K32=M32,"",IF(K32&gt;M32,H31,P31))))))</f>
        <v>Salzburgo</v>
      </c>
    </row>
    <row r="32" spans="1:21" ht="15" customHeight="1">
      <c r="A32" s="276"/>
      <c r="B32" s="276"/>
      <c r="C32" s="177"/>
      <c r="D32" s="178"/>
      <c r="E32" s="179"/>
      <c r="F32" s="180"/>
      <c r="G32" s="180"/>
      <c r="H32" s="190" t="s">
        <v>61</v>
      </c>
      <c r="I32" s="190"/>
      <c r="J32" s="184"/>
      <c r="K32" s="191"/>
      <c r="L32" s="191" t="s">
        <v>59</v>
      </c>
      <c r="M32" s="191"/>
      <c r="N32" s="192"/>
      <c r="O32" s="192"/>
      <c r="P32" s="192"/>
      <c r="Q32" s="180"/>
      <c r="R32" s="185"/>
      <c r="S32" s="186"/>
      <c r="T32" s="282"/>
      <c r="U32" s="167"/>
    </row>
    <row r="33" spans="1:21" ht="15" customHeight="1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  <c r="T33" s="282"/>
      <c r="U33" s="282"/>
    </row>
    <row r="35" spans="1:21" ht="15" customHeight="1" thickBot="1">
      <c r="C35" s="282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2"/>
      <c r="T35" s="282"/>
      <c r="U35" s="146"/>
    </row>
    <row r="36" spans="1:21" ht="15" customHeight="1">
      <c r="C36" s="282"/>
      <c r="D36" s="282"/>
      <c r="E36" s="282"/>
      <c r="F36" s="282"/>
      <c r="G36" s="282"/>
      <c r="H36" s="282"/>
      <c r="I36" s="282"/>
      <c r="J36" s="282"/>
      <c r="K36" s="282"/>
      <c r="L36" s="282"/>
      <c r="M36" s="282"/>
      <c r="N36" s="282"/>
      <c r="O36" s="282"/>
      <c r="P36" s="282"/>
      <c r="Q36" s="282"/>
      <c r="R36" s="282"/>
      <c r="S36" s="282"/>
      <c r="T36" s="282"/>
      <c r="U36" s="297" t="s">
        <v>30</v>
      </c>
    </row>
    <row r="37" spans="1:21" ht="15" customHeight="1" thickBot="1">
      <c r="C37" s="282"/>
      <c r="D37" s="282"/>
      <c r="E37" s="282"/>
      <c r="F37" s="282"/>
      <c r="G37" s="282"/>
      <c r="H37" s="282"/>
      <c r="I37" s="282"/>
      <c r="J37" s="282"/>
      <c r="K37" s="282"/>
      <c r="L37" s="282"/>
      <c r="M37" s="282"/>
      <c r="N37" s="282"/>
      <c r="O37" s="282"/>
      <c r="P37" s="282"/>
      <c r="Q37" s="282"/>
      <c r="R37" s="282"/>
      <c r="S37" s="282"/>
      <c r="T37" s="282"/>
      <c r="U37" s="311"/>
    </row>
    <row r="38" spans="1:21" ht="15" customHeight="1">
      <c r="C38" s="282"/>
      <c r="D38" s="282"/>
      <c r="E38" s="282"/>
      <c r="F38" s="282"/>
      <c r="G38" s="282"/>
      <c r="H38" s="282"/>
      <c r="I38" s="282"/>
      <c r="J38" s="282"/>
      <c r="K38" s="282"/>
      <c r="L38" s="282"/>
      <c r="M38" s="282"/>
      <c r="N38" s="282"/>
      <c r="O38" s="282"/>
      <c r="P38" s="282"/>
      <c r="Q38" s="282"/>
      <c r="R38" s="282"/>
      <c r="S38" s="282"/>
      <c r="T38" s="282"/>
      <c r="U38" s="299" t="s">
        <v>33</v>
      </c>
    </row>
    <row r="39" spans="1:21" ht="15" customHeight="1" thickBot="1">
      <c r="C39" s="282"/>
      <c r="D39" s="282"/>
      <c r="E39" s="282"/>
      <c r="F39" s="282"/>
      <c r="G39" s="282"/>
      <c r="H39" s="282"/>
      <c r="I39" s="282"/>
      <c r="J39" s="282"/>
      <c r="K39" s="282"/>
      <c r="L39" s="282"/>
      <c r="M39" s="282"/>
      <c r="N39" s="282"/>
      <c r="O39" s="282"/>
      <c r="P39" s="282"/>
      <c r="Q39" s="282"/>
      <c r="R39" s="282"/>
      <c r="S39" s="282"/>
      <c r="T39" s="282"/>
      <c r="U39" s="312"/>
    </row>
    <row r="40" spans="1:21" ht="15" customHeight="1">
      <c r="C40" s="282"/>
      <c r="D40" s="282"/>
      <c r="E40" s="282"/>
      <c r="F40" s="282"/>
      <c r="G40" s="282"/>
      <c r="H40" s="282"/>
      <c r="I40" s="282"/>
      <c r="J40" s="282"/>
      <c r="K40" s="282"/>
      <c r="L40" s="282"/>
      <c r="M40" s="282"/>
      <c r="N40" s="282"/>
      <c r="O40" s="282"/>
      <c r="P40" s="282"/>
      <c r="Q40" s="282"/>
      <c r="R40" s="282"/>
      <c r="S40" s="282"/>
      <c r="T40" s="282"/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6">
      <formula>#REF!="P"</formula>
    </cfRule>
    <cfRule type="expression" dxfId="194" priority="77">
      <formula>#REF!="E"</formula>
    </cfRule>
    <cfRule type="expression" dxfId="193" priority="78">
      <formula>#REF!="G"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6">
      <formula>#REF!="G"</formula>
    </cfRule>
    <cfRule type="expression" dxfId="186" priority="65">
      <formula>#REF!="E"</formula>
    </cfRule>
    <cfRule type="expression" dxfId="185" priority="64">
      <formula>#REF!="P"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7">
      <formula>#REF!="E"</formula>
    </cfRule>
    <cfRule type="expression" dxfId="173" priority="48">
      <formula>#REF!="G"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0">
      <formula>#REF!="P"</formula>
    </cfRule>
    <cfRule type="expression" dxfId="170" priority="41">
      <formula>#REF!="E"</formula>
    </cfRule>
    <cfRule type="expression" dxfId="169" priority="42">
      <formula>#REF!="G"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0">
      <formula>#REF!="E"</formula>
    </cfRule>
    <cfRule type="expression" dxfId="158" priority="81">
      <formula>#REF!="G"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5">
      <formula>#REF!="G"</formula>
    </cfRule>
    <cfRule type="expression" dxfId="154" priority="74">
      <formula>#REF!="E"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7">
      <formula>#REF!="P"</formula>
    </cfRule>
    <cfRule type="expression" dxfId="150" priority="68">
      <formula>#REF!="E"</formula>
    </cfRule>
    <cfRule type="expression" dxfId="149" priority="69">
      <formula>#REF!="G"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2">
      <formula>#REF!="E"</formula>
    </cfRule>
    <cfRule type="expression" dxfId="146" priority="61">
      <formula>#REF!="P"</formula>
    </cfRule>
    <cfRule type="expression" dxfId="145" priority="63">
      <formula>#REF!="G"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1">
      <formula>#REF!="G"</formula>
    </cfRule>
    <cfRule type="expression" dxfId="137" priority="50">
      <formula>#REF!="E"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4">
      <formula>#REF!="E"</formula>
    </cfRule>
    <cfRule type="expression" dxfId="134" priority="45">
      <formula>#REF!="G"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6">
      <formula>$M35&lt;&gt;""</formula>
    </cfRule>
    <cfRule type="expression" dxfId="118" priority="117">
      <formula>AND($M35&lt;&gt;"",$M36="")</formula>
    </cfRule>
  </conditionalFormatting>
  <conditionalFormatting sqref="X4:X7">
    <cfRule type="expression" dxfId="117" priority="2">
      <formula>AND($L7&lt;&gt;"",$L8="")</formula>
    </cfRule>
    <cfRule type="expression" dxfId="116" priority="1">
      <formula>$L7&lt;&gt;""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abSelected="1" topLeftCell="E4" zoomScaleNormal="100" workbookViewId="0">
      <selection activeCell="K10" sqref="K10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2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</row>
    <row r="4" spans="1:24" ht="15" customHeight="1">
      <c r="C4" s="282"/>
      <c r="D4" s="282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97" t="s">
        <v>30</v>
      </c>
    </row>
    <row r="5" spans="1:24" ht="15" customHeight="1" thickBot="1"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98"/>
    </row>
    <row r="6" spans="1:24" ht="15" customHeight="1">
      <c r="C6" s="282"/>
      <c r="D6" s="282"/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99" t="s">
        <v>33</v>
      </c>
    </row>
    <row r="7" spans="1:24" ht="15" customHeight="1" thickBot="1"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300"/>
    </row>
    <row r="8" spans="1:24" ht="18" customHeight="1">
      <c r="C8" s="168" t="s">
        <v>50</v>
      </c>
      <c r="D8" s="169" t="s">
        <v>51</v>
      </c>
      <c r="E8" s="169" t="s">
        <v>52</v>
      </c>
      <c r="F8" s="170"/>
      <c r="G8" s="170"/>
      <c r="H8" s="301" t="s">
        <v>53</v>
      </c>
      <c r="I8" s="301"/>
      <c r="J8" s="301"/>
      <c r="K8" s="301"/>
      <c r="L8" s="301"/>
      <c r="M8" s="301"/>
      <c r="N8" s="301"/>
      <c r="O8" s="301"/>
      <c r="P8" s="301"/>
      <c r="Q8" s="281"/>
      <c r="R8" s="281"/>
      <c r="S8" s="171" t="s">
        <v>54</v>
      </c>
      <c r="T8" s="282"/>
      <c r="U8" s="172" t="s">
        <v>55</v>
      </c>
      <c r="V8" s="282"/>
      <c r="W8" s="282"/>
      <c r="X8" s="282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2"/>
      <c r="U9" s="282"/>
      <c r="V9" s="282"/>
      <c r="W9" s="282"/>
      <c r="X9" s="282"/>
    </row>
    <row r="10" spans="1:24" ht="22.15" customHeight="1" thickBot="1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9">
        <f ca="1">IFERROR(VLOOKUP(H10,Aux!$A:$X,8,0),"")</f>
        <v>#VALUE!</v>
      </c>
      <c r="H10" s="181" t="str">
        <f ca="1">Octavos!U10</f>
        <v>Botafogo</v>
      </c>
      <c r="I10" s="182" t="e" vm="16">
        <f ca="1">IFERROR(VLOOKUP(H10,Aux!$A:$C,3,0),"")</f>
        <v>#VALUE!</v>
      </c>
      <c r="J10" s="183"/>
      <c r="K10" s="202">
        <v>3</v>
      </c>
      <c r="L10" s="183" t="s">
        <v>59</v>
      </c>
      <c r="M10" s="202">
        <v>3</v>
      </c>
      <c r="N10" s="184"/>
      <c r="O10" s="183" t="e" vm="19">
        <f ca="1">IFERROR(VLOOKUP(P10,Aux!$A:$C,3,0),"")</f>
        <v>#VALUE!</v>
      </c>
      <c r="P10" s="185" t="str">
        <f ca="1">Octavos!U13</f>
        <v>Bayern Múnich</v>
      </c>
      <c r="Q10" s="180" t="e" vm="18">
        <f ca="1">IFERROR(VLOOKUP(P10,Aux!$A:$X,8,0),"")</f>
        <v>#VALUE!</v>
      </c>
      <c r="R10" s="185"/>
      <c r="S10" s="246" t="str">
        <f>+VLOOKUP(C10,Aux!M:AZ,7,0)</f>
        <v>Camping World Stadium</v>
      </c>
      <c r="T10" s="282"/>
      <c r="U10" s="205" t="str">
        <f ca="1">IF(OR(K10="",M10=""),"",IF(K10&gt;M10,H10,IF(K10&lt;M10,P10,IF(OR(K11="",M11=""),"",IF(K11=M11,"",IF(K11&gt;M11,H10,P10))))))</f>
        <v>Bayern Múnich</v>
      </c>
      <c r="V10" s="282"/>
      <c r="W10" s="282"/>
      <c r="X10" s="282"/>
    </row>
    <row r="11" spans="1:24" ht="15" customHeight="1">
      <c r="C11" s="177"/>
      <c r="D11" s="187"/>
      <c r="E11" s="188"/>
      <c r="F11" s="189"/>
      <c r="G11" s="189"/>
      <c r="H11" s="190" t="s">
        <v>61</v>
      </c>
      <c r="I11" s="190"/>
      <c r="J11" s="184"/>
      <c r="K11" s="191">
        <v>3</v>
      </c>
      <c r="L11" s="191" t="s">
        <v>59</v>
      </c>
      <c r="M11" s="191">
        <v>5</v>
      </c>
      <c r="N11" s="192"/>
      <c r="O11" s="191"/>
      <c r="P11" s="192"/>
      <c r="Q11" s="192"/>
      <c r="R11" s="192"/>
      <c r="S11" s="246"/>
      <c r="T11" s="282"/>
      <c r="U11" s="206"/>
      <c r="V11" s="282"/>
      <c r="W11" s="282"/>
      <c r="X11" s="282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2"/>
      <c r="U12" s="206"/>
      <c r="V12" s="282"/>
      <c r="W12" s="282"/>
      <c r="X12" s="282"/>
    </row>
    <row r="13" spans="1:24" ht="22.15" customHeight="1" thickBot="1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35">
        <f ca="1">IFERROR(VLOOKUP(H13,Aux!$A:$X,8,0),"")</f>
        <v>#VALUE!</v>
      </c>
      <c r="H13" s="181" t="str">
        <f ca="1">Octavos!U16</f>
        <v>Inter de Milán</v>
      </c>
      <c r="I13" s="182" t="e" vm="33">
        <f ca="1">IFERROR(VLOOKUP(H13,Aux!$A:$C,3,0),"")</f>
        <v>#VALUE!</v>
      </c>
      <c r="J13" s="193"/>
      <c r="K13" s="202">
        <v>3</v>
      </c>
      <c r="L13" s="183" t="s">
        <v>59</v>
      </c>
      <c r="M13" s="202">
        <v>2</v>
      </c>
      <c r="N13" s="184"/>
      <c r="O13" s="183" t="e" vm="42">
        <f ca="1">IFERROR(VLOOKUP(P13,Aux!$A:$C,3,0),"")</f>
        <v>#VALUE!</v>
      </c>
      <c r="P13" s="185" t="str">
        <f ca="1">Octavos!U19</f>
        <v>Manchester City</v>
      </c>
      <c r="Q13" s="180" t="e" vm="25">
        <f ca="1">IFERROR(VLOOKUP(P13,Aux!$A:$X,8,0),"")</f>
        <v>#VALUE!</v>
      </c>
      <c r="R13" s="185"/>
      <c r="S13" s="246" t="str">
        <f>+VLOOKUP(C13,Aux!M:AZ,7,0)</f>
        <v>Lincoln Financial Field</v>
      </c>
      <c r="T13" s="282"/>
      <c r="U13" s="205" t="str">
        <f ca="1">IF(OR(K13="",M13=""),"",IF(K13&gt;M13,H13,IF(K13&lt;M13,P13,IF(OR(K14="",M14=""),"",IF(K14=M14,"",IF(K14&gt;M14,H13,P13))))))</f>
        <v>Inter de Milán</v>
      </c>
      <c r="V13" s="282"/>
      <c r="W13" s="282"/>
      <c r="X13" s="282"/>
    </row>
    <row r="14" spans="1:24" ht="15" customHeight="1">
      <c r="C14" s="177"/>
      <c r="D14" s="187"/>
      <c r="E14" s="188"/>
      <c r="F14" s="189"/>
      <c r="G14" s="189"/>
      <c r="H14" s="190" t="s">
        <v>61</v>
      </c>
      <c r="I14" s="190"/>
      <c r="J14" s="184"/>
      <c r="K14" s="191"/>
      <c r="L14" s="191" t="s">
        <v>59</v>
      </c>
      <c r="M14" s="191"/>
      <c r="N14" s="192"/>
      <c r="O14" s="191"/>
      <c r="P14" s="192"/>
      <c r="Q14" s="192"/>
      <c r="R14" s="192"/>
      <c r="S14" s="246"/>
      <c r="T14" s="282"/>
      <c r="U14" s="206"/>
      <c r="V14" s="282"/>
      <c r="W14" s="282"/>
      <c r="X14" s="282"/>
    </row>
    <row r="15" spans="1:24" ht="15" customHeight="1" thickBot="1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T15" s="282"/>
      <c r="U15" s="206"/>
      <c r="V15" s="282"/>
      <c r="W15" s="282"/>
      <c r="X15" s="282"/>
    </row>
    <row r="16" spans="1:24" ht="22.15" customHeight="1" thickBot="1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15">
        <f ca="1">IFERROR(VLOOKUP(H16,Aux!$A:$X,8,0),"")</f>
        <v>#VALUE!</v>
      </c>
      <c r="H16" s="181" t="str">
        <f ca="1">Octavos!U22</f>
        <v>Atlético de Madrid</v>
      </c>
      <c r="I16" s="182" t="e" vm="14">
        <f ca="1">IFERROR(VLOOKUP(H16,Aux!$A:$C,3,0),"")</f>
        <v>#VALUE!</v>
      </c>
      <c r="J16" s="193"/>
      <c r="K16" s="202">
        <v>3</v>
      </c>
      <c r="L16" s="183" t="s">
        <v>59</v>
      </c>
      <c r="M16" s="202">
        <v>2</v>
      </c>
      <c r="N16" s="184"/>
      <c r="O16" s="183" t="e" vm="26">
        <f ca="1">IFERROR(VLOOKUP(P16,Aux!$A:$C,3,0),"")</f>
        <v>#VALUE!</v>
      </c>
      <c r="P16" s="185" t="str">
        <f ca="1">Octavos!U25</f>
        <v>Chelsea</v>
      </c>
      <c r="Q16" s="180" t="e" vm="25">
        <f ca="1">IFERROR(VLOOKUP(P16,Aux!$A:$X,8,0),"")</f>
        <v>#VALUE!</v>
      </c>
      <c r="R16" s="185"/>
      <c r="S16" s="246" t="str">
        <f>+VLOOKUP(C16,Aux!M:AZ,7,0)</f>
        <v>Mercedes-Benz Stadium</v>
      </c>
      <c r="T16" s="282"/>
      <c r="U16" s="205" t="str">
        <f ca="1">IF(OR(K16="",M16=""),"",IF(K16&gt;M16,H16,IF(K16&lt;M16,P16,IF(OR(K17="",M17=""),"",IF(K17=M17,"",IF(K17&gt;M17,H16,P16))))))</f>
        <v>Atlético de Madrid</v>
      </c>
      <c r="V16" s="282"/>
      <c r="W16" s="282"/>
      <c r="X16" s="282"/>
    </row>
    <row r="17" spans="1:21" ht="15" customHeight="1">
      <c r="C17" s="177"/>
      <c r="D17" s="187"/>
      <c r="E17" s="188"/>
      <c r="F17" s="189"/>
      <c r="G17" s="189"/>
      <c r="H17" s="190" t="s">
        <v>61</v>
      </c>
      <c r="I17" s="190"/>
      <c r="J17" s="184"/>
      <c r="K17" s="191"/>
      <c r="L17" s="191" t="s">
        <v>59</v>
      </c>
      <c r="M17" s="191"/>
      <c r="N17" s="192"/>
      <c r="O17" s="191"/>
      <c r="P17" s="192"/>
      <c r="Q17" s="192"/>
      <c r="R17" s="192"/>
      <c r="S17" s="246"/>
      <c r="T17" s="282"/>
      <c r="U17" s="206"/>
    </row>
    <row r="18" spans="1:21" ht="15" customHeight="1" thickBot="1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T18" s="282"/>
      <c r="U18" s="206"/>
    </row>
    <row r="19" spans="1:21" ht="22.15" customHeight="1" thickBot="1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18">
        <f ca="1">IFERROR(VLOOKUP(H19,Aux!$A:$X,8,0),"")</f>
        <v>#VALUE!</v>
      </c>
      <c r="H19" s="181" t="str">
        <f ca="1">Octavos!U28</f>
        <v>Borussia Dortmund</v>
      </c>
      <c r="I19" s="182" t="e" vm="37">
        <f ca="1">IFERROR(VLOOKUP(H19,Aux!$A:$C,3,0),"")</f>
        <v>#VALUE!</v>
      </c>
      <c r="J19" s="193"/>
      <c r="K19" s="202">
        <v>1</v>
      </c>
      <c r="L19" s="183" t="s">
        <v>59</v>
      </c>
      <c r="M19" s="202">
        <v>0</v>
      </c>
      <c r="N19" s="184"/>
      <c r="O19" s="183" t="e" vm="51">
        <f ca="1">IFERROR(VLOOKUP(P19,Aux!$A:$C,3,0),"")</f>
        <v>#VALUE!</v>
      </c>
      <c r="P19" s="185" t="str">
        <f ca="1">Octavos!U31</f>
        <v>Salzburgo</v>
      </c>
      <c r="Q19" s="180" t="e" vm="53">
        <f ca="1">IFERROR(VLOOKUP(P19,Aux!$A:$X,8,0),"")</f>
        <v>#VALUE!</v>
      </c>
      <c r="R19" s="185"/>
      <c r="S19" s="246" t="str">
        <f>+VLOOKUP(C19,Aux!M:AZ,7,0)</f>
        <v>MetLife Stadium</v>
      </c>
      <c r="T19" s="282"/>
      <c r="U19" s="205" t="str">
        <f ca="1">IF(OR(K19="",M19=""),"",IF(K19&gt;M19,H19,IF(K19&lt;M19,P19,IF(OR(K20="",M20=""),"",IF(K20=M20,"",IF(K20&gt;M20,H19,P19))))))</f>
        <v>Borussia Dortmund</v>
      </c>
    </row>
    <row r="20" spans="1:21" ht="15" customHeight="1">
      <c r="C20" s="194"/>
      <c r="D20" s="187"/>
      <c r="E20" s="188"/>
      <c r="F20" s="184"/>
      <c r="G20" s="184"/>
      <c r="H20" s="190" t="s">
        <v>61</v>
      </c>
      <c r="I20" s="190"/>
      <c r="J20" s="184"/>
      <c r="K20" s="191"/>
      <c r="L20" s="191" t="s">
        <v>59</v>
      </c>
      <c r="M20" s="191"/>
      <c r="N20" s="192"/>
      <c r="O20" s="191"/>
      <c r="P20" s="192"/>
      <c r="Q20" s="184"/>
      <c r="R20" s="184"/>
      <c r="S20" s="204"/>
      <c r="T20" s="282"/>
      <c r="U20" s="207"/>
    </row>
    <row r="21" spans="1:21" ht="15" customHeight="1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  <c r="T21" s="282"/>
      <c r="U21" s="282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5">
      <formula>#REF!="P"</formula>
    </cfRule>
    <cfRule type="expression" dxfId="109" priority="76">
      <formula>#REF!="E"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69">
      <formula>#REF!="P"</formula>
    </cfRule>
    <cfRule type="expression" dxfId="105" priority="70">
      <formula>#REF!="E"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3">
      <formula>#REF!="P"</formula>
    </cfRule>
    <cfRule type="expression" dxfId="102" priority="64">
      <formula>#REF!="E"</formula>
    </cfRule>
    <cfRule type="expression" dxfId="101" priority="65">
      <formula>#REF!="G"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4">
      <formula>#REF!="G"</formula>
    </cfRule>
    <cfRule type="expression" dxfId="90" priority="73">
      <formula>#REF!="E"</formula>
    </cfRule>
    <cfRule type="expression" dxfId="89" priority="72">
      <formula>#REF!="P"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6">
      <formula>#REF!="P"</formula>
    </cfRule>
    <cfRule type="expression" dxfId="86" priority="67">
      <formula>#REF!="E"</formula>
    </cfRule>
    <cfRule type="expression" dxfId="85" priority="68">
      <formula>#REF!="G"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2">
      <formula>#REF!="G"</formula>
    </cfRule>
    <cfRule type="expression" dxfId="82" priority="61">
      <formula>#REF!="E"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6">
      <formula>#REF!="G"</formula>
    </cfRule>
    <cfRule type="expression" dxfId="78" priority="55">
      <formula>#REF!="E"</formula>
    </cfRule>
    <cfRule type="expression" dxfId="77" priority="54">
      <formula>#REF!="P"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2">
      <formula>AND($L7&lt;&gt;"",$L8="")</formula>
    </cfRule>
    <cfRule type="expression" dxfId="70" priority="1">
      <formula>$L7&lt;&gt;""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opLeftCell="G1" zoomScaleNormal="100" workbookViewId="0">
      <selection activeCell="M14" sqref="M14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2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</row>
    <row r="4" spans="1:24" ht="15" customHeight="1">
      <c r="C4" s="282"/>
      <c r="D4" s="282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97" t="s">
        <v>30</v>
      </c>
    </row>
    <row r="5" spans="1:24" ht="15" customHeight="1" thickBot="1"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98"/>
    </row>
    <row r="6" spans="1:24" ht="15" customHeight="1">
      <c r="C6" s="282"/>
      <c r="D6" s="282"/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99" t="s">
        <v>33</v>
      </c>
    </row>
    <row r="7" spans="1:24" ht="15" customHeight="1" thickBot="1"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300"/>
    </row>
    <row r="8" spans="1:24" ht="18" customHeight="1">
      <c r="C8" s="168" t="s">
        <v>50</v>
      </c>
      <c r="D8" s="169" t="s">
        <v>51</v>
      </c>
      <c r="E8" s="169" t="s">
        <v>52</v>
      </c>
      <c r="F8" s="170"/>
      <c r="G8" s="170"/>
      <c r="H8" s="301" t="s">
        <v>53</v>
      </c>
      <c r="I8" s="301"/>
      <c r="J8" s="301"/>
      <c r="K8" s="301"/>
      <c r="L8" s="301"/>
      <c r="M8" s="301"/>
      <c r="N8" s="301"/>
      <c r="O8" s="301"/>
      <c r="P8" s="301"/>
      <c r="Q8" s="281"/>
      <c r="R8" s="281"/>
      <c r="S8" s="171" t="s">
        <v>54</v>
      </c>
      <c r="T8" s="282"/>
      <c r="U8" s="172" t="s">
        <v>55</v>
      </c>
      <c r="V8" s="282"/>
      <c r="W8" s="282"/>
      <c r="X8" s="282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2"/>
      <c r="U9" s="282"/>
      <c r="V9" s="282"/>
      <c r="W9" s="282"/>
      <c r="X9" s="282"/>
    </row>
    <row r="10" spans="1:24" ht="22.15" customHeight="1" thickBot="1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18">
        <f ca="1">IFERROR(VLOOKUP(H10,Aux!$A:$X,8,0),"")</f>
        <v>#VALUE!</v>
      </c>
      <c r="H10" s="181" t="str">
        <f ca="1">Cuartos!U10</f>
        <v>Bayern Múnich</v>
      </c>
      <c r="I10" s="182" t="e" vm="19">
        <f ca="1">IFERROR(VLOOKUP(H10,Aux!$A:$C,3,0),"")</f>
        <v>#VALUE!</v>
      </c>
      <c r="J10" s="183"/>
      <c r="K10" s="202">
        <v>3</v>
      </c>
      <c r="L10" s="183" t="s">
        <v>59</v>
      </c>
      <c r="M10" s="202">
        <v>2</v>
      </c>
      <c r="N10" s="184"/>
      <c r="O10" s="183" t="e" vm="33">
        <f ca="1">IFERROR(VLOOKUP(P10,Aux!$A:$C,3,0),"")</f>
        <v>#VALUE!</v>
      </c>
      <c r="P10" s="185" t="str">
        <f ca="1">Cuartos!U13</f>
        <v>Inter de Milán</v>
      </c>
      <c r="Q10" s="180" t="e" vm="35">
        <f ca="1">IFERROR(VLOOKUP(P10,Aux!$A:$X,8,0),"")</f>
        <v>#VALUE!</v>
      </c>
      <c r="R10" s="185"/>
      <c r="S10" s="246" t="str">
        <f>+VLOOKUP(C10,Aux!M:AZ,7,0)</f>
        <v>MetLife Stadium</v>
      </c>
      <c r="T10" s="282"/>
      <c r="U10" s="205" t="str">
        <f ca="1">IF(OR(K10="",M10=""),"",IF(K10&gt;M10,H10,IF(K10&lt;M10,P10,IF(OR(K11="",M11=""),"",IF(K11=M11,"",IF(K11&gt;M11,H10,P10))))))</f>
        <v>Bayern Múnich</v>
      </c>
      <c r="V10" s="282"/>
      <c r="W10" s="282"/>
      <c r="X10" s="282"/>
    </row>
    <row r="11" spans="1:24" ht="15" customHeight="1">
      <c r="C11" s="177"/>
      <c r="D11" s="187"/>
      <c r="E11" s="188"/>
      <c r="F11" s="189"/>
      <c r="G11" s="189"/>
      <c r="H11" s="190" t="s">
        <v>61</v>
      </c>
      <c r="I11" s="190"/>
      <c r="J11" s="184"/>
      <c r="K11" s="191"/>
      <c r="L11" s="191" t="s">
        <v>59</v>
      </c>
      <c r="M11" s="191"/>
      <c r="N11" s="192"/>
      <c r="O11" s="191"/>
      <c r="P11" s="192"/>
      <c r="Q11" s="192"/>
      <c r="R11" s="192"/>
      <c r="S11" s="246"/>
      <c r="T11" s="282"/>
      <c r="U11" s="206"/>
      <c r="V11" s="282"/>
      <c r="W11" s="282"/>
      <c r="X11" s="282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2"/>
      <c r="U12" s="206"/>
      <c r="V12" s="282"/>
      <c r="W12" s="282"/>
      <c r="X12" s="282"/>
    </row>
    <row r="13" spans="1:24" ht="22.15" customHeight="1" thickBot="1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15">
        <f ca="1">IFERROR(VLOOKUP(H13,Aux!$A:$X,8,0),"")</f>
        <v>#VALUE!</v>
      </c>
      <c r="H13" s="181" t="str">
        <f ca="1">Cuartos!U16</f>
        <v>Atlético de Madrid</v>
      </c>
      <c r="I13" s="182" t="e" vm="14">
        <f ca="1">IFERROR(VLOOKUP(H13,Aux!$A:$C,3,0),"")</f>
        <v>#VALUE!</v>
      </c>
      <c r="J13" s="193"/>
      <c r="K13" s="202">
        <v>3</v>
      </c>
      <c r="L13" s="183" t="s">
        <v>59</v>
      </c>
      <c r="M13" s="202">
        <v>3</v>
      </c>
      <c r="N13" s="184"/>
      <c r="O13" s="183" t="e" vm="37">
        <f ca="1">IFERROR(VLOOKUP(P13,Aux!$A:$C,3,0),"")</f>
        <v>#VALUE!</v>
      </c>
      <c r="P13" s="185" t="str">
        <f ca="1">Cuartos!U19</f>
        <v>Borussia Dortmund</v>
      </c>
      <c r="Q13" s="180" t="e" vm="18">
        <f ca="1">IFERROR(VLOOKUP(P13,Aux!$A:$X,8,0),"")</f>
        <v>#VALUE!</v>
      </c>
      <c r="R13" s="185"/>
      <c r="S13" s="246" t="str">
        <f>+VLOOKUP(C13,Aux!M:AZ,7,0)</f>
        <v>MetLife Stadium</v>
      </c>
      <c r="T13" s="282"/>
      <c r="U13" s="205" t="str">
        <f ca="1">IF(OR(K13="",M13=""),"",IF(K13&gt;M13,H13,IF(K13&lt;M13,P13,IF(OR(K14="",M14=""),"",IF(K14=M14,"",IF(K14&gt;M14,H13,P13))))))</f>
        <v>Atlético de Madrid</v>
      </c>
      <c r="V13" s="282"/>
      <c r="W13" s="282"/>
      <c r="X13" s="282"/>
    </row>
    <row r="14" spans="1:24" ht="15" customHeight="1">
      <c r="C14" s="177"/>
      <c r="D14" s="187"/>
      <c r="E14" s="188"/>
      <c r="F14" s="189"/>
      <c r="G14" s="189"/>
      <c r="H14" s="190" t="s">
        <v>61</v>
      </c>
      <c r="I14" s="190"/>
      <c r="J14" s="184"/>
      <c r="K14" s="191">
        <v>4</v>
      </c>
      <c r="L14" s="191" t="s">
        <v>59</v>
      </c>
      <c r="M14" s="191">
        <v>3</v>
      </c>
      <c r="N14" s="192"/>
      <c r="O14" s="191"/>
      <c r="P14" s="192"/>
      <c r="Q14" s="192"/>
      <c r="R14" s="192"/>
      <c r="S14" s="203"/>
      <c r="T14" s="282"/>
      <c r="U14" s="206"/>
      <c r="V14" s="282"/>
      <c r="W14" s="282"/>
      <c r="X14" s="282"/>
    </row>
    <row r="15" spans="1:24" ht="15" customHeight="1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  <c r="T15" s="282"/>
      <c r="U15" s="282"/>
      <c r="V15" s="282"/>
      <c r="W15" s="282"/>
      <c r="X15" s="282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9">
      <formula>#REF!="G"</formula>
    </cfRule>
    <cfRule type="expression" dxfId="66" priority="38">
      <formula>#REF!="E"</formula>
    </cfRule>
    <cfRule type="expression" dxfId="65" priority="37">
      <formula>#REF!="P"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3">
      <formula>#REF!="G"</formula>
    </cfRule>
    <cfRule type="expression" dxfId="62" priority="31">
      <formula>#REF!="P"</formula>
    </cfRule>
    <cfRule type="expression" dxfId="61" priority="32">
      <formula>#REF!="E"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2">
      <formula>AND($L7&lt;&gt;"",$L8="")</formula>
    </cfRule>
    <cfRule type="expression" dxfId="46" priority="1">
      <formula>$L7&lt;&gt;""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G1" zoomScaleNormal="100" workbookViewId="0">
      <selection activeCell="N30" sqref="N30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2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</row>
    <row r="4" spans="1:24" ht="15" customHeight="1">
      <c r="C4" s="282"/>
      <c r="D4" s="282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97" t="s">
        <v>30</v>
      </c>
    </row>
    <row r="5" spans="1:24" ht="15" customHeight="1" thickBot="1"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98"/>
    </row>
    <row r="6" spans="1:24" ht="15" customHeight="1">
      <c r="C6" s="282"/>
      <c r="D6" s="282"/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99" t="s">
        <v>33</v>
      </c>
    </row>
    <row r="7" spans="1:24" ht="15" customHeight="1" thickBot="1"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300"/>
    </row>
    <row r="8" spans="1:24" ht="18" customHeight="1">
      <c r="C8" s="168" t="s">
        <v>50</v>
      </c>
      <c r="D8" s="169" t="s">
        <v>51</v>
      </c>
      <c r="E8" s="169" t="s">
        <v>52</v>
      </c>
      <c r="F8" s="170"/>
      <c r="G8" s="170"/>
      <c r="H8" s="301" t="s">
        <v>104</v>
      </c>
      <c r="I8" s="301"/>
      <c r="J8" s="301"/>
      <c r="K8" s="301"/>
      <c r="L8" s="301"/>
      <c r="M8" s="301"/>
      <c r="N8" s="301"/>
      <c r="O8" s="301"/>
      <c r="P8" s="301"/>
      <c r="Q8" s="281"/>
      <c r="R8" s="281"/>
      <c r="S8" s="171" t="s">
        <v>54</v>
      </c>
      <c r="T8" s="282"/>
      <c r="U8" s="282"/>
      <c r="V8" s="282"/>
      <c r="W8" s="282"/>
      <c r="X8" s="282"/>
    </row>
    <row r="9" spans="1:24" ht="15" customHeigh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2"/>
      <c r="U9" s="282"/>
      <c r="V9" s="282"/>
      <c r="W9" s="282"/>
      <c r="X9" s="282"/>
    </row>
    <row r="10" spans="1:24" ht="22.15" customHeight="1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18">
        <f ca="1">IFERROR(VLOOKUP(H10,Aux!$A:$X,8,0),"")</f>
        <v>#VALUE!</v>
      </c>
      <c r="H10" s="181" t="str">
        <f ca="1">Semis!U10</f>
        <v>Bayern Múnich</v>
      </c>
      <c r="I10" s="182" t="e" vm="19">
        <f ca="1">IFERROR(VLOOKUP(H10,Aux!$A:$C,3,0),"")</f>
        <v>#VALUE!</v>
      </c>
      <c r="J10" s="183"/>
      <c r="K10" s="202">
        <v>2</v>
      </c>
      <c r="L10" s="183" t="s">
        <v>59</v>
      </c>
      <c r="M10" s="202">
        <v>1</v>
      </c>
      <c r="N10" s="184"/>
      <c r="O10" s="183" t="e" vm="14">
        <f ca="1">IFERROR(VLOOKUP(P10,Aux!$A:$C,3,0),"")</f>
        <v>#VALUE!</v>
      </c>
      <c r="P10" s="185" t="str">
        <f ca="1">Semis!U13</f>
        <v>Atlético de Madrid</v>
      </c>
      <c r="Q10" s="180" t="e" vm="15">
        <f ca="1">IFERROR(VLOOKUP(P10,Aux!$A:$X,8,0),"")</f>
        <v>#VALUE!</v>
      </c>
      <c r="R10" s="185"/>
      <c r="S10" s="246" t="str">
        <f>+VLOOKUP(C10,Aux!M:AZ,7,0)</f>
        <v>MetLife Stadium</v>
      </c>
      <c r="T10" s="282"/>
      <c r="U10" s="208" t="str">
        <f ca="1">IF(OR(K10="",M10=""),"",IF(K10&gt;M10,H10,IF(K10&lt;M10,P10,IF(OR(K11="",M11=""),"",IF(K11=M11,"",IF(K11&gt;M11,H10,P10))))))</f>
        <v>Bayern Múnich</v>
      </c>
      <c r="V10" s="282"/>
      <c r="W10" s="282"/>
      <c r="X10" s="282"/>
    </row>
    <row r="11" spans="1:24" ht="15" customHeight="1">
      <c r="C11" s="177"/>
      <c r="D11" s="187"/>
      <c r="E11" s="188"/>
      <c r="F11" s="189"/>
      <c r="G11" s="189"/>
      <c r="H11" s="190" t="s">
        <v>61</v>
      </c>
      <c r="I11" s="190"/>
      <c r="J11" s="184"/>
      <c r="K11" s="191"/>
      <c r="L11" s="191" t="s">
        <v>59</v>
      </c>
      <c r="M11" s="191"/>
      <c r="N11" s="192"/>
      <c r="O11" s="191"/>
      <c r="P11" s="192"/>
      <c r="Q11" s="192"/>
      <c r="R11" s="192"/>
      <c r="S11" s="203"/>
      <c r="T11" s="282"/>
      <c r="U11" s="206"/>
      <c r="V11" s="282"/>
      <c r="W11" s="282"/>
      <c r="X11" s="282"/>
    </row>
    <row r="12" spans="1:24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2"/>
      <c r="U12" s="282"/>
      <c r="V12" s="282"/>
      <c r="W12" s="282"/>
      <c r="X12" s="282"/>
    </row>
    <row r="13" spans="1:24" ht="15" customHeight="1">
      <c r="C13" s="282"/>
      <c r="D13" s="282"/>
      <c r="E13" s="282"/>
      <c r="F13" s="282"/>
      <c r="G13" s="282"/>
      <c r="H13" s="282"/>
      <c r="I13" s="282"/>
      <c r="J13" s="282"/>
      <c r="K13" s="282"/>
      <c r="L13" s="282"/>
      <c r="M13" s="282"/>
      <c r="N13" s="282"/>
      <c r="O13" s="282"/>
      <c r="P13" s="282"/>
      <c r="Q13" s="282"/>
      <c r="R13" s="282"/>
      <c r="S13" s="247"/>
      <c r="T13" s="282"/>
      <c r="U13" s="282"/>
      <c r="V13" s="282"/>
      <c r="W13" s="282"/>
      <c r="X13" s="282"/>
    </row>
    <row r="14" spans="1:24" ht="15" customHeight="1">
      <c r="C14" s="282"/>
      <c r="D14" s="282"/>
      <c r="E14" s="282"/>
      <c r="F14" s="282"/>
      <c r="G14" s="282"/>
      <c r="H14" s="314" t="s">
        <v>105</v>
      </c>
      <c r="I14" s="314"/>
      <c r="J14" s="314"/>
      <c r="K14" s="314"/>
      <c r="L14" s="314"/>
      <c r="M14" s="314"/>
      <c r="N14" s="314"/>
      <c r="O14" s="314"/>
      <c r="P14" s="314"/>
      <c r="Q14" s="282"/>
      <c r="R14" s="282"/>
      <c r="S14" s="282"/>
      <c r="T14" s="282"/>
      <c r="U14" s="282"/>
      <c r="V14" s="282"/>
      <c r="W14" s="282"/>
      <c r="X14" s="282"/>
    </row>
    <row r="15" spans="1:24" ht="15" customHeight="1">
      <c r="C15" s="282"/>
      <c r="D15" s="282"/>
      <c r="E15" s="282"/>
      <c r="F15" s="282"/>
      <c r="G15" s="282"/>
      <c r="H15" s="314"/>
      <c r="I15" s="314"/>
      <c r="J15" s="314"/>
      <c r="K15" s="314"/>
      <c r="L15" s="314"/>
      <c r="M15" s="314"/>
      <c r="N15" s="314"/>
      <c r="O15" s="314"/>
      <c r="P15" s="314"/>
      <c r="Q15" s="282"/>
      <c r="R15" s="282"/>
      <c r="S15" s="282"/>
      <c r="T15" s="282"/>
      <c r="U15" s="282"/>
      <c r="V15" s="282"/>
      <c r="W15" s="282"/>
      <c r="X15" s="282"/>
    </row>
    <row r="16" spans="1:24">
      <c r="C16" s="282"/>
      <c r="D16" s="282"/>
      <c r="E16" s="282"/>
      <c r="F16" s="282"/>
      <c r="G16" s="282"/>
      <c r="H16" s="282"/>
      <c r="I16" s="282"/>
      <c r="J16" s="282"/>
      <c r="K16" s="282"/>
      <c r="L16" s="282"/>
      <c r="M16" s="282"/>
      <c r="N16" s="282"/>
      <c r="O16" s="282"/>
      <c r="P16" s="282"/>
      <c r="Q16" s="282"/>
      <c r="R16" s="282"/>
      <c r="S16" s="282"/>
      <c r="T16" s="282"/>
      <c r="U16" s="282"/>
      <c r="V16" s="282"/>
      <c r="W16" s="282"/>
      <c r="X16" s="282"/>
    </row>
    <row r="17" spans="8:16" ht="15" customHeight="1">
      <c r="H17" s="315" t="e" vm="18">
        <f ca="1">IFERROR(VLOOKUP(I17,Aux!$A:$X,8,0),"")</f>
        <v>#VALUE!</v>
      </c>
      <c r="I17" s="313" t="str">
        <f ca="1">U10</f>
        <v>Bayern Múnich</v>
      </c>
      <c r="J17" s="313"/>
      <c r="K17" s="313"/>
      <c r="L17" s="313"/>
      <c r="M17" s="313"/>
      <c r="N17" s="313"/>
      <c r="O17" s="313"/>
      <c r="P17" s="315" t="e" vm="19">
        <f ca="1">IFERROR(VLOOKUP(I17,Aux!$A:$C,3,0),"")</f>
        <v>#VALUE!</v>
      </c>
    </row>
    <row r="18" spans="8:16" ht="15" customHeight="1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defaultColWidth="10.7109375" defaultRowHeight="1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>
      <c r="A1" s="4" t="s">
        <v>106</v>
      </c>
      <c r="B1" s="4" t="s">
        <v>107</v>
      </c>
      <c r="C1" s="4" t="s">
        <v>108</v>
      </c>
      <c r="D1" s="4" t="s">
        <v>108</v>
      </c>
      <c r="E1" s="4" t="s">
        <v>74</v>
      </c>
      <c r="F1" s="4" t="s">
        <v>107</v>
      </c>
      <c r="G1" s="4" t="s">
        <v>108</v>
      </c>
      <c r="H1" s="4" t="s">
        <v>108</v>
      </c>
      <c r="I1" s="4" t="s">
        <v>109</v>
      </c>
      <c r="J1" s="282"/>
      <c r="K1" s="282"/>
      <c r="L1" s="4" t="s">
        <v>110</v>
      </c>
      <c r="M1" s="4" t="s">
        <v>111</v>
      </c>
      <c r="N1" s="4" t="s">
        <v>112</v>
      </c>
      <c r="O1" s="4" t="s">
        <v>113</v>
      </c>
      <c r="P1" s="4" t="s">
        <v>114</v>
      </c>
      <c r="Q1" s="4" t="s">
        <v>115</v>
      </c>
      <c r="R1" s="4" t="s">
        <v>116</v>
      </c>
      <c r="S1" s="4" t="s">
        <v>117</v>
      </c>
      <c r="T1" s="4" t="s">
        <v>118</v>
      </c>
      <c r="U1" s="4" t="s">
        <v>119</v>
      </c>
      <c r="V1" s="4" t="s">
        <v>120</v>
      </c>
      <c r="W1" s="282"/>
      <c r="X1" s="282"/>
      <c r="Y1" s="4" t="s">
        <v>121</v>
      </c>
      <c r="Z1" s="4" t="s">
        <v>106</v>
      </c>
      <c r="AA1" s="4" t="s">
        <v>74</v>
      </c>
      <c r="AB1" s="282"/>
      <c r="AC1" s="282"/>
      <c r="AD1" s="4" t="s">
        <v>122</v>
      </c>
      <c r="AE1" s="282"/>
      <c r="AF1" s="282"/>
      <c r="AG1" s="282"/>
      <c r="AH1" s="282"/>
    </row>
    <row r="2" spans="1:34" ht="25.15" customHeight="1">
      <c r="A2" s="149" t="s">
        <v>123</v>
      </c>
      <c r="B2" s="147" t="s">
        <v>124</v>
      </c>
      <c r="C2" s="147" t="e" vm="54">
        <f t="shared" ref="C2:C34" si="0">+_xlfn.IMAGE(B2)</f>
        <v>#VALUE!</v>
      </c>
      <c r="D2" s="148" t="e" vm="55">
        <v>#VALUE!</v>
      </c>
      <c r="E2" s="149" t="s">
        <v>125</v>
      </c>
      <c r="F2" s="147" t="s">
        <v>126</v>
      </c>
      <c r="G2" s="147" t="e" vm="56">
        <f t="shared" ref="G2:G28" si="1">+_xlfn.IMAGE(F2)</f>
        <v>#VALUE!</v>
      </c>
      <c r="H2" s="148" t="e" vm="57">
        <v>#VALUE!</v>
      </c>
      <c r="I2" s="149" t="s">
        <v>127</v>
      </c>
      <c r="J2" s="282"/>
      <c r="K2" s="282"/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58</v>
      </c>
      <c r="R2" s="149" t="s">
        <v>60</v>
      </c>
      <c r="S2" s="149" t="s">
        <v>128</v>
      </c>
      <c r="T2" s="219" t="s">
        <v>129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W2" s="282"/>
      <c r="X2" s="282"/>
      <c r="Y2" s="1" t="s">
        <v>63</v>
      </c>
      <c r="Z2" s="2" t="s">
        <v>130</v>
      </c>
      <c r="AA2" s="3" t="s">
        <v>123</v>
      </c>
      <c r="AB2" s="282"/>
      <c r="AC2" s="282"/>
      <c r="AD2" s="282" t="s">
        <v>131</v>
      </c>
      <c r="AE2" s="282">
        <f>+Normas!C7</f>
        <v>0</v>
      </c>
      <c r="AF2" s="282"/>
      <c r="AG2" s="282"/>
      <c r="AH2" s="282"/>
    </row>
    <row r="3" spans="1:34" ht="25.15" customHeight="1">
      <c r="A3" s="149" t="s">
        <v>132</v>
      </c>
      <c r="B3" s="147" t="s">
        <v>133</v>
      </c>
      <c r="C3" s="147" t="e" vm="58">
        <f t="shared" si="0"/>
        <v>#VALUE!</v>
      </c>
      <c r="D3" s="148" t="e" vm="59">
        <v>#VALUE!</v>
      </c>
      <c r="E3" s="149" t="s">
        <v>134</v>
      </c>
      <c r="F3" s="147" t="s">
        <v>135</v>
      </c>
      <c r="G3" s="147" t="e" vm="60">
        <f t="shared" si="1"/>
        <v>#VALUE!</v>
      </c>
      <c r="H3" s="148" t="e" vm="61">
        <v>#VALUE!</v>
      </c>
      <c r="I3" s="149" t="s">
        <v>127</v>
      </c>
      <c r="J3" s="282"/>
      <c r="K3" s="282"/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123</v>
      </c>
      <c r="R3" s="149" t="s">
        <v>136</v>
      </c>
      <c r="S3" s="149" t="s">
        <v>137</v>
      </c>
      <c r="T3" s="219" t="s">
        <v>63</v>
      </c>
      <c r="U3" s="219">
        <f ca="1">IF(VLOOKUP(M3,INDIRECT(T3&amp;"!B:AZ"),9,0)="","",VLOOKUP(M3,INDIRECT(T3&amp;"!B:AZ"),9,0))</f>
        <v>0</v>
      </c>
      <c r="V3" s="219">
        <f ca="1">IF(VLOOKUP(M3,INDIRECT(T3&amp;"!B:AZ"),11,0)="","",VLOOKUP(M3,INDIRECT(T3&amp;"!B:AZ"),11,0))</f>
        <v>2</v>
      </c>
      <c r="W3" s="282"/>
      <c r="X3" s="282"/>
      <c r="Y3" s="1" t="s">
        <v>63</v>
      </c>
      <c r="Z3" s="2" t="s">
        <v>138</v>
      </c>
      <c r="AA3" s="3" t="s">
        <v>136</v>
      </c>
      <c r="AB3" s="282"/>
      <c r="AC3" s="282"/>
      <c r="AD3" s="282" t="s">
        <v>139</v>
      </c>
      <c r="AE3" s="282">
        <f>+Normas!C6</f>
        <v>3</v>
      </c>
      <c r="AF3" s="282"/>
      <c r="AG3" s="3"/>
      <c r="AH3" s="3"/>
    </row>
    <row r="4" spans="1:34" ht="25.15" customHeight="1">
      <c r="A4" s="149" t="s">
        <v>140</v>
      </c>
      <c r="B4" s="147" t="s">
        <v>141</v>
      </c>
      <c r="C4" s="147" t="e" vm="62">
        <f t="shared" si="0"/>
        <v>#VALUE!</v>
      </c>
      <c r="D4" s="148" t="e" vm="63">
        <v>#VALUE!</v>
      </c>
      <c r="E4" s="149" t="s">
        <v>142</v>
      </c>
      <c r="F4" s="147" t="s">
        <v>143</v>
      </c>
      <c r="G4" s="147" t="e" vm="64">
        <f t="shared" si="1"/>
        <v>#VALUE!</v>
      </c>
      <c r="H4" s="148" t="e" vm="65">
        <v>#VALUE!</v>
      </c>
      <c r="I4" s="149" t="s">
        <v>127</v>
      </c>
      <c r="J4" s="282"/>
      <c r="K4" s="282"/>
      <c r="L4" s="282"/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144</v>
      </c>
      <c r="R4" s="149" t="s">
        <v>145</v>
      </c>
      <c r="S4" s="149" t="s">
        <v>146</v>
      </c>
      <c r="T4" s="219" t="s">
        <v>63</v>
      </c>
      <c r="U4" s="219">
        <f t="shared" ref="U4:U9" ca="1" si="4">IF(VLOOKUP(M4,INDIRECT(T4&amp;"!B:AZ"),9,0)="","",VLOOKUP(M4,INDIRECT(T4&amp;"!B:AZ"),9,0))</f>
        <v>2</v>
      </c>
      <c r="V4" s="219">
        <f t="shared" ref="V4:V50" ca="1" si="5">IF(VLOOKUP(M4,INDIRECT(T4&amp;"!B:AZ"),11,0)="","",VLOOKUP(M4,INDIRECT(T4&amp;"!B:AZ"),11,0))</f>
        <v>1</v>
      </c>
      <c r="W4" s="3"/>
      <c r="X4" s="282"/>
      <c r="Y4" s="1" t="s">
        <v>63</v>
      </c>
      <c r="Z4" s="2" t="s">
        <v>147</v>
      </c>
      <c r="AA4" s="3" t="s">
        <v>144</v>
      </c>
      <c r="AB4" s="282"/>
      <c r="AC4" s="282"/>
      <c r="AD4" s="282" t="s">
        <v>148</v>
      </c>
      <c r="AE4" s="282">
        <f>+Normas!C8</f>
        <v>5</v>
      </c>
      <c r="AF4" s="282"/>
      <c r="AG4" s="3"/>
      <c r="AH4" s="3"/>
    </row>
    <row r="5" spans="1:34" ht="25.15" customHeight="1">
      <c r="A5" s="149" t="s">
        <v>149</v>
      </c>
      <c r="B5" s="147" t="s">
        <v>150</v>
      </c>
      <c r="C5" s="147" t="e" vm="66">
        <f t="shared" si="0"/>
        <v>#VALUE!</v>
      </c>
      <c r="D5" s="148" t="e" vm="67">
        <v>#VALUE!</v>
      </c>
      <c r="E5" s="149" t="s">
        <v>151</v>
      </c>
      <c r="F5" s="147" t="s">
        <v>152</v>
      </c>
      <c r="G5" s="147" t="e" vm="68">
        <f t="shared" si="1"/>
        <v>#VALUE!</v>
      </c>
      <c r="H5" s="148" t="e" vm="69">
        <v>#VALUE!</v>
      </c>
      <c r="I5" s="149" t="s">
        <v>127</v>
      </c>
      <c r="J5" s="282"/>
      <c r="K5" s="282"/>
      <c r="L5" s="282"/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144</v>
      </c>
      <c r="R5" s="149" t="s">
        <v>123</v>
      </c>
      <c r="S5" s="149" t="s">
        <v>146</v>
      </c>
      <c r="T5" s="219" t="s">
        <v>63</v>
      </c>
      <c r="U5" s="219">
        <f t="shared" ca="1" si="4"/>
        <v>2</v>
      </c>
      <c r="V5" s="219">
        <f t="shared" ca="1" si="5"/>
        <v>0</v>
      </c>
      <c r="W5" s="3"/>
      <c r="X5" s="282"/>
      <c r="Y5" s="1" t="s">
        <v>63</v>
      </c>
      <c r="Z5" s="2" t="s">
        <v>153</v>
      </c>
      <c r="AA5" s="3" t="s">
        <v>145</v>
      </c>
      <c r="AB5" s="282"/>
      <c r="AC5" s="282"/>
      <c r="AD5" s="282" t="s">
        <v>154</v>
      </c>
      <c r="AE5" s="282">
        <f>+Normas!C10</f>
        <v>0</v>
      </c>
      <c r="AF5" s="282"/>
      <c r="AG5" s="3"/>
      <c r="AH5" s="3"/>
    </row>
    <row r="6" spans="1:34" ht="25.15" customHeight="1">
      <c r="A6" s="149" t="s">
        <v>144</v>
      </c>
      <c r="B6" s="147" t="s">
        <v>155</v>
      </c>
      <c r="C6" s="147" t="e" vm="70">
        <f t="shared" si="0"/>
        <v>#VALUE!</v>
      </c>
      <c r="D6" s="148" t="e" vm="71">
        <v>#VALUE!</v>
      </c>
      <c r="E6" s="149" t="s">
        <v>156</v>
      </c>
      <c r="F6" s="147" t="s">
        <v>157</v>
      </c>
      <c r="G6" s="147" t="e" vm="72">
        <f t="shared" si="1"/>
        <v>#VALUE!</v>
      </c>
      <c r="H6" s="148" t="e" vm="73">
        <v>#VALUE!</v>
      </c>
      <c r="I6" s="149" t="s">
        <v>158</v>
      </c>
      <c r="J6" s="282"/>
      <c r="K6" s="282"/>
      <c r="L6" s="282"/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136</v>
      </c>
      <c r="R6" s="149" t="s">
        <v>145</v>
      </c>
      <c r="S6" s="149" t="s">
        <v>159</v>
      </c>
      <c r="T6" s="219" t="s">
        <v>63</v>
      </c>
      <c r="U6" s="219">
        <f t="shared" ca="1" si="4"/>
        <v>1</v>
      </c>
      <c r="V6" s="219">
        <f t="shared" ca="1" si="5"/>
        <v>2</v>
      </c>
      <c r="W6" s="3"/>
      <c r="X6" s="282"/>
      <c r="Y6" s="1" t="s">
        <v>82</v>
      </c>
      <c r="Z6" s="2" t="s">
        <v>160</v>
      </c>
      <c r="AA6" s="3" t="s">
        <v>161</v>
      </c>
      <c r="AB6" s="282"/>
      <c r="AC6" s="282"/>
      <c r="AD6" s="282" t="s">
        <v>162</v>
      </c>
      <c r="AE6" s="282">
        <f>+Normas!C9</f>
        <v>9</v>
      </c>
      <c r="AF6" s="282"/>
      <c r="AG6" s="3"/>
      <c r="AH6" s="3"/>
    </row>
    <row r="7" spans="1:34" ht="25.15" customHeight="1">
      <c r="A7" s="149" t="s">
        <v>163</v>
      </c>
      <c r="B7" s="147" t="s">
        <v>164</v>
      </c>
      <c r="C7" s="147" t="e" vm="74">
        <f t="shared" si="0"/>
        <v>#VALUE!</v>
      </c>
      <c r="D7" s="148" t="e" vm="75">
        <v>#VALUE!</v>
      </c>
      <c r="E7" s="149" t="s">
        <v>156</v>
      </c>
      <c r="F7" s="147" t="s">
        <v>157</v>
      </c>
      <c r="G7" s="147" t="e" vm="72">
        <f t="shared" si="1"/>
        <v>#VALUE!</v>
      </c>
      <c r="H7" s="148" t="e" vm="73">
        <v>#VALUE!</v>
      </c>
      <c r="I7" s="149" t="s">
        <v>158</v>
      </c>
      <c r="J7" s="282"/>
      <c r="K7" s="282"/>
      <c r="L7" s="282"/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136</v>
      </c>
      <c r="R7" s="149" t="s">
        <v>144</v>
      </c>
      <c r="S7" s="149" t="s">
        <v>137</v>
      </c>
      <c r="T7" s="219" t="s">
        <v>63</v>
      </c>
      <c r="U7" s="219">
        <f t="shared" ca="1" si="4"/>
        <v>1</v>
      </c>
      <c r="V7" s="219">
        <f t="shared" ca="1" si="5"/>
        <v>2</v>
      </c>
      <c r="W7" s="3"/>
      <c r="X7" s="282"/>
      <c r="Y7" s="1" t="s">
        <v>82</v>
      </c>
      <c r="Z7" s="2" t="s">
        <v>165</v>
      </c>
      <c r="AA7" s="3" t="s">
        <v>166</v>
      </c>
      <c r="AB7" s="282"/>
      <c r="AC7" s="282"/>
      <c r="AD7" s="282" t="s">
        <v>167</v>
      </c>
      <c r="AE7" s="282">
        <f>+Normas!C11</f>
        <v>15</v>
      </c>
      <c r="AF7" s="282"/>
      <c r="AG7" s="3"/>
      <c r="AH7" s="3"/>
    </row>
    <row r="8" spans="1:34" ht="25.15" customHeight="1">
      <c r="A8" s="149" t="s">
        <v>168</v>
      </c>
      <c r="B8" s="147" t="s">
        <v>169</v>
      </c>
      <c r="C8" s="147" t="e" vm="76">
        <f t="shared" si="0"/>
        <v>#VALUE!</v>
      </c>
      <c r="D8" s="148" t="e" vm="77">
        <v>#VALUE!</v>
      </c>
      <c r="E8" s="149" t="s">
        <v>156</v>
      </c>
      <c r="F8" s="147" t="s">
        <v>157</v>
      </c>
      <c r="G8" s="147" t="e" vm="72">
        <f t="shared" si="1"/>
        <v>#VALUE!</v>
      </c>
      <c r="H8" s="148" t="e" vm="73">
        <v>#VALUE!</v>
      </c>
      <c r="I8" s="149" t="s">
        <v>158</v>
      </c>
      <c r="J8" s="282"/>
      <c r="K8" s="282"/>
      <c r="L8" s="282"/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145</v>
      </c>
      <c r="R8" s="149" t="s">
        <v>123</v>
      </c>
      <c r="S8" s="149" t="s">
        <v>146</v>
      </c>
      <c r="T8" s="219" t="s">
        <v>63</v>
      </c>
      <c r="U8" s="219">
        <f t="shared" ca="1" si="4"/>
        <v>3</v>
      </c>
      <c r="V8" s="219">
        <f t="shared" ca="1" si="5"/>
        <v>1</v>
      </c>
      <c r="W8" s="3"/>
      <c r="X8" s="282"/>
      <c r="Y8" s="1" t="s">
        <v>82</v>
      </c>
      <c r="Z8" s="2" t="s">
        <v>170</v>
      </c>
      <c r="AA8" s="3" t="s">
        <v>171</v>
      </c>
      <c r="AB8" s="282"/>
      <c r="AC8" s="282"/>
      <c r="AD8" s="282" t="s">
        <v>172</v>
      </c>
      <c r="AE8" s="282">
        <f>+Normas!C13</f>
        <v>0</v>
      </c>
      <c r="AF8" s="282"/>
      <c r="AG8" s="3"/>
      <c r="AH8" s="3"/>
    </row>
    <row r="9" spans="1:34" ht="25.15" customHeight="1">
      <c r="A9" s="150" t="s">
        <v>171</v>
      </c>
      <c r="B9" s="147" t="s">
        <v>173</v>
      </c>
      <c r="C9" s="147" t="e" vm="78">
        <f t="shared" si="0"/>
        <v>#VALUE!</v>
      </c>
      <c r="D9" s="148" t="e" vm="79">
        <v>#VALUE!</v>
      </c>
      <c r="E9" s="150" t="s">
        <v>156</v>
      </c>
      <c r="F9" s="147" t="s">
        <v>157</v>
      </c>
      <c r="G9" s="147" t="e" vm="72">
        <f t="shared" si="1"/>
        <v>#VALUE!</v>
      </c>
      <c r="H9" s="148" t="e" vm="73">
        <v>#VALUE!</v>
      </c>
      <c r="I9" s="150" t="s">
        <v>158</v>
      </c>
      <c r="J9" s="282"/>
      <c r="K9" s="282"/>
      <c r="L9" s="282"/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161</v>
      </c>
      <c r="R9" s="149" t="s">
        <v>166</v>
      </c>
      <c r="S9" s="149" t="s">
        <v>174</v>
      </c>
      <c r="T9" s="219" t="s">
        <v>82</v>
      </c>
      <c r="U9" s="219">
        <f t="shared" ca="1" si="4"/>
        <v>2</v>
      </c>
      <c r="V9" s="219">
        <f t="shared" ca="1" si="5"/>
        <v>3</v>
      </c>
      <c r="W9" s="3"/>
      <c r="X9" s="282"/>
      <c r="Y9" s="1" t="s">
        <v>82</v>
      </c>
      <c r="Z9" s="2" t="s">
        <v>175</v>
      </c>
      <c r="AA9" s="3" t="s">
        <v>176</v>
      </c>
      <c r="AB9" s="282"/>
      <c r="AC9" s="282"/>
      <c r="AD9" s="282" t="s">
        <v>177</v>
      </c>
      <c r="AE9" s="282">
        <f>+Normas!C12</f>
        <v>9</v>
      </c>
      <c r="AF9" s="282"/>
      <c r="AG9" s="3"/>
      <c r="AH9" s="3"/>
    </row>
    <row r="10" spans="1:34" ht="25.15" customHeight="1">
      <c r="A10" s="149" t="s">
        <v>178</v>
      </c>
      <c r="B10" s="147" t="s">
        <v>179</v>
      </c>
      <c r="C10" s="147" t="e" vm="80">
        <f t="shared" si="0"/>
        <v>#VALUE!</v>
      </c>
      <c r="D10" s="148" t="e" vm="81">
        <v>#VALUE!</v>
      </c>
      <c r="E10" s="149" t="s">
        <v>180</v>
      </c>
      <c r="F10" s="147" t="s">
        <v>181</v>
      </c>
      <c r="G10" s="147" t="e" vm="82">
        <f t="shared" si="1"/>
        <v>#VALUE!</v>
      </c>
      <c r="H10" s="148" t="e" vm="83">
        <v>#VALUE!</v>
      </c>
      <c r="I10" s="149" t="s">
        <v>158</v>
      </c>
      <c r="J10" s="282"/>
      <c r="K10" s="282"/>
      <c r="L10" s="282"/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171</v>
      </c>
      <c r="R10" s="149" t="s">
        <v>176</v>
      </c>
      <c r="S10" s="149" t="s">
        <v>182</v>
      </c>
      <c r="T10" s="219" t="s">
        <v>82</v>
      </c>
      <c r="U10" s="219">
        <f t="shared" ref="U10:U50" ca="1" si="6">IF(VLOOKUP(M10,INDIRECT(T10&amp;"!B:AZ"),9,0)="","",VLOOKUP(M10,INDIRECT(T10&amp;"!B:AZ"),9,0))</f>
        <v>3</v>
      </c>
      <c r="V10" s="219">
        <f t="shared" ca="1" si="5"/>
        <v>0</v>
      </c>
      <c r="W10" s="3"/>
      <c r="X10" s="282"/>
      <c r="Y10" s="1" t="s">
        <v>83</v>
      </c>
      <c r="Z10" s="2" t="s">
        <v>183</v>
      </c>
      <c r="AA10" s="3" t="s">
        <v>184</v>
      </c>
      <c r="AB10" s="282"/>
      <c r="AC10" s="282"/>
      <c r="AD10" s="282" t="s">
        <v>185</v>
      </c>
      <c r="AE10" s="282">
        <f>+Normas!C14</f>
        <v>15</v>
      </c>
      <c r="AF10" s="282"/>
      <c r="AG10" s="2"/>
      <c r="AH10" s="2"/>
    </row>
    <row r="11" spans="1:34" ht="25.15" customHeight="1">
      <c r="A11" s="150" t="s">
        <v>186</v>
      </c>
      <c r="B11" s="147" t="s">
        <v>187</v>
      </c>
      <c r="C11" s="147" t="e" vm="84">
        <f t="shared" si="0"/>
        <v>#VALUE!</v>
      </c>
      <c r="D11" s="148" t="e" vm="85">
        <v>#VALUE!</v>
      </c>
      <c r="E11" s="150" t="s">
        <v>180</v>
      </c>
      <c r="F11" s="147" t="s">
        <v>181</v>
      </c>
      <c r="G11" s="147" t="e" vm="82">
        <f t="shared" si="1"/>
        <v>#VALUE!</v>
      </c>
      <c r="H11" s="148" t="e" vm="83">
        <v>#VALUE!</v>
      </c>
      <c r="I11" s="150" t="s">
        <v>158</v>
      </c>
      <c r="J11" s="282"/>
      <c r="K11" s="282"/>
      <c r="L11" s="282"/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176</v>
      </c>
      <c r="R11" s="149" t="s">
        <v>166</v>
      </c>
      <c r="S11" s="149" t="s">
        <v>182</v>
      </c>
      <c r="T11" s="219" t="s">
        <v>82</v>
      </c>
      <c r="U11" s="219">
        <f t="shared" ca="1" si="6"/>
        <v>1</v>
      </c>
      <c r="V11" s="219">
        <f t="shared" ca="1" si="5"/>
        <v>3</v>
      </c>
      <c r="W11" s="2"/>
      <c r="X11" s="282"/>
      <c r="Y11" s="1" t="s">
        <v>83</v>
      </c>
      <c r="Z11" s="2" t="s">
        <v>188</v>
      </c>
      <c r="AA11" s="3" t="s">
        <v>189</v>
      </c>
      <c r="AB11" s="282"/>
      <c r="AC11" s="282"/>
      <c r="AD11" s="282" t="s">
        <v>190</v>
      </c>
      <c r="AE11" s="282">
        <f>+Normas!C16</f>
        <v>0</v>
      </c>
      <c r="AF11" s="282"/>
      <c r="AG11" s="3"/>
      <c r="AH11" s="3"/>
    </row>
    <row r="12" spans="1:34" ht="25.15" customHeight="1">
      <c r="A12" s="150" t="s">
        <v>191</v>
      </c>
      <c r="B12" s="147" t="s">
        <v>192</v>
      </c>
      <c r="C12" s="147" t="e" vm="86">
        <f t="shared" si="0"/>
        <v>#VALUE!</v>
      </c>
      <c r="D12" s="148" t="e" vm="87">
        <v>#VALUE!</v>
      </c>
      <c r="E12" s="150" t="s">
        <v>193</v>
      </c>
      <c r="F12" s="147" t="s">
        <v>194</v>
      </c>
      <c r="G12" s="147" t="e" vm="88">
        <f t="shared" si="1"/>
        <v>#VALUE!</v>
      </c>
      <c r="H12" s="148" t="e" vm="89">
        <v>#VALUE!</v>
      </c>
      <c r="I12" s="150" t="s">
        <v>195</v>
      </c>
      <c r="J12" s="282"/>
      <c r="K12" s="282"/>
      <c r="L12" s="282"/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161</v>
      </c>
      <c r="R12" s="149" t="s">
        <v>171</v>
      </c>
      <c r="S12" s="149" t="s">
        <v>174</v>
      </c>
      <c r="T12" s="219" t="s">
        <v>82</v>
      </c>
      <c r="U12" s="219">
        <f t="shared" ca="1" si="6"/>
        <v>2</v>
      </c>
      <c r="V12" s="219">
        <f t="shared" ca="1" si="5"/>
        <v>2</v>
      </c>
      <c r="W12" s="3"/>
      <c r="X12" s="282"/>
      <c r="Y12" s="1" t="s">
        <v>83</v>
      </c>
      <c r="Z12" s="2" t="s">
        <v>196</v>
      </c>
      <c r="AA12" s="3" t="s">
        <v>186</v>
      </c>
      <c r="AB12" s="282"/>
      <c r="AC12" s="282"/>
      <c r="AD12" s="282" t="s">
        <v>197</v>
      </c>
      <c r="AE12" s="282">
        <f>+Normas!C15</f>
        <v>9</v>
      </c>
      <c r="AF12" s="282"/>
      <c r="AG12" s="2"/>
      <c r="AH12" s="2"/>
    </row>
    <row r="13" spans="1:34" ht="25.15" customHeight="1">
      <c r="A13" s="150" t="s">
        <v>198</v>
      </c>
      <c r="B13" s="147" t="s">
        <v>199</v>
      </c>
      <c r="C13" s="147" t="e" vm="90">
        <f t="shared" si="0"/>
        <v>#VALUE!</v>
      </c>
      <c r="D13" s="148" t="e" vm="91">
        <v>#VALUE!</v>
      </c>
      <c r="E13" s="150" t="s">
        <v>200</v>
      </c>
      <c r="F13" s="147" t="s">
        <v>201</v>
      </c>
      <c r="G13" s="147" t="e" vm="92">
        <f>+_xlfn.IMAGE(F13)</f>
        <v>#VALUE!</v>
      </c>
      <c r="H13" s="148" t="e" vm="93">
        <v>#VALUE!</v>
      </c>
      <c r="I13" s="150" t="s">
        <v>195</v>
      </c>
      <c r="J13" s="282"/>
      <c r="K13" s="282"/>
      <c r="L13" s="282"/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176</v>
      </c>
      <c r="R13" s="149" t="s">
        <v>161</v>
      </c>
      <c r="S13" s="149" t="s">
        <v>182</v>
      </c>
      <c r="T13" s="219" t="s">
        <v>82</v>
      </c>
      <c r="U13" s="219">
        <f t="shared" ca="1" si="6"/>
        <v>0</v>
      </c>
      <c r="V13" s="219">
        <f t="shared" ca="1" si="5"/>
        <v>2</v>
      </c>
      <c r="W13" s="2"/>
      <c r="X13" s="282"/>
      <c r="Y13" s="1" t="s">
        <v>83</v>
      </c>
      <c r="Z13" s="2" t="s">
        <v>202</v>
      </c>
      <c r="AA13" s="3" t="s">
        <v>203</v>
      </c>
      <c r="AB13" s="282"/>
      <c r="AC13" s="282"/>
      <c r="AD13" s="282" t="s">
        <v>204</v>
      </c>
      <c r="AE13" s="282">
        <f>+Normas!C17</f>
        <v>15</v>
      </c>
      <c r="AF13" s="282"/>
      <c r="AG13" s="2"/>
      <c r="AH13" s="2"/>
    </row>
    <row r="14" spans="1:34" ht="25.15" customHeight="1">
      <c r="A14" s="150" t="s">
        <v>205</v>
      </c>
      <c r="B14" s="147" t="s">
        <v>206</v>
      </c>
      <c r="C14" s="147" t="e" vm="94">
        <f t="shared" si="0"/>
        <v>#VALUE!</v>
      </c>
      <c r="D14" s="148" t="e" vm="95">
        <v>#VALUE!</v>
      </c>
      <c r="E14" s="150" t="s">
        <v>207</v>
      </c>
      <c r="F14" s="147" t="s">
        <v>208</v>
      </c>
      <c r="G14" s="147" t="e" vm="96">
        <f t="shared" si="1"/>
        <v>#VALUE!</v>
      </c>
      <c r="H14" s="148" t="e" vm="97">
        <v>#VALUE!</v>
      </c>
      <c r="I14" s="150" t="s">
        <v>195</v>
      </c>
      <c r="J14" s="282"/>
      <c r="K14" s="282"/>
      <c r="L14" s="282"/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166</v>
      </c>
      <c r="R14" s="149" t="s">
        <v>171</v>
      </c>
      <c r="S14" s="149" t="s">
        <v>174</v>
      </c>
      <c r="T14" s="219" t="s">
        <v>82</v>
      </c>
      <c r="U14" s="219">
        <f t="shared" ca="1" si="6"/>
        <v>2</v>
      </c>
      <c r="V14" s="219">
        <f t="shared" ca="1" si="5"/>
        <v>2</v>
      </c>
      <c r="W14" s="2"/>
      <c r="X14" s="282"/>
      <c r="Y14" s="1" t="s">
        <v>84</v>
      </c>
      <c r="Z14" s="2" t="s">
        <v>209</v>
      </c>
      <c r="AA14" s="3" t="s">
        <v>163</v>
      </c>
      <c r="AB14" s="282"/>
      <c r="AC14" s="282"/>
      <c r="AD14" s="282" t="s">
        <v>210</v>
      </c>
      <c r="AE14" s="282">
        <f>+Normas!C19</f>
        <v>0</v>
      </c>
      <c r="AF14" s="282"/>
      <c r="AG14" s="2"/>
      <c r="AH14" s="2"/>
    </row>
    <row r="15" spans="1:34" ht="25.15" customHeight="1">
      <c r="A15" s="150" t="s">
        <v>211</v>
      </c>
      <c r="B15" s="147" t="s">
        <v>212</v>
      </c>
      <c r="C15" s="147" t="e" vm="98">
        <f t="shared" si="0"/>
        <v>#VALUE!</v>
      </c>
      <c r="D15" s="148" t="e" vm="99">
        <v>#VALUE!</v>
      </c>
      <c r="E15" s="150" t="s">
        <v>213</v>
      </c>
      <c r="F15" s="147" t="s">
        <v>214</v>
      </c>
      <c r="G15" s="147" t="e" vm="100">
        <f t="shared" si="1"/>
        <v>#VALUE!</v>
      </c>
      <c r="H15" s="148" t="e" vm="101">
        <v>#VALUE!</v>
      </c>
      <c r="I15" s="150" t="s">
        <v>195</v>
      </c>
      <c r="J15" s="282"/>
      <c r="K15" s="282"/>
      <c r="L15" s="282"/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184</v>
      </c>
      <c r="R15" s="149" t="s">
        <v>189</v>
      </c>
      <c r="S15" s="149" t="s">
        <v>215</v>
      </c>
      <c r="T15" s="219" t="s">
        <v>83</v>
      </c>
      <c r="U15" s="219">
        <f ca="1">IF(VLOOKUP(M15,INDIRECT(T15&amp;"!B:AZ"),9,0)="","",VLOOKUP(M15,INDIRECT(T15&amp;"!B:AZ"),9,0))</f>
        <v>2</v>
      </c>
      <c r="V15" s="219">
        <f t="shared" ca="1" si="5"/>
        <v>0</v>
      </c>
      <c r="W15" s="2"/>
      <c r="X15" s="282"/>
      <c r="Y15" s="1" t="s">
        <v>84</v>
      </c>
      <c r="Z15" s="2" t="s">
        <v>216</v>
      </c>
      <c r="AA15" s="3" t="s">
        <v>140</v>
      </c>
      <c r="AB15" s="282"/>
      <c r="AC15" s="282"/>
      <c r="AD15" s="282" t="s">
        <v>217</v>
      </c>
      <c r="AE15" s="282">
        <f>+Normas!C18</f>
        <v>9</v>
      </c>
      <c r="AF15" s="282"/>
      <c r="AG15" s="2"/>
      <c r="AH15" s="2"/>
    </row>
    <row r="16" spans="1:34" ht="25.15" customHeight="1">
      <c r="A16" s="150" t="s">
        <v>218</v>
      </c>
      <c r="B16" s="147" t="s">
        <v>219</v>
      </c>
      <c r="C16" s="147" t="e" vm="102">
        <f t="shared" si="0"/>
        <v>#VALUE!</v>
      </c>
      <c r="D16" s="148" t="e" vm="103">
        <v>#VALUE!</v>
      </c>
      <c r="E16" s="150" t="s">
        <v>220</v>
      </c>
      <c r="F16" s="147" t="s">
        <v>221</v>
      </c>
      <c r="G16" s="147" t="e" vm="104">
        <f t="shared" si="1"/>
        <v>#VALUE!</v>
      </c>
      <c r="H16" s="148" t="e" vm="105">
        <v>#VALUE!</v>
      </c>
      <c r="I16" s="150" t="s">
        <v>222</v>
      </c>
      <c r="J16" s="282"/>
      <c r="K16" s="282"/>
      <c r="L16" s="282"/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186</v>
      </c>
      <c r="R16" s="149" t="s">
        <v>203</v>
      </c>
      <c r="S16" s="149" t="s">
        <v>137</v>
      </c>
      <c r="T16" s="219" t="s">
        <v>83</v>
      </c>
      <c r="U16" s="219">
        <f t="shared" ca="1" si="6"/>
        <v>1</v>
      </c>
      <c r="V16" s="219">
        <f t="shared" ca="1" si="5"/>
        <v>3</v>
      </c>
      <c r="W16" s="2"/>
      <c r="X16" s="282"/>
      <c r="Y16" s="1" t="s">
        <v>84</v>
      </c>
      <c r="Z16" s="2" t="s">
        <v>223</v>
      </c>
      <c r="AA16" s="3" t="s">
        <v>218</v>
      </c>
      <c r="AB16" s="282"/>
      <c r="AC16" s="282"/>
      <c r="AD16" s="282" t="s">
        <v>224</v>
      </c>
      <c r="AE16" s="282">
        <f>+Normas!C20</f>
        <v>15</v>
      </c>
      <c r="AF16" s="282"/>
      <c r="AG16" s="2"/>
      <c r="AH16" s="2"/>
    </row>
    <row r="17" spans="1:34" ht="25.15" customHeight="1">
      <c r="A17" s="150" t="s">
        <v>225</v>
      </c>
      <c r="B17" s="147" t="s">
        <v>226</v>
      </c>
      <c r="C17" s="147" t="e" vm="106">
        <f t="shared" si="0"/>
        <v>#VALUE!</v>
      </c>
      <c r="D17" s="148" t="e" vm="107">
        <v>#VALUE!</v>
      </c>
      <c r="E17" s="150" t="s">
        <v>227</v>
      </c>
      <c r="F17" s="147" t="s">
        <v>228</v>
      </c>
      <c r="G17" s="147" t="e" vm="108">
        <f t="shared" si="1"/>
        <v>#VALUE!</v>
      </c>
      <c r="H17" s="148" t="e" vm="109">
        <v>#VALUE!</v>
      </c>
      <c r="I17" s="150" t="s">
        <v>222</v>
      </c>
      <c r="J17" s="282"/>
      <c r="K17" s="282"/>
      <c r="L17" s="282"/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203</v>
      </c>
      <c r="R17" s="149" t="s">
        <v>189</v>
      </c>
      <c r="S17" s="149" t="s">
        <v>229</v>
      </c>
      <c r="T17" s="219" t="s">
        <v>83</v>
      </c>
      <c r="U17" s="219">
        <f t="shared" ca="1" si="6"/>
        <v>1</v>
      </c>
      <c r="V17" s="219">
        <f t="shared" ca="1" si="5"/>
        <v>1</v>
      </c>
      <c r="W17" s="2"/>
      <c r="X17" s="282"/>
      <c r="Y17" s="1" t="s">
        <v>84</v>
      </c>
      <c r="Z17" s="2" t="s">
        <v>230</v>
      </c>
      <c r="AA17" s="3" t="str">
        <f>+L3</f>
        <v>Los Angeles</v>
      </c>
      <c r="AB17" s="282"/>
      <c r="AC17" s="282"/>
      <c r="AD17" s="282" t="s">
        <v>231</v>
      </c>
      <c r="AE17" s="282">
        <f>+Normas!C21</f>
        <v>15</v>
      </c>
      <c r="AF17" s="282"/>
      <c r="AG17" s="2"/>
      <c r="AH17" s="2"/>
    </row>
    <row r="18" spans="1:34" ht="25.15" customHeight="1">
      <c r="A18" s="150" t="s">
        <v>232</v>
      </c>
      <c r="B18" s="147" t="s">
        <v>233</v>
      </c>
      <c r="C18" s="147" t="e" vm="110">
        <f t="shared" si="0"/>
        <v>#VALUE!</v>
      </c>
      <c r="D18" s="148" t="e" vm="111">
        <v>#VALUE!</v>
      </c>
      <c r="E18" s="150" t="s">
        <v>220</v>
      </c>
      <c r="F18" s="147" t="s">
        <v>221</v>
      </c>
      <c r="G18" s="147" t="e" vm="104">
        <f t="shared" si="1"/>
        <v>#VALUE!</v>
      </c>
      <c r="H18" s="148" t="e" vm="105">
        <v>#VALUE!</v>
      </c>
      <c r="I18" s="150" t="s">
        <v>222</v>
      </c>
      <c r="J18" s="282"/>
      <c r="K18" s="282"/>
      <c r="L18" s="282"/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184</v>
      </c>
      <c r="R18" s="149" t="s">
        <v>186</v>
      </c>
      <c r="S18" s="149" t="s">
        <v>137</v>
      </c>
      <c r="T18" s="219" t="s">
        <v>83</v>
      </c>
      <c r="U18" s="219">
        <f t="shared" ca="1" si="6"/>
        <v>2</v>
      </c>
      <c r="V18" s="219">
        <f t="shared" ca="1" si="5"/>
        <v>0</v>
      </c>
      <c r="W18" s="2"/>
      <c r="X18" s="282"/>
      <c r="Y18" s="1" t="s">
        <v>85</v>
      </c>
      <c r="Z18" s="2" t="s">
        <v>234</v>
      </c>
      <c r="AA18" s="3" t="s">
        <v>178</v>
      </c>
      <c r="AB18" s="282"/>
      <c r="AC18" s="282"/>
      <c r="AD18" s="282" t="s">
        <v>235</v>
      </c>
      <c r="AE18" s="282">
        <f>+Normas!C22</f>
        <v>20</v>
      </c>
      <c r="AF18" s="282"/>
      <c r="AG18" s="2"/>
      <c r="AH18" s="2"/>
    </row>
    <row r="19" spans="1:34" ht="25.15" customHeight="1">
      <c r="A19" s="150" t="s">
        <v>184</v>
      </c>
      <c r="B19" s="147" t="s">
        <v>236</v>
      </c>
      <c r="C19" s="147" t="e" vm="112">
        <f t="shared" si="0"/>
        <v>#VALUE!</v>
      </c>
      <c r="D19" s="148" t="e" vm="113">
        <v>#VALUE!</v>
      </c>
      <c r="E19" s="150" t="s">
        <v>237</v>
      </c>
      <c r="F19" s="147" t="s">
        <v>238</v>
      </c>
      <c r="G19" s="147" t="e" vm="114">
        <f t="shared" si="1"/>
        <v>#VALUE!</v>
      </c>
      <c r="H19" s="148" t="e" vm="115">
        <v>#VALUE!</v>
      </c>
      <c r="I19" s="150" t="s">
        <v>222</v>
      </c>
      <c r="J19" s="282"/>
      <c r="K19" s="282"/>
      <c r="L19" s="282"/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189</v>
      </c>
      <c r="R19" s="149" t="s">
        <v>186</v>
      </c>
      <c r="S19" s="149" t="s">
        <v>239</v>
      </c>
      <c r="T19" s="219" t="s">
        <v>83</v>
      </c>
      <c r="U19" s="219">
        <f t="shared" ca="1" si="6"/>
        <v>0</v>
      </c>
      <c r="V19" s="219">
        <f t="shared" ca="1" si="5"/>
        <v>1</v>
      </c>
      <c r="W19" s="2"/>
      <c r="X19" s="282"/>
      <c r="Y19" s="1" t="s">
        <v>85</v>
      </c>
      <c r="Z19" s="2" t="s">
        <v>240</v>
      </c>
      <c r="AA19" s="3" t="s">
        <v>198</v>
      </c>
      <c r="AB19" s="282"/>
      <c r="AC19" s="282"/>
      <c r="AD19" s="282" t="s">
        <v>241</v>
      </c>
      <c r="AE19" s="282">
        <f>+Normas!C23</f>
        <v>25</v>
      </c>
      <c r="AF19" s="282"/>
      <c r="AG19" s="2"/>
      <c r="AH19" s="2"/>
    </row>
    <row r="20" spans="1:34" ht="25.15" customHeight="1">
      <c r="A20" s="150" t="s">
        <v>161</v>
      </c>
      <c r="B20" s="147" t="s">
        <v>242</v>
      </c>
      <c r="C20" s="147" t="e" vm="116">
        <f t="shared" si="0"/>
        <v>#VALUE!</v>
      </c>
      <c r="D20" s="148" t="e" vm="117">
        <v>#VALUE!</v>
      </c>
      <c r="E20" s="150" t="s">
        <v>243</v>
      </c>
      <c r="F20" s="147" t="s">
        <v>244</v>
      </c>
      <c r="G20" s="147" t="e" vm="118">
        <f t="shared" si="1"/>
        <v>#VALUE!</v>
      </c>
      <c r="H20" s="148" t="e" vm="119">
        <v>#VALUE!</v>
      </c>
      <c r="I20" s="150" t="s">
        <v>222</v>
      </c>
      <c r="J20" s="282"/>
      <c r="K20" s="282"/>
      <c r="L20" s="282"/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203</v>
      </c>
      <c r="R20" s="149" t="s">
        <v>184</v>
      </c>
      <c r="S20" s="149" t="s">
        <v>245</v>
      </c>
      <c r="T20" s="219" t="s">
        <v>83</v>
      </c>
      <c r="U20" s="219">
        <f t="shared" ca="1" si="6"/>
        <v>2</v>
      </c>
      <c r="V20" s="219">
        <f t="shared" ca="1" si="5"/>
        <v>2</v>
      </c>
      <c r="W20" s="2"/>
      <c r="X20" s="282"/>
      <c r="Y20" s="1" t="s">
        <v>85</v>
      </c>
      <c r="Z20" s="2" t="s">
        <v>246</v>
      </c>
      <c r="AA20" s="3" t="s">
        <v>247</v>
      </c>
      <c r="AB20" s="282"/>
      <c r="AC20" s="282"/>
      <c r="AD20" s="282" t="s">
        <v>248</v>
      </c>
      <c r="AE20" s="282">
        <f>+Normas!C24</f>
        <v>30</v>
      </c>
      <c r="AF20" s="282"/>
      <c r="AG20" s="2"/>
      <c r="AH20" s="2"/>
    </row>
    <row r="21" spans="1:34" ht="25.15" customHeight="1">
      <c r="A21" s="150" t="s">
        <v>249</v>
      </c>
      <c r="B21" s="147" t="s">
        <v>250</v>
      </c>
      <c r="C21" s="147" t="e" vm="120">
        <f t="shared" si="0"/>
        <v>#VALUE!</v>
      </c>
      <c r="D21" s="148" t="e" vm="121">
        <v>#VALUE!</v>
      </c>
      <c r="E21" s="150" t="s">
        <v>237</v>
      </c>
      <c r="F21" s="147" t="s">
        <v>238</v>
      </c>
      <c r="G21" s="147" t="e" vm="114">
        <f t="shared" si="1"/>
        <v>#VALUE!</v>
      </c>
      <c r="H21" s="148" t="e" vm="115">
        <v>#VALUE!</v>
      </c>
      <c r="I21" s="150" t="s">
        <v>222</v>
      </c>
      <c r="J21" s="282"/>
      <c r="K21" s="282"/>
      <c r="L21" s="282"/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218</v>
      </c>
      <c r="R21" s="149" t="str">
        <f>+L3</f>
        <v>Los Angeles</v>
      </c>
      <c r="S21" s="149" t="s">
        <v>159</v>
      </c>
      <c r="T21" s="219" t="s">
        <v>84</v>
      </c>
      <c r="U21" s="219">
        <f t="shared" ca="1" si="6"/>
        <v>2</v>
      </c>
      <c r="V21" s="219">
        <f t="shared" ca="1" si="5"/>
        <v>1</v>
      </c>
      <c r="W21" s="2"/>
      <c r="X21" s="282"/>
      <c r="Y21" s="1" t="s">
        <v>85</v>
      </c>
      <c r="Z21" s="2" t="s">
        <v>251</v>
      </c>
      <c r="AA21" s="3" t="s">
        <v>252</v>
      </c>
      <c r="AB21" s="282"/>
      <c r="AC21" s="282"/>
      <c r="AD21" s="282" t="s">
        <v>253</v>
      </c>
      <c r="AE21" s="282">
        <f>+Normas!C25</f>
        <v>35</v>
      </c>
      <c r="AF21" s="282"/>
      <c r="AG21" s="2"/>
      <c r="AH21" s="2"/>
    </row>
    <row r="22" spans="1:34" ht="25.15" customHeight="1">
      <c r="A22" s="150" t="s">
        <v>252</v>
      </c>
      <c r="B22" s="147" t="s">
        <v>254</v>
      </c>
      <c r="C22" s="147" t="e" vm="122">
        <f t="shared" si="0"/>
        <v>#VALUE!</v>
      </c>
      <c r="D22" s="148" t="e" vm="123">
        <v>#VALUE!</v>
      </c>
      <c r="E22" s="150" t="s">
        <v>255</v>
      </c>
      <c r="F22" s="147" t="s">
        <v>256</v>
      </c>
      <c r="G22" s="147" t="e" vm="124">
        <f t="shared" si="1"/>
        <v>#VALUE!</v>
      </c>
      <c r="H22" s="148" t="e" vm="125">
        <v>#VALUE!</v>
      </c>
      <c r="I22" s="150" t="s">
        <v>222</v>
      </c>
      <c r="J22" s="282"/>
      <c r="K22" s="282"/>
      <c r="L22" s="282"/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163</v>
      </c>
      <c r="R22" s="149" t="s">
        <v>140</v>
      </c>
      <c r="S22" s="149" t="s">
        <v>257</v>
      </c>
      <c r="T22" s="219" t="s">
        <v>84</v>
      </c>
      <c r="U22" s="219">
        <f t="shared" ca="1" si="6"/>
        <v>2</v>
      </c>
      <c r="V22" s="219">
        <f t="shared" ca="1" si="5"/>
        <v>0</v>
      </c>
      <c r="W22" s="2"/>
      <c r="X22" s="282"/>
      <c r="Y22" s="1" t="s">
        <v>86</v>
      </c>
      <c r="Z22" s="2" t="s">
        <v>258</v>
      </c>
      <c r="AA22" s="3" t="s">
        <v>168</v>
      </c>
      <c r="AB22" s="282"/>
      <c r="AC22" s="282"/>
      <c r="AD22" s="282" t="s">
        <v>38</v>
      </c>
      <c r="AE22" s="282">
        <f>+Normas!C26</f>
        <v>50</v>
      </c>
      <c r="AF22" s="282"/>
      <c r="AG22" s="2"/>
      <c r="AH22" s="2"/>
    </row>
    <row r="23" spans="1:34" ht="25.15" customHeight="1">
      <c r="A23" s="150" t="s">
        <v>145</v>
      </c>
      <c r="B23" s="147" t="s">
        <v>259</v>
      </c>
      <c r="C23" s="147" t="e" vm="126">
        <f t="shared" si="0"/>
        <v>#VALUE!</v>
      </c>
      <c r="D23" s="148" t="e" vm="127">
        <v>#VALUE!</v>
      </c>
      <c r="E23" s="150" t="s">
        <v>260</v>
      </c>
      <c r="F23" s="147" t="s">
        <v>261</v>
      </c>
      <c r="G23" s="147" t="e" vm="128">
        <f t="shared" si="1"/>
        <v>#VALUE!</v>
      </c>
      <c r="H23" s="148" t="e" vm="129">
        <v>#VALUE!</v>
      </c>
      <c r="I23" s="150" t="s">
        <v>222</v>
      </c>
      <c r="J23" s="282"/>
      <c r="K23" s="282"/>
      <c r="L23" s="282"/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163</v>
      </c>
      <c r="R23" s="149" t="s">
        <v>218</v>
      </c>
      <c r="S23" s="149" t="s">
        <v>257</v>
      </c>
      <c r="T23" s="219" t="s">
        <v>84</v>
      </c>
      <c r="U23" s="219">
        <f t="shared" ca="1" si="6"/>
        <v>1</v>
      </c>
      <c r="V23" s="219">
        <f t="shared" ca="1" si="5"/>
        <v>1</v>
      </c>
      <c r="W23" s="2"/>
      <c r="X23" s="282"/>
      <c r="Y23" s="1" t="s">
        <v>86</v>
      </c>
      <c r="Z23" s="2" t="s">
        <v>262</v>
      </c>
      <c r="AA23" s="3" t="s">
        <v>249</v>
      </c>
      <c r="AB23" s="282"/>
      <c r="AC23" s="282"/>
      <c r="AD23" s="282"/>
      <c r="AE23" s="282"/>
      <c r="AF23" s="282"/>
      <c r="AG23" s="2"/>
      <c r="AH23" s="2"/>
    </row>
    <row r="24" spans="1:34" ht="25.15" customHeight="1">
      <c r="A24" s="150" t="s">
        <v>166</v>
      </c>
      <c r="B24" s="147" t="s">
        <v>263</v>
      </c>
      <c r="C24" s="147" t="e" vm="130">
        <f t="shared" si="0"/>
        <v>#VALUE!</v>
      </c>
      <c r="D24" s="148" t="e" vm="131">
        <v>#VALUE!</v>
      </c>
      <c r="E24" s="150" t="s">
        <v>227</v>
      </c>
      <c r="F24" s="147" t="s">
        <v>228</v>
      </c>
      <c r="G24" s="147" t="e" vm="108">
        <f t="shared" si="1"/>
        <v>#VALUE!</v>
      </c>
      <c r="H24" s="148" t="e" vm="109">
        <v>#VALUE!</v>
      </c>
      <c r="I24" s="150" t="s">
        <v>222</v>
      </c>
      <c r="J24" s="282"/>
      <c r="K24" s="282"/>
      <c r="L24" s="282"/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140</v>
      </c>
      <c r="S24" s="149" t="s">
        <v>239</v>
      </c>
      <c r="T24" s="219" t="s">
        <v>84</v>
      </c>
      <c r="U24" s="219">
        <f t="shared" ca="1" si="6"/>
        <v>3</v>
      </c>
      <c r="V24" s="219">
        <f t="shared" ca="1" si="5"/>
        <v>1</v>
      </c>
      <c r="W24" s="2"/>
      <c r="X24" s="282"/>
      <c r="Y24" s="1" t="s">
        <v>86</v>
      </c>
      <c r="Z24" s="2" t="s">
        <v>264</v>
      </c>
      <c r="AA24" s="3" t="s">
        <v>211</v>
      </c>
      <c r="AB24" s="282"/>
      <c r="AC24" s="282"/>
      <c r="AD24" s="282"/>
      <c r="AE24" s="282"/>
      <c r="AF24" s="282"/>
      <c r="AG24" s="2"/>
      <c r="AH24" s="2"/>
    </row>
    <row r="25" spans="1:34" ht="25.15" customHeight="1">
      <c r="A25" s="150" t="s">
        <v>203</v>
      </c>
      <c r="B25" s="147" t="s">
        <v>265</v>
      </c>
      <c r="C25" s="147" t="e" vm="132">
        <f t="shared" si="0"/>
        <v>#VALUE!</v>
      </c>
      <c r="D25" s="148" t="e" vm="133">
        <v>#VALUE!</v>
      </c>
      <c r="E25" s="150" t="s">
        <v>260</v>
      </c>
      <c r="F25" s="147" t="s">
        <v>261</v>
      </c>
      <c r="G25" s="147" t="e" vm="128">
        <f t="shared" si="1"/>
        <v>#VALUE!</v>
      </c>
      <c r="H25" s="148" t="e" vm="129">
        <v>#VALUE!</v>
      </c>
      <c r="I25" s="150" t="s">
        <v>222</v>
      </c>
      <c r="J25" s="282"/>
      <c r="K25" s="282"/>
      <c r="L25" s="282"/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163</v>
      </c>
      <c r="S25" s="149" t="s">
        <v>266</v>
      </c>
      <c r="T25" s="219" t="s">
        <v>84</v>
      </c>
      <c r="U25" s="219">
        <f t="shared" ca="1" si="6"/>
        <v>1</v>
      </c>
      <c r="V25" s="219">
        <f t="shared" ca="1" si="5"/>
        <v>2</v>
      </c>
      <c r="W25" s="2"/>
      <c r="X25" s="282"/>
      <c r="Y25" s="1" t="s">
        <v>86</v>
      </c>
      <c r="Z25" s="2" t="s">
        <v>267</v>
      </c>
      <c r="AA25" s="3" t="s">
        <v>149</v>
      </c>
      <c r="AB25" s="282"/>
      <c r="AC25" s="282"/>
      <c r="AD25" s="282"/>
      <c r="AE25" s="282"/>
      <c r="AF25" s="282"/>
      <c r="AG25" s="2"/>
      <c r="AH25" s="2"/>
    </row>
    <row r="26" spans="1:34" ht="25.15" customHeight="1">
      <c r="A26" s="150" t="s">
        <v>268</v>
      </c>
      <c r="B26" s="147" t="s">
        <v>269</v>
      </c>
      <c r="C26" s="147" t="e" vm="134">
        <f t="shared" si="0"/>
        <v>#VALUE!</v>
      </c>
      <c r="D26" s="148" t="e" vm="135">
        <v>#VALUE!</v>
      </c>
      <c r="E26" s="150" t="s">
        <v>255</v>
      </c>
      <c r="F26" s="147" t="s">
        <v>256</v>
      </c>
      <c r="G26" s="147" t="e" vm="124">
        <f t="shared" si="1"/>
        <v>#VALUE!</v>
      </c>
      <c r="H26" s="148" t="e" vm="125">
        <v>#VALUE!</v>
      </c>
      <c r="I26" s="150" t="s">
        <v>222</v>
      </c>
      <c r="J26" s="282"/>
      <c r="K26" s="282"/>
      <c r="L26" s="282"/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140</v>
      </c>
      <c r="R26" s="149" t="s">
        <v>218</v>
      </c>
      <c r="S26" s="149" t="s">
        <v>257</v>
      </c>
      <c r="T26" s="219" t="s">
        <v>84</v>
      </c>
      <c r="U26" s="219">
        <f t="shared" ca="1" si="6"/>
        <v>1</v>
      </c>
      <c r="V26" s="219">
        <f t="shared" ca="1" si="5"/>
        <v>3</v>
      </c>
      <c r="W26" s="2"/>
      <c r="X26" s="282"/>
      <c r="Y26" s="1" t="s">
        <v>87</v>
      </c>
      <c r="Z26" s="2" t="s">
        <v>270</v>
      </c>
      <c r="AA26" s="3" t="s">
        <v>232</v>
      </c>
      <c r="AB26" s="282"/>
      <c r="AC26" s="282"/>
      <c r="AD26" s="282"/>
      <c r="AE26" s="282"/>
      <c r="AF26" s="282"/>
      <c r="AG26" s="2"/>
      <c r="AH26" s="2"/>
    </row>
    <row r="27" spans="1:34" ht="25.15" customHeight="1">
      <c r="A27" s="150" t="s">
        <v>271</v>
      </c>
      <c r="B27" s="147" t="s">
        <v>272</v>
      </c>
      <c r="C27" s="147" t="e" vm="136">
        <f t="shared" si="0"/>
        <v>#VALUE!</v>
      </c>
      <c r="D27" s="148" t="e" vm="137">
        <v>#VALUE!</v>
      </c>
      <c r="E27" s="150" t="s">
        <v>273</v>
      </c>
      <c r="F27" s="147" t="s">
        <v>274</v>
      </c>
      <c r="G27" s="147" t="e" vm="138">
        <f t="shared" si="1"/>
        <v>#VALUE!</v>
      </c>
      <c r="H27" s="148" t="e" vm="139">
        <v>#VALUE!</v>
      </c>
      <c r="I27" s="150" t="s">
        <v>222</v>
      </c>
      <c r="J27" s="282"/>
      <c r="K27" s="282"/>
      <c r="L27" s="282"/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178</v>
      </c>
      <c r="R27" s="149" t="s">
        <v>198</v>
      </c>
      <c r="S27" s="149" t="s">
        <v>182</v>
      </c>
      <c r="T27" s="219" t="s">
        <v>85</v>
      </c>
      <c r="U27" s="219">
        <f t="shared" ca="1" si="6"/>
        <v>2</v>
      </c>
      <c r="V27" s="219">
        <f t="shared" ca="1" si="5"/>
        <v>1</v>
      </c>
      <c r="W27" s="2"/>
      <c r="X27" s="282"/>
      <c r="Y27" s="1" t="s">
        <v>87</v>
      </c>
      <c r="Z27" s="2" t="s">
        <v>275</v>
      </c>
      <c r="AA27" s="3" t="s">
        <v>132</v>
      </c>
      <c r="AB27" s="282"/>
      <c r="AC27" s="282"/>
      <c r="AD27" s="282"/>
      <c r="AE27" s="282"/>
      <c r="AF27" s="282"/>
      <c r="AG27" s="2"/>
      <c r="AH27" s="2"/>
    </row>
    <row r="28" spans="1:34" ht="25.15" customHeight="1">
      <c r="A28" s="150" t="s">
        <v>247</v>
      </c>
      <c r="B28" s="147" t="s">
        <v>276</v>
      </c>
      <c r="C28" s="147" t="e" vm="140">
        <f t="shared" si="0"/>
        <v>#VALUE!</v>
      </c>
      <c r="D28" s="148" t="e" vm="141">
        <v>#VALUE!</v>
      </c>
      <c r="E28" s="150" t="s">
        <v>277</v>
      </c>
      <c r="F28" s="147" t="s">
        <v>278</v>
      </c>
      <c r="G28" s="147" t="e" vm="142">
        <f t="shared" si="1"/>
        <v>#VALUE!</v>
      </c>
      <c r="H28" s="148" t="e" vm="143">
        <v>#VALUE!</v>
      </c>
      <c r="I28" s="150" t="s">
        <v>279</v>
      </c>
      <c r="J28" s="282"/>
      <c r="K28" s="282"/>
      <c r="L28" s="282"/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247</v>
      </c>
      <c r="R28" s="149" t="s">
        <v>252</v>
      </c>
      <c r="S28" s="149" t="s">
        <v>174</v>
      </c>
      <c r="T28" s="219" t="s">
        <v>85</v>
      </c>
      <c r="U28" s="219">
        <f t="shared" ca="1" si="6"/>
        <v>1</v>
      </c>
      <c r="V28" s="219">
        <f t="shared" ca="1" si="5"/>
        <v>3</v>
      </c>
      <c r="W28" s="2"/>
      <c r="X28" s="282"/>
      <c r="Y28" s="1" t="s">
        <v>87</v>
      </c>
      <c r="Z28" s="2" t="s">
        <v>280</v>
      </c>
      <c r="AA28" s="3" t="s">
        <v>205</v>
      </c>
      <c r="AB28" s="282"/>
      <c r="AC28" s="282"/>
      <c r="AD28" s="282"/>
      <c r="AE28" s="282"/>
      <c r="AF28" s="282"/>
      <c r="AG28" s="2"/>
      <c r="AH28" s="2"/>
    </row>
    <row r="29" spans="1:34" ht="25.15" customHeight="1">
      <c r="A29" s="150" t="s">
        <v>176</v>
      </c>
      <c r="B29" s="147" t="s">
        <v>281</v>
      </c>
      <c r="C29" s="147" t="e" vm="144">
        <f>+_xlfn.IMAGE(B29)</f>
        <v>#VALUE!</v>
      </c>
      <c r="D29" s="148" t="e" vm="145">
        <v>#VALUE!</v>
      </c>
      <c r="E29" s="150" t="s">
        <v>282</v>
      </c>
      <c r="F29" s="147" t="s">
        <v>283</v>
      </c>
      <c r="G29" s="147" t="e" vm="146">
        <f>+_xlfn.IMAGE(F29)</f>
        <v>#VALUE!</v>
      </c>
      <c r="H29" s="148" t="e" vm="147">
        <v>#VALUE!</v>
      </c>
      <c r="I29" s="150" t="s">
        <v>279</v>
      </c>
      <c r="J29" s="282"/>
      <c r="K29" s="282"/>
      <c r="L29" s="282"/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252</v>
      </c>
      <c r="R29" s="149" t="s">
        <v>198</v>
      </c>
      <c r="S29" s="149" t="s">
        <v>182</v>
      </c>
      <c r="T29" s="219" t="s">
        <v>85</v>
      </c>
      <c r="U29" s="219">
        <f t="shared" ca="1" si="6"/>
        <v>2</v>
      </c>
      <c r="V29" s="219">
        <f t="shared" ca="1" si="5"/>
        <v>2</v>
      </c>
      <c r="W29" s="2"/>
      <c r="X29" s="282"/>
      <c r="Y29" s="1" t="s">
        <v>87</v>
      </c>
      <c r="Z29" s="2" t="s">
        <v>284</v>
      </c>
      <c r="AA29" s="3" t="s">
        <v>268</v>
      </c>
      <c r="AB29" s="282"/>
      <c r="AC29" s="282"/>
      <c r="AD29" s="282"/>
      <c r="AE29" s="282"/>
      <c r="AF29" s="282"/>
      <c r="AG29" s="2"/>
      <c r="AH29" s="2"/>
    </row>
    <row r="30" spans="1:34" ht="25.15" customHeight="1">
      <c r="A30" s="150" t="s">
        <v>285</v>
      </c>
      <c r="B30" s="147" t="s">
        <v>286</v>
      </c>
      <c r="C30" s="147" t="e" vm="148">
        <f t="shared" si="0"/>
        <v>#VALUE!</v>
      </c>
      <c r="D30" s="148" t="e" vm="149">
        <v>#VALUE!</v>
      </c>
      <c r="E30" s="150" t="s">
        <v>277</v>
      </c>
      <c r="F30" s="147" t="s">
        <v>278</v>
      </c>
      <c r="G30" s="147" t="e" vm="142">
        <f t="shared" ref="G30:G34" si="7">+_xlfn.IMAGE(F30)</f>
        <v>#VALUE!</v>
      </c>
      <c r="H30" s="148" t="e" vm="143">
        <v>#VALUE!</v>
      </c>
      <c r="I30" s="150" t="s">
        <v>279</v>
      </c>
      <c r="J30" s="282"/>
      <c r="K30" s="282"/>
      <c r="L30" s="282"/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178</v>
      </c>
      <c r="R30" s="149" t="s">
        <v>247</v>
      </c>
      <c r="S30" s="149" t="s">
        <v>174</v>
      </c>
      <c r="T30" s="219" t="s">
        <v>85</v>
      </c>
      <c r="U30" s="219">
        <f t="shared" ca="1" si="6"/>
        <v>1</v>
      </c>
      <c r="V30" s="219">
        <f t="shared" ca="1" si="5"/>
        <v>2</v>
      </c>
      <c r="W30" s="2"/>
      <c r="X30" s="282"/>
      <c r="Y30" s="1" t="s">
        <v>88</v>
      </c>
      <c r="Z30" s="2" t="s">
        <v>287</v>
      </c>
      <c r="AA30" s="3" t="s">
        <v>225</v>
      </c>
      <c r="AB30" s="282"/>
      <c r="AC30" s="282"/>
      <c r="AD30" s="282"/>
      <c r="AE30" s="282"/>
      <c r="AF30" s="282"/>
      <c r="AG30" s="2"/>
      <c r="AH30" s="2"/>
    </row>
    <row r="31" spans="1:34" ht="25.15" customHeight="1">
      <c r="A31" s="150" t="s">
        <v>189</v>
      </c>
      <c r="B31" s="147" t="s">
        <v>288</v>
      </c>
      <c r="C31" s="147" t="e" vm="150">
        <f t="shared" si="0"/>
        <v>#VALUE!</v>
      </c>
      <c r="D31" s="148" t="e" vm="151">
        <v>#VALUE!</v>
      </c>
      <c r="E31" s="150" t="s">
        <v>289</v>
      </c>
      <c r="F31" s="147" t="s">
        <v>290</v>
      </c>
      <c r="G31" s="147" t="e" vm="152">
        <f t="shared" si="7"/>
        <v>#VALUE!</v>
      </c>
      <c r="H31" s="148" t="e" vm="153">
        <v>#VALUE!</v>
      </c>
      <c r="I31" s="150" t="s">
        <v>291</v>
      </c>
      <c r="J31" s="282"/>
      <c r="K31" s="282"/>
      <c r="L31" s="282"/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252</v>
      </c>
      <c r="R31" s="149" t="s">
        <v>178</v>
      </c>
      <c r="S31" s="149" t="s">
        <v>182</v>
      </c>
      <c r="T31" s="219" t="s">
        <v>85</v>
      </c>
      <c r="U31" s="219">
        <f t="shared" ca="1" si="6"/>
        <v>3</v>
      </c>
      <c r="V31" s="219">
        <f t="shared" ca="1" si="5"/>
        <v>2</v>
      </c>
      <c r="W31" s="2"/>
      <c r="X31" s="282"/>
      <c r="Y31" s="1" t="s">
        <v>88</v>
      </c>
      <c r="Z31" s="2" t="s">
        <v>292</v>
      </c>
      <c r="AA31" s="3" t="s">
        <v>191</v>
      </c>
      <c r="AB31" s="282"/>
      <c r="AC31" s="282"/>
      <c r="AD31" s="282"/>
      <c r="AE31" s="282"/>
      <c r="AF31" s="282"/>
      <c r="AG31" s="2"/>
      <c r="AH31" s="2"/>
    </row>
    <row r="32" spans="1:34" ht="25.15" customHeight="1">
      <c r="A32" s="150" t="s">
        <v>136</v>
      </c>
      <c r="B32" s="147" t="s">
        <v>293</v>
      </c>
      <c r="C32" s="147" t="e" vm="154">
        <f t="shared" si="0"/>
        <v>#VALUE!</v>
      </c>
      <c r="D32" s="148" t="e" vm="155">
        <v>#VALUE!</v>
      </c>
      <c r="E32" s="150" t="s">
        <v>282</v>
      </c>
      <c r="F32" s="147" t="s">
        <v>283</v>
      </c>
      <c r="G32" s="147" t="e" vm="146">
        <f t="shared" si="7"/>
        <v>#VALUE!</v>
      </c>
      <c r="H32" s="148" t="e" vm="147">
        <v>#VALUE!</v>
      </c>
      <c r="I32" s="150" t="s">
        <v>294</v>
      </c>
      <c r="J32" s="282"/>
      <c r="K32" s="282"/>
      <c r="L32" s="282"/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198</v>
      </c>
      <c r="R32" s="149" t="s">
        <v>247</v>
      </c>
      <c r="S32" s="149" t="s">
        <v>174</v>
      </c>
      <c r="T32" s="219" t="s">
        <v>85</v>
      </c>
      <c r="U32" s="219">
        <f t="shared" ca="1" si="6"/>
        <v>1</v>
      </c>
      <c r="V32" s="219">
        <f t="shared" ca="1" si="5"/>
        <v>2</v>
      </c>
      <c r="W32" s="2"/>
      <c r="X32" s="282"/>
      <c r="Y32" s="1" t="s">
        <v>88</v>
      </c>
      <c r="Z32" s="2" t="s">
        <v>295</v>
      </c>
      <c r="AA32" s="3" t="s">
        <v>285</v>
      </c>
      <c r="AB32" s="282"/>
      <c r="AC32" s="282"/>
      <c r="AD32" s="282"/>
      <c r="AE32" s="282"/>
      <c r="AF32" s="282"/>
      <c r="AG32" s="2"/>
      <c r="AH32" s="2"/>
    </row>
    <row r="33" spans="1:34" ht="25.15" customHeight="1">
      <c r="A33" s="150" t="s">
        <v>58</v>
      </c>
      <c r="B33" s="147" t="s">
        <v>296</v>
      </c>
      <c r="C33" s="147" t="e" vm="156">
        <f t="shared" si="0"/>
        <v>#VALUE!</v>
      </c>
      <c r="D33" s="148" t="e" vm="157">
        <v>#VALUE!</v>
      </c>
      <c r="E33" s="150" t="s">
        <v>282</v>
      </c>
      <c r="F33" s="147" t="s">
        <v>283</v>
      </c>
      <c r="G33" s="147" t="e" vm="146">
        <f t="shared" si="7"/>
        <v>#VALUE!</v>
      </c>
      <c r="H33" s="148" t="e" vm="147">
        <v>#VALUE!</v>
      </c>
      <c r="I33" s="150" t="s">
        <v>279</v>
      </c>
      <c r="J33" s="282"/>
      <c r="K33" s="282"/>
      <c r="L33" s="282"/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168</v>
      </c>
      <c r="R33" s="149" t="s">
        <v>249</v>
      </c>
      <c r="S33" s="149" t="s">
        <v>146</v>
      </c>
      <c r="T33" s="219" t="s">
        <v>86</v>
      </c>
      <c r="U33" s="219">
        <f t="shared" ca="1" si="6"/>
        <v>1</v>
      </c>
      <c r="V33" s="219">
        <f t="shared" ca="1" si="5"/>
        <v>2</v>
      </c>
      <c r="W33" s="2"/>
      <c r="X33" s="282"/>
      <c r="Y33" s="1" t="s">
        <v>88</v>
      </c>
      <c r="Z33" s="2" t="s">
        <v>297</v>
      </c>
      <c r="AA33" s="3" t="s">
        <v>271</v>
      </c>
      <c r="AB33" s="282"/>
      <c r="AC33" s="282"/>
      <c r="AD33" s="282"/>
      <c r="AE33" s="282"/>
      <c r="AF33" s="282"/>
      <c r="AG33" s="2"/>
      <c r="AH33" s="2"/>
    </row>
    <row r="34" spans="1:34" ht="25.15" customHeight="1">
      <c r="A34" s="150" t="s">
        <v>60</v>
      </c>
      <c r="B34" s="147" t="s">
        <v>298</v>
      </c>
      <c r="C34" s="147" t="e" vm="158">
        <f t="shared" si="0"/>
        <v>#VALUE!</v>
      </c>
      <c r="D34" s="148" t="e" vm="159">
        <v>#VALUE!</v>
      </c>
      <c r="E34" s="150" t="s">
        <v>277</v>
      </c>
      <c r="F34" s="147" t="s">
        <v>278</v>
      </c>
      <c r="G34" s="147" t="e" vm="142">
        <f t="shared" si="7"/>
        <v>#VALUE!</v>
      </c>
      <c r="H34" s="148" t="e" vm="143">
        <v>#VALUE!</v>
      </c>
      <c r="I34" s="150" t="s">
        <v>279</v>
      </c>
      <c r="J34" s="282"/>
      <c r="K34" s="282"/>
      <c r="L34" s="282"/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211</v>
      </c>
      <c r="R34" s="149" t="s">
        <v>149</v>
      </c>
      <c r="S34" s="149" t="s">
        <v>229</v>
      </c>
      <c r="T34" s="219" t="s">
        <v>86</v>
      </c>
      <c r="U34" s="219">
        <f t="shared" ca="1" si="6"/>
        <v>2</v>
      </c>
      <c r="V34" s="219">
        <f t="shared" ca="1" si="5"/>
        <v>1</v>
      </c>
      <c r="W34" s="2"/>
      <c r="X34" s="282"/>
      <c r="Y34" s="282"/>
      <c r="Z34" s="282"/>
      <c r="AA34" s="282"/>
      <c r="AB34" s="282"/>
      <c r="AC34" s="282"/>
      <c r="AD34" s="282"/>
      <c r="AE34" s="282"/>
      <c r="AF34" s="282"/>
      <c r="AG34" s="2"/>
      <c r="AH34" s="282"/>
    </row>
    <row r="35" spans="1:34" ht="25.15" customHeight="1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J35" s="282"/>
      <c r="K35" s="282"/>
      <c r="L35" s="282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149</v>
      </c>
      <c r="R35" s="149" t="s">
        <v>249</v>
      </c>
      <c r="S35" s="149" t="s">
        <v>215</v>
      </c>
      <c r="T35" s="219" t="s">
        <v>86</v>
      </c>
      <c r="U35" s="219">
        <f t="shared" ca="1" si="6"/>
        <v>0</v>
      </c>
      <c r="V35" s="219">
        <f t="shared" ca="1" si="5"/>
        <v>4</v>
      </c>
      <c r="W35" s="2"/>
      <c r="X35" s="282"/>
      <c r="Y35" s="282"/>
      <c r="Z35" s="282"/>
      <c r="AA35" s="282"/>
      <c r="AB35" s="282"/>
      <c r="AC35" s="282"/>
      <c r="AD35" s="282"/>
      <c r="AE35" s="282"/>
      <c r="AF35" s="282"/>
      <c r="AG35" s="2"/>
      <c r="AH35" s="282"/>
    </row>
    <row r="36" spans="1:34" ht="25.15" customHeight="1">
      <c r="A36" s="150"/>
      <c r="B36" s="147"/>
      <c r="C36" s="147"/>
      <c r="D36" s="148"/>
      <c r="E36" s="150"/>
      <c r="F36" s="147"/>
      <c r="G36" s="147"/>
      <c r="H36" s="148"/>
      <c r="I36" s="150"/>
      <c r="J36" s="282"/>
      <c r="K36" s="282"/>
      <c r="L36" s="282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168</v>
      </c>
      <c r="R36" s="149" t="s">
        <v>211</v>
      </c>
      <c r="S36" s="149" t="s">
        <v>146</v>
      </c>
      <c r="T36" s="219" t="s">
        <v>86</v>
      </c>
      <c r="U36" s="219">
        <f t="shared" ca="1" si="6"/>
        <v>2</v>
      </c>
      <c r="V36" s="219">
        <f t="shared" ca="1" si="5"/>
        <v>0</v>
      </c>
      <c r="W36" s="2"/>
      <c r="X36" s="282"/>
      <c r="Y36" s="282"/>
      <c r="Z36" s="282"/>
      <c r="AA36" s="282"/>
      <c r="AB36" s="282"/>
      <c r="AC36" s="282"/>
      <c r="AD36" s="282"/>
      <c r="AE36" s="282"/>
      <c r="AF36" s="282"/>
      <c r="AG36" s="2"/>
      <c r="AH36" s="282"/>
    </row>
    <row r="37" spans="1:34" ht="25.15" customHeight="1">
      <c r="A37" s="150"/>
      <c r="B37" s="147"/>
      <c r="C37" s="147"/>
      <c r="D37" s="148"/>
      <c r="E37" s="150"/>
      <c r="F37" s="147"/>
      <c r="G37" s="147"/>
      <c r="H37" s="148"/>
      <c r="I37" s="150"/>
      <c r="J37" s="282"/>
      <c r="K37" s="282"/>
      <c r="L37" s="282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249</v>
      </c>
      <c r="R37" s="149" t="s">
        <v>211</v>
      </c>
      <c r="S37" s="149" t="s">
        <v>215</v>
      </c>
      <c r="T37" s="219" t="s">
        <v>86</v>
      </c>
      <c r="U37" s="219">
        <f t="shared" ca="1" si="6"/>
        <v>2</v>
      </c>
      <c r="V37" s="219">
        <f t="shared" ca="1" si="5"/>
        <v>0</v>
      </c>
      <c r="W37" s="2"/>
      <c r="X37" s="282"/>
      <c r="Y37" s="282"/>
      <c r="Z37" s="282"/>
      <c r="AA37" s="282"/>
      <c r="AB37" s="282"/>
      <c r="AC37" s="282"/>
      <c r="AD37" s="282"/>
      <c r="AE37" s="282"/>
      <c r="AF37" s="282"/>
      <c r="AG37" s="2"/>
      <c r="AH37" s="282"/>
    </row>
    <row r="38" spans="1:34" ht="25.15" customHeight="1">
      <c r="A38" s="150"/>
      <c r="B38" s="147"/>
      <c r="C38" s="147"/>
      <c r="D38" s="148"/>
      <c r="E38" s="150"/>
      <c r="F38" s="147"/>
      <c r="G38" s="147"/>
      <c r="H38" s="148"/>
      <c r="I38" s="150"/>
      <c r="J38" s="282"/>
      <c r="K38" s="282"/>
      <c r="L38" s="282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149</v>
      </c>
      <c r="R38" s="149" t="s">
        <v>168</v>
      </c>
      <c r="S38" s="149" t="s">
        <v>137</v>
      </c>
      <c r="T38" s="219" t="s">
        <v>86</v>
      </c>
      <c r="U38" s="219">
        <f t="shared" ca="1" si="6"/>
        <v>0</v>
      </c>
      <c r="V38" s="219">
        <f t="shared" ca="1" si="5"/>
        <v>3</v>
      </c>
      <c r="W38" s="2"/>
      <c r="X38" s="282"/>
      <c r="Y38" s="282"/>
      <c r="Z38" s="282"/>
      <c r="AA38" s="282"/>
      <c r="AB38" s="282"/>
      <c r="AC38" s="282"/>
      <c r="AD38" s="282"/>
      <c r="AE38" s="282"/>
      <c r="AF38" s="282"/>
      <c r="AG38" s="2"/>
      <c r="AH38" s="282"/>
    </row>
    <row r="39" spans="1:34" ht="25.15" customHeight="1">
      <c r="A39" s="150"/>
      <c r="B39" s="147"/>
      <c r="C39" s="147"/>
      <c r="D39" s="148"/>
      <c r="E39" s="150"/>
      <c r="F39" s="147"/>
      <c r="G39" s="147"/>
      <c r="H39" s="148"/>
      <c r="I39" s="150"/>
      <c r="J39" s="282"/>
      <c r="K39" s="282"/>
      <c r="L39" s="282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232</v>
      </c>
      <c r="R39" s="149" t="s">
        <v>132</v>
      </c>
      <c r="S39" s="149" t="s">
        <v>257</v>
      </c>
      <c r="T39" s="219" t="s">
        <v>87</v>
      </c>
      <c r="U39" s="219">
        <f t="shared" ca="1" si="6"/>
        <v>2</v>
      </c>
      <c r="V39" s="219">
        <f t="shared" ca="1" si="5"/>
        <v>0</v>
      </c>
      <c r="W39" s="2"/>
      <c r="X39" s="282"/>
      <c r="Y39" s="282"/>
      <c r="Z39" s="282"/>
      <c r="AA39" s="282"/>
      <c r="AB39" s="282"/>
      <c r="AC39" s="282"/>
      <c r="AD39" s="282"/>
      <c r="AE39" s="282"/>
      <c r="AF39" s="282"/>
      <c r="AG39" s="2"/>
      <c r="AH39" s="282"/>
    </row>
    <row r="40" spans="1:34" ht="25.15" customHeight="1">
      <c r="A40" s="150"/>
      <c r="B40" s="147"/>
      <c r="C40" s="147"/>
      <c r="D40" s="148"/>
      <c r="E40" s="150"/>
      <c r="F40" s="147"/>
      <c r="G40" s="147"/>
      <c r="H40" s="148"/>
      <c r="I40" s="150"/>
      <c r="J40" s="282"/>
      <c r="K40" s="282"/>
      <c r="L40" s="282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205</v>
      </c>
      <c r="R40" s="149" t="s">
        <v>268</v>
      </c>
      <c r="S40" s="149" t="s">
        <v>300</v>
      </c>
      <c r="T40" s="219" t="s">
        <v>87</v>
      </c>
      <c r="U40" s="219">
        <f t="shared" ca="1" si="6"/>
        <v>2</v>
      </c>
      <c r="V40" s="219">
        <f t="shared" ca="1" si="5"/>
        <v>2</v>
      </c>
      <c r="W40" s="2"/>
      <c r="X40" s="282"/>
      <c r="Y40" s="282"/>
      <c r="Z40" s="282"/>
      <c r="AA40" s="282"/>
      <c r="AB40" s="282"/>
      <c r="AC40" s="282"/>
      <c r="AD40" s="282"/>
      <c r="AE40" s="282"/>
      <c r="AF40" s="282"/>
      <c r="AG40" s="2"/>
      <c r="AH40" s="282"/>
    </row>
    <row r="41" spans="1:34" ht="25.15" customHeight="1">
      <c r="A41" s="150"/>
      <c r="B41" s="147"/>
      <c r="C41" s="147"/>
      <c r="D41" s="148"/>
      <c r="E41" s="150"/>
      <c r="F41" s="147"/>
      <c r="G41" s="147"/>
      <c r="H41" s="148"/>
      <c r="I41" s="150"/>
      <c r="J41" s="282"/>
      <c r="K41" s="282"/>
      <c r="L41" s="282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268</v>
      </c>
      <c r="R41" s="149" t="s">
        <v>132</v>
      </c>
      <c r="S41" s="149" t="s">
        <v>257</v>
      </c>
      <c r="T41" s="219" t="s">
        <v>87</v>
      </c>
      <c r="U41" s="219">
        <f t="shared" ca="1" si="6"/>
        <v>1</v>
      </c>
      <c r="V41" s="219">
        <f t="shared" ca="1" si="5"/>
        <v>0</v>
      </c>
      <c r="W41" s="2"/>
      <c r="X41" s="282"/>
      <c r="Y41" s="282"/>
      <c r="Z41" s="282"/>
      <c r="AA41" s="282"/>
      <c r="AB41" s="282"/>
      <c r="AC41" s="282"/>
      <c r="AD41" s="282"/>
      <c r="AE41" s="282"/>
      <c r="AF41" s="282"/>
      <c r="AG41" s="2"/>
      <c r="AH41" s="282"/>
    </row>
    <row r="42" spans="1:34" ht="25.15" customHeight="1">
      <c r="A42" s="150"/>
      <c r="B42" s="147"/>
      <c r="C42" s="147"/>
      <c r="D42" s="148"/>
      <c r="E42" s="150"/>
      <c r="F42" s="147"/>
      <c r="G42" s="147"/>
      <c r="H42" s="148"/>
      <c r="I42" s="150"/>
      <c r="J42" s="282"/>
      <c r="K42" s="282"/>
      <c r="L42" s="282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232</v>
      </c>
      <c r="R42" s="149" t="s">
        <v>205</v>
      </c>
      <c r="S42" s="149" t="s">
        <v>159</v>
      </c>
      <c r="T42" s="219" t="s">
        <v>87</v>
      </c>
      <c r="U42" s="219">
        <f t="shared" ca="1" si="6"/>
        <v>1</v>
      </c>
      <c r="V42" s="219">
        <f t="shared" ca="1" si="5"/>
        <v>0</v>
      </c>
      <c r="W42" s="2"/>
      <c r="X42" s="282"/>
      <c r="Y42" s="282"/>
      <c r="Z42" s="282"/>
      <c r="AA42" s="282"/>
      <c r="AB42" s="282"/>
      <c r="AC42" s="282"/>
      <c r="AD42" s="282"/>
      <c r="AE42" s="282"/>
      <c r="AF42" s="282"/>
      <c r="AG42" s="2"/>
      <c r="AH42" s="282"/>
    </row>
    <row r="43" spans="1:34" ht="25.15" customHeight="1">
      <c r="A43" s="150"/>
      <c r="B43" s="147"/>
      <c r="C43" s="147"/>
      <c r="D43" s="148"/>
      <c r="E43" s="150"/>
      <c r="F43" s="147"/>
      <c r="G43" s="147"/>
      <c r="H43" s="148"/>
      <c r="I43" s="150"/>
      <c r="J43" s="282"/>
      <c r="K43" s="282"/>
      <c r="L43" s="282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268</v>
      </c>
      <c r="R43" s="149" t="s">
        <v>232</v>
      </c>
      <c r="S43" s="149" t="s">
        <v>266</v>
      </c>
      <c r="T43" s="219" t="s">
        <v>87</v>
      </c>
      <c r="U43" s="219">
        <f t="shared" ca="1" si="6"/>
        <v>2</v>
      </c>
      <c r="V43" s="219">
        <f t="shared" ca="1" si="5"/>
        <v>3</v>
      </c>
      <c r="W43" s="2"/>
      <c r="X43" s="282"/>
      <c r="Y43" s="282"/>
      <c r="Z43" s="282"/>
      <c r="AA43" s="282"/>
      <c r="AB43" s="282"/>
      <c r="AC43" s="282"/>
      <c r="AD43" s="282"/>
      <c r="AE43" s="282"/>
      <c r="AF43" s="282"/>
      <c r="AG43" s="2"/>
      <c r="AH43" s="282"/>
    </row>
    <row r="44" spans="1:34" ht="25.15" customHeight="1">
      <c r="A44" s="150"/>
      <c r="B44" s="147"/>
      <c r="C44" s="147"/>
      <c r="D44" s="148"/>
      <c r="E44" s="150"/>
      <c r="F44" s="147"/>
      <c r="G44" s="147"/>
      <c r="H44" s="148"/>
      <c r="I44" s="150"/>
      <c r="J44" s="282"/>
      <c r="K44" s="282"/>
      <c r="L44" s="282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132</v>
      </c>
      <c r="R44" s="149" t="s">
        <v>205</v>
      </c>
      <c r="S44" s="149" t="s">
        <v>300</v>
      </c>
      <c r="T44" s="219" t="s">
        <v>87</v>
      </c>
      <c r="U44" s="219">
        <f t="shared" ca="1" si="6"/>
        <v>1</v>
      </c>
      <c r="V44" s="219">
        <f t="shared" ca="1" si="5"/>
        <v>3</v>
      </c>
      <c r="W44" s="2"/>
      <c r="X44" s="282"/>
      <c r="Y44" s="282"/>
      <c r="Z44" s="282"/>
      <c r="AA44" s="282"/>
      <c r="AB44" s="282"/>
      <c r="AC44" s="282"/>
      <c r="AD44" s="282"/>
      <c r="AE44" s="282"/>
      <c r="AF44" s="282"/>
      <c r="AG44" s="2"/>
      <c r="AH44" s="282"/>
    </row>
    <row r="45" spans="1:34" ht="25.15" customHeight="1">
      <c r="A45" s="150"/>
      <c r="B45" s="147"/>
      <c r="C45" s="147"/>
      <c r="D45" s="148"/>
      <c r="E45" s="150"/>
      <c r="F45" s="147"/>
      <c r="G45" s="147"/>
      <c r="H45" s="148"/>
      <c r="I45" s="150"/>
      <c r="J45" s="282"/>
      <c r="K45" s="282"/>
      <c r="L45" s="282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225</v>
      </c>
      <c r="R45" s="149" t="s">
        <v>191</v>
      </c>
      <c r="S45" s="149" t="s">
        <v>137</v>
      </c>
      <c r="T45" s="219" t="s">
        <v>88</v>
      </c>
      <c r="U45" s="219">
        <f t="shared" ca="1" si="6"/>
        <v>2</v>
      </c>
      <c r="V45" s="219">
        <f t="shared" ca="1" si="5"/>
        <v>2</v>
      </c>
      <c r="W45" s="2"/>
      <c r="X45" s="282"/>
      <c r="Y45" s="282"/>
      <c r="Z45" s="282"/>
      <c r="AA45" s="282"/>
      <c r="AB45" s="282"/>
      <c r="AC45" s="282"/>
      <c r="AD45" s="282"/>
      <c r="AE45" s="282"/>
      <c r="AF45" s="282"/>
      <c r="AG45" s="2"/>
      <c r="AH45" s="282"/>
    </row>
    <row r="46" spans="1:34" ht="25.15" customHeight="1">
      <c r="A46" s="150"/>
      <c r="B46" s="147"/>
      <c r="C46" s="147"/>
      <c r="D46" s="148"/>
      <c r="E46" s="150"/>
      <c r="F46" s="147"/>
      <c r="G46" s="147"/>
      <c r="H46" s="148"/>
      <c r="I46" s="150"/>
      <c r="J46" s="282"/>
      <c r="K46" s="282"/>
      <c r="L46" s="282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285</v>
      </c>
      <c r="R46" s="149" t="s">
        <v>271</v>
      </c>
      <c r="S46" s="149" t="s">
        <v>215</v>
      </c>
      <c r="T46" s="219" t="s">
        <v>88</v>
      </c>
      <c r="U46" s="219">
        <f t="shared" ca="1" si="6"/>
        <v>1</v>
      </c>
      <c r="V46" s="219">
        <f t="shared" ca="1" si="5"/>
        <v>3</v>
      </c>
      <c r="W46" s="2"/>
      <c r="X46" s="282"/>
      <c r="Y46" s="282"/>
      <c r="Z46" s="282"/>
      <c r="AA46" s="282"/>
      <c r="AB46" s="282"/>
      <c r="AC46" s="282"/>
      <c r="AD46" s="282"/>
      <c r="AE46" s="282"/>
      <c r="AF46" s="282"/>
      <c r="AG46" s="2"/>
      <c r="AH46" s="282"/>
    </row>
    <row r="47" spans="1:34" ht="25.15" customHeight="1">
      <c r="A47" s="150"/>
      <c r="B47" s="147"/>
      <c r="C47" s="147"/>
      <c r="D47" s="148"/>
      <c r="E47" s="150"/>
      <c r="F47" s="147"/>
      <c r="G47" s="147"/>
      <c r="H47" s="148"/>
      <c r="I47" s="150"/>
      <c r="J47" s="282"/>
      <c r="K47" s="282"/>
      <c r="L47" s="282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225</v>
      </c>
      <c r="R47" s="149" t="s">
        <v>285</v>
      </c>
      <c r="S47" s="149" t="s">
        <v>245</v>
      </c>
      <c r="T47" s="219" t="s">
        <v>88</v>
      </c>
      <c r="U47" s="219">
        <f t="shared" ca="1" si="6"/>
        <v>2</v>
      </c>
      <c r="V47" s="219">
        <f t="shared" ca="1" si="5"/>
        <v>2</v>
      </c>
      <c r="W47" s="2"/>
      <c r="X47" s="282"/>
      <c r="Y47" s="282"/>
      <c r="Z47" s="282"/>
      <c r="AA47" s="282"/>
      <c r="AB47" s="282"/>
      <c r="AC47" s="282"/>
      <c r="AD47" s="282"/>
      <c r="AE47" s="282"/>
      <c r="AF47" s="282"/>
      <c r="AG47" s="2"/>
      <c r="AH47" s="282"/>
    </row>
    <row r="48" spans="1:34" ht="25.15" customHeight="1">
      <c r="A48" s="150"/>
      <c r="B48" s="147"/>
      <c r="C48" s="147"/>
      <c r="D48" s="148"/>
      <c r="E48" s="150"/>
      <c r="F48" s="147"/>
      <c r="G48" s="147"/>
      <c r="H48" s="148"/>
      <c r="I48" s="150"/>
      <c r="J48" s="282"/>
      <c r="K48" s="282"/>
      <c r="L48" s="282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271</v>
      </c>
      <c r="R48" s="149" t="s">
        <v>191</v>
      </c>
      <c r="S48" s="149" t="s">
        <v>300</v>
      </c>
      <c r="T48" s="219" t="s">
        <v>88</v>
      </c>
      <c r="U48" s="219">
        <f t="shared" ca="1" si="6"/>
        <v>2</v>
      </c>
      <c r="V48" s="219">
        <f t="shared" ca="1" si="5"/>
        <v>1</v>
      </c>
      <c r="W48" s="2"/>
      <c r="X48" s="282"/>
      <c r="Y48" s="282"/>
      <c r="Z48" s="282"/>
      <c r="AA48" s="282"/>
      <c r="AB48" s="282"/>
      <c r="AC48" s="282"/>
      <c r="AD48" s="282"/>
      <c r="AE48" s="282"/>
      <c r="AF48" s="282"/>
      <c r="AG48" s="2"/>
      <c r="AH48" s="282"/>
    </row>
    <row r="49" spans="1:33" ht="25.15" customHeight="1">
      <c r="A49" s="150"/>
      <c r="B49" s="147"/>
      <c r="C49" s="147"/>
      <c r="D49" s="148"/>
      <c r="E49" s="150"/>
      <c r="F49" s="147"/>
      <c r="G49" s="147"/>
      <c r="H49" s="148"/>
      <c r="I49" s="150"/>
      <c r="J49" s="282"/>
      <c r="K49" s="282"/>
      <c r="L49" s="282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191</v>
      </c>
      <c r="R49" s="149" t="s">
        <v>285</v>
      </c>
      <c r="S49" s="149" t="s">
        <v>239</v>
      </c>
      <c r="T49" s="219" t="s">
        <v>88</v>
      </c>
      <c r="U49" s="219">
        <f t="shared" ca="1" si="6"/>
        <v>3</v>
      </c>
      <c r="V49" s="219">
        <f t="shared" ca="1" si="5"/>
        <v>1</v>
      </c>
      <c r="W49" s="2"/>
      <c r="X49" s="282"/>
      <c r="Y49" s="282"/>
      <c r="Z49" s="282"/>
      <c r="AA49" s="282"/>
      <c r="AB49" s="282"/>
      <c r="AC49" s="282"/>
      <c r="AD49" s="282"/>
      <c r="AE49" s="282"/>
      <c r="AF49" s="282"/>
      <c r="AG49" s="2"/>
    </row>
    <row r="50" spans="1:33" ht="25.15" customHeight="1">
      <c r="A50" s="150"/>
      <c r="B50" s="147"/>
      <c r="C50" s="147"/>
      <c r="D50" s="148"/>
      <c r="E50" s="150"/>
      <c r="F50" s="147"/>
      <c r="G50" s="147"/>
      <c r="H50" s="148"/>
      <c r="I50" s="150"/>
      <c r="J50" s="282"/>
      <c r="K50" s="282"/>
      <c r="L50" s="282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271</v>
      </c>
      <c r="R50" s="149" t="s">
        <v>225</v>
      </c>
      <c r="S50" s="149" t="s">
        <v>257</v>
      </c>
      <c r="T50" s="219" t="s">
        <v>88</v>
      </c>
      <c r="U50" s="219">
        <f t="shared" ca="1" si="6"/>
        <v>2</v>
      </c>
      <c r="V50" s="219">
        <f t="shared" ca="1" si="5"/>
        <v>1</v>
      </c>
      <c r="W50" s="2"/>
      <c r="X50" s="282"/>
      <c r="Y50" s="282"/>
      <c r="Z50" s="282"/>
      <c r="AA50" s="282"/>
      <c r="AB50" s="282"/>
      <c r="AC50" s="282"/>
      <c r="AD50" s="282"/>
      <c r="AE50" s="282"/>
      <c r="AF50" s="282"/>
      <c r="AG50" s="2"/>
    </row>
    <row r="51" spans="1:33" ht="25.15" customHeight="1">
      <c r="A51" s="150"/>
      <c r="B51" s="147"/>
      <c r="C51" s="147"/>
      <c r="D51" s="148"/>
      <c r="E51" s="150"/>
      <c r="F51" s="147"/>
      <c r="G51" s="147"/>
      <c r="H51" s="148"/>
      <c r="I51" s="150"/>
      <c r="J51" s="282"/>
      <c r="K51" s="282"/>
      <c r="L51" s="282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301</v>
      </c>
      <c r="R51" s="149" t="s">
        <v>302</v>
      </c>
      <c r="S51" s="149" t="s">
        <v>257</v>
      </c>
      <c r="T51" s="219" t="s">
        <v>303</v>
      </c>
      <c r="U51" s="219">
        <f ca="1">IF(VLOOKUP(M51,INDIRECT(T51&amp;"!C:AZ"),9,0)="","",VLOOKUP(M51,INDIRECT(T51&amp;"!C:AZ"),9,0))</f>
        <v>2</v>
      </c>
      <c r="V51" s="219">
        <f ca="1">IF(VLOOKUP(M51,INDIRECT(T51&amp;"!C:AZ"),9,0)="","",VLOOKUP(M51,INDIRECT(T51&amp;"!C:AZ"),11,0))</f>
        <v>3</v>
      </c>
      <c r="W51" s="2"/>
      <c r="X51" s="282"/>
      <c r="Y51" s="282"/>
      <c r="Z51" s="282"/>
      <c r="AA51" s="282"/>
      <c r="AB51" s="282"/>
      <c r="AC51" s="282"/>
      <c r="AD51" s="282"/>
      <c r="AE51" s="282"/>
      <c r="AF51" s="282"/>
      <c r="AG51" s="2"/>
    </row>
    <row r="52" spans="1:33" ht="25.15" customHeight="1">
      <c r="A52" s="150"/>
      <c r="B52" s="147"/>
      <c r="C52" s="147"/>
      <c r="D52" s="148"/>
      <c r="E52" s="150"/>
      <c r="F52" s="147"/>
      <c r="G52" s="147"/>
      <c r="H52" s="148"/>
      <c r="I52" s="150"/>
      <c r="J52" s="282"/>
      <c r="K52" s="282"/>
      <c r="L52" s="282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304</v>
      </c>
      <c r="R52" s="149" t="s">
        <v>305</v>
      </c>
      <c r="S52" s="149" t="s">
        <v>245</v>
      </c>
      <c r="T52" s="219" t="s">
        <v>303</v>
      </c>
      <c r="U52" s="219">
        <f t="shared" ref="U52:U65" ca="1" si="8">IF(VLOOKUP(M52,INDIRECT(T52&amp;"!C:AZ"),9,0)="","",VLOOKUP(M52,INDIRECT(T52&amp;"!C:AZ"),9,0))</f>
        <v>3</v>
      </c>
      <c r="V52" s="219">
        <f t="shared" ref="V52:V65" ca="1" si="9">IF(VLOOKUP(M52,INDIRECT(T52&amp;"!C:AZ"),9,0)="","",VLOOKUP(M52,INDIRECT(T52&amp;"!C:AZ"),11,0))</f>
        <v>1</v>
      </c>
      <c r="W52" s="2"/>
      <c r="X52" s="282"/>
      <c r="Y52" s="282"/>
      <c r="Z52" s="282"/>
      <c r="AA52" s="282"/>
      <c r="AB52" s="282"/>
      <c r="AC52" s="282"/>
      <c r="AD52" s="282"/>
      <c r="AE52" s="282"/>
      <c r="AF52" s="282"/>
      <c r="AG52" s="2"/>
    </row>
    <row r="53" spans="1:33" ht="25.15" customHeight="1">
      <c r="A53" s="150"/>
      <c r="B53" s="147"/>
      <c r="C53" s="147"/>
      <c r="D53" s="148"/>
      <c r="E53" s="150"/>
      <c r="F53" s="147"/>
      <c r="G53" s="147"/>
      <c r="H53" s="148"/>
      <c r="I53" s="150"/>
      <c r="J53" s="282"/>
      <c r="K53" s="282"/>
      <c r="L53" s="282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306</v>
      </c>
      <c r="R53" s="149" t="s">
        <v>307</v>
      </c>
      <c r="S53" s="149" t="s">
        <v>159</v>
      </c>
      <c r="T53" s="219" t="s">
        <v>303</v>
      </c>
      <c r="U53" s="219">
        <f t="shared" ca="1" si="8"/>
        <v>3</v>
      </c>
      <c r="V53" s="219">
        <f t="shared" ca="1" si="9"/>
        <v>1</v>
      </c>
      <c r="W53" s="2"/>
      <c r="X53" s="282"/>
      <c r="Y53" s="282"/>
      <c r="Z53" s="282"/>
      <c r="AA53" s="282"/>
      <c r="AB53" s="282"/>
      <c r="AC53" s="282"/>
      <c r="AD53" s="282"/>
      <c r="AE53" s="282"/>
      <c r="AF53" s="282"/>
      <c r="AG53" s="2"/>
    </row>
    <row r="54" spans="1:33" ht="25.15" customHeight="1">
      <c r="A54" s="150"/>
      <c r="B54" s="147"/>
      <c r="C54" s="147"/>
      <c r="D54" s="148"/>
      <c r="E54" s="150"/>
      <c r="F54" s="147"/>
      <c r="G54" s="147"/>
      <c r="H54" s="148"/>
      <c r="I54" s="150"/>
      <c r="J54" s="282"/>
      <c r="K54" s="282"/>
      <c r="L54" s="282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308</v>
      </c>
      <c r="R54" s="149" t="s">
        <v>309</v>
      </c>
      <c r="S54" s="149" t="s">
        <v>137</v>
      </c>
      <c r="T54" s="219" t="s">
        <v>303</v>
      </c>
      <c r="U54" s="219">
        <f t="shared" ca="1" si="8"/>
        <v>2</v>
      </c>
      <c r="V54" s="219">
        <f t="shared" ca="1" si="9"/>
        <v>0</v>
      </c>
      <c r="W54" s="2"/>
      <c r="X54" s="282"/>
      <c r="Y54" s="282"/>
      <c r="Z54" s="282"/>
      <c r="AA54" s="282"/>
      <c r="AB54" s="282"/>
      <c r="AC54" s="282"/>
      <c r="AD54" s="282"/>
      <c r="AE54" s="282"/>
      <c r="AF54" s="282"/>
      <c r="AG54" s="2"/>
    </row>
    <row r="55" spans="1:33" ht="25.15" customHeight="1">
      <c r="A55" s="150"/>
      <c r="B55" s="147"/>
      <c r="C55" s="147"/>
      <c r="D55" s="148"/>
      <c r="E55" s="150"/>
      <c r="F55" s="147"/>
      <c r="G55" s="147"/>
      <c r="H55" s="148"/>
      <c r="I55" s="150"/>
      <c r="J55" s="282"/>
      <c r="K55" s="282"/>
      <c r="L55" s="282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310</v>
      </c>
      <c r="R55" s="149" t="s">
        <v>311</v>
      </c>
      <c r="S55" s="149" t="s">
        <v>245</v>
      </c>
      <c r="T55" s="219" t="s">
        <v>303</v>
      </c>
      <c r="U55" s="219">
        <f t="shared" ca="1" si="8"/>
        <v>3</v>
      </c>
      <c r="V55" s="219">
        <f t="shared" ca="1" si="9"/>
        <v>2</v>
      </c>
      <c r="W55" s="2"/>
      <c r="X55" s="282"/>
      <c r="Y55" s="282"/>
      <c r="Z55" s="282"/>
      <c r="AA55" s="282"/>
      <c r="AB55" s="282"/>
      <c r="AC55" s="282"/>
      <c r="AD55" s="282"/>
      <c r="AE55" s="282"/>
      <c r="AF55" s="282"/>
      <c r="AG55" s="2"/>
    </row>
    <row r="56" spans="1:33" ht="25.15" customHeight="1">
      <c r="A56" s="150"/>
      <c r="B56" s="147"/>
      <c r="C56" s="147"/>
      <c r="D56" s="148"/>
      <c r="E56" s="150"/>
      <c r="F56" s="147"/>
      <c r="G56" s="147"/>
      <c r="H56" s="148"/>
      <c r="I56" s="150"/>
      <c r="J56" s="282"/>
      <c r="K56" s="282"/>
      <c r="L56" s="282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312</v>
      </c>
      <c r="R56" s="149" t="s">
        <v>313</v>
      </c>
      <c r="S56" s="149" t="s">
        <v>266</v>
      </c>
      <c r="T56" s="219" t="s">
        <v>303</v>
      </c>
      <c r="U56" s="219">
        <f t="shared" ca="1" si="8"/>
        <v>1</v>
      </c>
      <c r="V56" s="219">
        <f t="shared" ca="1" si="9"/>
        <v>0</v>
      </c>
      <c r="W56" s="2"/>
      <c r="X56" s="282"/>
      <c r="Y56" s="282"/>
      <c r="Z56" s="282"/>
      <c r="AA56" s="282"/>
      <c r="AB56" s="282"/>
      <c r="AC56" s="282"/>
      <c r="AD56" s="282"/>
      <c r="AE56" s="282"/>
      <c r="AF56" s="282"/>
      <c r="AG56" s="2"/>
    </row>
    <row r="57" spans="1:33" ht="25.15" customHeight="1">
      <c r="A57" s="150"/>
      <c r="B57" s="147"/>
      <c r="C57" s="147"/>
      <c r="D57" s="148"/>
      <c r="E57" s="150"/>
      <c r="F57" s="147"/>
      <c r="G57" s="147"/>
      <c r="H57" s="148"/>
      <c r="I57" s="150"/>
      <c r="J57" s="282"/>
      <c r="K57" s="282"/>
      <c r="L57" s="282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314</v>
      </c>
      <c r="R57" s="149" t="s">
        <v>315</v>
      </c>
      <c r="S57" s="149" t="s">
        <v>137</v>
      </c>
      <c r="T57" s="219" t="s">
        <v>303</v>
      </c>
      <c r="U57" s="219">
        <f t="shared" ca="1" si="8"/>
        <v>4</v>
      </c>
      <c r="V57" s="219">
        <f t="shared" ca="1" si="9"/>
        <v>0</v>
      </c>
      <c r="W57" s="2"/>
      <c r="X57" s="282"/>
      <c r="Y57" s="282"/>
      <c r="Z57" s="282"/>
      <c r="AA57" s="282"/>
      <c r="AB57" s="282"/>
      <c r="AC57" s="282"/>
      <c r="AD57" s="282"/>
      <c r="AE57" s="282"/>
      <c r="AF57" s="282"/>
      <c r="AG57" s="2"/>
    </row>
    <row r="58" spans="1:33" ht="25.15" customHeight="1">
      <c r="A58" s="150"/>
      <c r="B58" s="147"/>
      <c r="C58" s="147"/>
      <c r="D58" s="148"/>
      <c r="E58" s="150"/>
      <c r="F58" s="147"/>
      <c r="G58" s="147"/>
      <c r="H58" s="148"/>
      <c r="I58" s="150"/>
      <c r="J58" s="282"/>
      <c r="K58" s="282"/>
      <c r="L58" s="282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316</v>
      </c>
      <c r="R58" s="149" t="s">
        <v>317</v>
      </c>
      <c r="S58" s="149" t="s">
        <v>159</v>
      </c>
      <c r="T58" s="219" t="s">
        <v>303</v>
      </c>
      <c r="U58" s="219">
        <f t="shared" ca="1" si="8"/>
        <v>2</v>
      </c>
      <c r="V58" s="219">
        <f t="shared" ca="1" si="9"/>
        <v>0</v>
      </c>
      <c r="W58" s="2"/>
      <c r="X58" s="282"/>
      <c r="Y58" s="282"/>
      <c r="Z58" s="282"/>
      <c r="AA58" s="282"/>
      <c r="AB58" s="282"/>
      <c r="AC58" s="282"/>
      <c r="AD58" s="282"/>
      <c r="AE58" s="282"/>
      <c r="AF58" s="282"/>
      <c r="AG58" s="2"/>
    </row>
    <row r="59" spans="1:33" ht="25.15" customHeight="1">
      <c r="A59" s="150"/>
      <c r="B59" s="147"/>
      <c r="C59" s="147"/>
      <c r="D59" s="148"/>
      <c r="E59" s="150"/>
      <c r="F59" s="147"/>
      <c r="G59" s="147"/>
      <c r="H59" s="148"/>
      <c r="I59" s="150"/>
      <c r="J59" s="282"/>
      <c r="K59" s="282"/>
      <c r="L59" s="282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318</v>
      </c>
      <c r="R59" s="149" t="s">
        <v>319</v>
      </c>
      <c r="S59" s="149" t="s">
        <v>266</v>
      </c>
      <c r="T59" s="219" t="s">
        <v>320</v>
      </c>
      <c r="U59" s="219">
        <f t="shared" ca="1" si="8"/>
        <v>3</v>
      </c>
      <c r="V59" s="219">
        <f t="shared" ca="1" si="9"/>
        <v>3</v>
      </c>
      <c r="W59" s="2"/>
      <c r="X59" s="282"/>
      <c r="Y59" s="282"/>
      <c r="Z59" s="282"/>
      <c r="AA59" s="282"/>
      <c r="AB59" s="282"/>
      <c r="AC59" s="282"/>
      <c r="AD59" s="282"/>
      <c r="AE59" s="282"/>
      <c r="AF59" s="282"/>
      <c r="AG59" s="2"/>
    </row>
    <row r="60" spans="1:33" ht="25.15" customHeight="1">
      <c r="A60" s="150"/>
      <c r="B60" s="147"/>
      <c r="C60" s="147"/>
      <c r="D60" s="148"/>
      <c r="E60" s="150"/>
      <c r="F60" s="147"/>
      <c r="G60" s="147"/>
      <c r="H60" s="148"/>
      <c r="I60" s="150"/>
      <c r="J60" s="282"/>
      <c r="K60" s="282"/>
      <c r="L60" s="282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321</v>
      </c>
      <c r="R60" s="149" t="s">
        <v>322</v>
      </c>
      <c r="S60" s="149" t="s">
        <v>257</v>
      </c>
      <c r="T60" s="219" t="s">
        <v>320</v>
      </c>
      <c r="U60" s="219">
        <f t="shared" ca="1" si="8"/>
        <v>3</v>
      </c>
      <c r="V60" s="219">
        <f t="shared" ca="1" si="9"/>
        <v>2</v>
      </c>
      <c r="W60" s="2"/>
      <c r="X60" s="282"/>
      <c r="Y60" s="282"/>
      <c r="Z60" s="282"/>
      <c r="AA60" s="282"/>
      <c r="AB60" s="282"/>
      <c r="AC60" s="282"/>
      <c r="AD60" s="282"/>
      <c r="AE60" s="282"/>
      <c r="AF60" s="282"/>
      <c r="AG60" s="2"/>
    </row>
    <row r="61" spans="1:33" ht="25.15" customHeight="1">
      <c r="A61" s="150"/>
      <c r="B61" s="147"/>
      <c r="C61" s="147"/>
      <c r="D61" s="148"/>
      <c r="E61" s="150"/>
      <c r="F61" s="147"/>
      <c r="G61" s="147"/>
      <c r="H61" s="148"/>
      <c r="I61" s="150"/>
      <c r="J61" s="282"/>
      <c r="K61" s="282"/>
      <c r="L61" s="282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323</v>
      </c>
      <c r="R61" s="149" t="s">
        <v>324</v>
      </c>
      <c r="S61" s="149" t="s">
        <v>159</v>
      </c>
      <c r="T61" s="219" t="s">
        <v>320</v>
      </c>
      <c r="U61" s="219">
        <f t="shared" ca="1" si="8"/>
        <v>3</v>
      </c>
      <c r="V61" s="219">
        <f t="shared" ca="1" si="9"/>
        <v>2</v>
      </c>
      <c r="W61" s="2"/>
      <c r="X61" s="282"/>
      <c r="Y61" s="282"/>
      <c r="Z61" s="282"/>
      <c r="AA61" s="282"/>
      <c r="AB61" s="282"/>
      <c r="AC61" s="282"/>
      <c r="AD61" s="282"/>
      <c r="AE61" s="282"/>
      <c r="AF61" s="282"/>
      <c r="AG61" s="2"/>
    </row>
    <row r="62" spans="1:33" ht="25.15" customHeight="1">
      <c r="A62" s="150"/>
      <c r="B62" s="147"/>
      <c r="C62" s="147"/>
      <c r="D62" s="148"/>
      <c r="E62" s="150"/>
      <c r="F62" s="147"/>
      <c r="G62" s="147"/>
      <c r="H62" s="148"/>
      <c r="I62" s="150"/>
      <c r="J62" s="282"/>
      <c r="K62" s="282"/>
      <c r="L62" s="282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325</v>
      </c>
      <c r="R62" s="149" t="s">
        <v>326</v>
      </c>
      <c r="S62" s="149" t="s">
        <v>146</v>
      </c>
      <c r="T62" s="219" t="s">
        <v>320</v>
      </c>
      <c r="U62" s="219">
        <f t="shared" ca="1" si="8"/>
        <v>1</v>
      </c>
      <c r="V62" s="219">
        <f t="shared" ca="1" si="9"/>
        <v>0</v>
      </c>
      <c r="W62" s="2"/>
      <c r="X62" s="282"/>
      <c r="Y62" s="282"/>
      <c r="Z62" s="282"/>
      <c r="AA62" s="282"/>
      <c r="AB62" s="282"/>
      <c r="AC62" s="282"/>
      <c r="AD62" s="282"/>
      <c r="AE62" s="282"/>
      <c r="AF62" s="282"/>
      <c r="AG62" s="2"/>
    </row>
    <row r="63" spans="1:33" ht="25.15" customHeight="1">
      <c r="A63" s="150"/>
      <c r="B63" s="147"/>
      <c r="C63" s="147"/>
      <c r="D63" s="148"/>
      <c r="E63" s="150"/>
      <c r="F63" s="147"/>
      <c r="G63" s="147"/>
      <c r="H63" s="148"/>
      <c r="I63" s="150"/>
      <c r="J63" s="282"/>
      <c r="K63" s="282"/>
      <c r="L63" s="282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327</v>
      </c>
      <c r="R63" s="149" t="s">
        <v>328</v>
      </c>
      <c r="S63" s="149" t="s">
        <v>146</v>
      </c>
      <c r="T63" s="219" t="s">
        <v>329</v>
      </c>
      <c r="U63" s="219">
        <f t="shared" ca="1" si="8"/>
        <v>3</v>
      </c>
      <c r="V63" s="219">
        <f t="shared" ca="1" si="9"/>
        <v>2</v>
      </c>
      <c r="W63" s="2"/>
      <c r="X63" s="282"/>
      <c r="Y63" s="282"/>
      <c r="Z63" s="282"/>
      <c r="AA63" s="282"/>
      <c r="AB63" s="282"/>
      <c r="AC63" s="282"/>
      <c r="AD63" s="282"/>
      <c r="AE63" s="282"/>
      <c r="AF63" s="282"/>
      <c r="AG63" s="2"/>
    </row>
    <row r="64" spans="1:33" ht="25.15" customHeight="1">
      <c r="A64" s="150"/>
      <c r="B64" s="147"/>
      <c r="C64" s="147"/>
      <c r="D64" s="148"/>
      <c r="E64" s="150"/>
      <c r="F64" s="147"/>
      <c r="G64" s="147"/>
      <c r="H64" s="148"/>
      <c r="I64" s="150"/>
      <c r="J64" s="282"/>
      <c r="K64" s="282"/>
      <c r="L64" s="282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330</v>
      </c>
      <c r="R64" s="149" t="s">
        <v>331</v>
      </c>
      <c r="S64" s="149" t="s">
        <v>146</v>
      </c>
      <c r="T64" s="219" t="s">
        <v>329</v>
      </c>
      <c r="U64" s="219">
        <f t="shared" ca="1" si="8"/>
        <v>3</v>
      </c>
      <c r="V64" s="219">
        <f t="shared" ca="1" si="9"/>
        <v>3</v>
      </c>
      <c r="W64" s="2"/>
      <c r="X64" s="282"/>
      <c r="Y64" s="282"/>
      <c r="Z64" s="282"/>
      <c r="AA64" s="282"/>
      <c r="AB64" s="282"/>
      <c r="AC64" s="282"/>
      <c r="AD64" s="282"/>
      <c r="AE64" s="282"/>
      <c r="AF64" s="282"/>
      <c r="AG64" s="2"/>
    </row>
    <row r="65" spans="1:33" ht="25.15" customHeight="1">
      <c r="A65" s="150"/>
      <c r="B65" s="147"/>
      <c r="C65" s="147"/>
      <c r="D65" s="148"/>
      <c r="E65" s="150"/>
      <c r="F65" s="147"/>
      <c r="G65" s="147"/>
      <c r="H65" s="148"/>
      <c r="I65" s="150"/>
      <c r="J65" s="282"/>
      <c r="K65" s="282"/>
      <c r="L65" s="282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332</v>
      </c>
      <c r="R65" s="149" t="s">
        <v>333</v>
      </c>
      <c r="S65" s="149" t="s">
        <v>146</v>
      </c>
      <c r="T65" s="219" t="s">
        <v>334</v>
      </c>
      <c r="U65" s="219">
        <f t="shared" ca="1" si="8"/>
        <v>2</v>
      </c>
      <c r="V65" s="219">
        <f t="shared" ca="1" si="9"/>
        <v>1</v>
      </c>
      <c r="W65" s="2"/>
      <c r="X65" s="282"/>
      <c r="Y65" s="282"/>
      <c r="Z65" s="282"/>
      <c r="AA65" s="282"/>
      <c r="AB65" s="282"/>
      <c r="AC65" s="282"/>
      <c r="AD65" s="282"/>
      <c r="AE65" s="282"/>
      <c r="AF65" s="282"/>
      <c r="AG65" s="2"/>
    </row>
    <row r="66" spans="1:33">
      <c r="B66" s="282"/>
      <c r="C66" s="282"/>
      <c r="D66" s="282"/>
      <c r="E66" s="3"/>
      <c r="F66" s="282"/>
      <c r="G66" s="282"/>
      <c r="H66" s="282"/>
      <c r="I66" s="40"/>
      <c r="J66" s="282"/>
      <c r="K66" s="282"/>
      <c r="L66" s="282"/>
      <c r="M66" s="282"/>
      <c r="N66" s="282"/>
      <c r="O66" s="282"/>
      <c r="P66" s="282"/>
      <c r="Q66" s="282"/>
      <c r="R66" s="282"/>
      <c r="S66" s="283"/>
      <c r="T66" s="283"/>
      <c r="U66" s="283"/>
      <c r="V66" s="282"/>
      <c r="W66" s="282"/>
      <c r="X66" s="282"/>
      <c r="Y66" s="282"/>
      <c r="Z66" s="282"/>
      <c r="AA66" s="282"/>
      <c r="AB66" s="282"/>
      <c r="AC66" s="282"/>
      <c r="AD66" s="282"/>
      <c r="AE66" s="282"/>
      <c r="AF66" s="282"/>
      <c r="AG66" s="282"/>
    </row>
    <row r="67" spans="1:33">
      <c r="B67" s="282"/>
      <c r="C67" s="282"/>
      <c r="D67" s="282"/>
      <c r="E67" s="3"/>
      <c r="F67" s="282"/>
      <c r="G67" s="282"/>
      <c r="H67" s="282"/>
      <c r="I67" s="40"/>
      <c r="J67" s="282"/>
      <c r="K67" s="282"/>
      <c r="L67" s="282"/>
      <c r="M67" s="282"/>
      <c r="N67" s="282"/>
      <c r="O67" s="282"/>
      <c r="P67" s="282"/>
      <c r="Q67" s="282"/>
      <c r="R67" s="282"/>
      <c r="S67" s="283"/>
      <c r="T67" s="283"/>
      <c r="U67" s="283"/>
      <c r="V67" s="282"/>
      <c r="W67" s="282"/>
      <c r="X67" s="282"/>
      <c r="Y67" s="282"/>
      <c r="Z67" s="282"/>
      <c r="AA67" s="282"/>
      <c r="AB67" s="282"/>
      <c r="AC67" s="282"/>
      <c r="AD67" s="282"/>
      <c r="AE67" s="282"/>
      <c r="AF67" s="282"/>
      <c r="AG67" s="282"/>
    </row>
    <row r="68" spans="1:33">
      <c r="B68" s="282"/>
      <c r="C68" s="282"/>
      <c r="D68" s="282"/>
      <c r="E68" s="3"/>
      <c r="F68" s="282"/>
      <c r="G68" s="282"/>
      <c r="H68" s="282"/>
      <c r="I68" s="40"/>
      <c r="J68" s="282"/>
      <c r="K68" s="282"/>
      <c r="L68" s="282"/>
      <c r="M68" s="282"/>
      <c r="N68" s="282"/>
      <c r="O68" s="282"/>
      <c r="P68" s="282"/>
      <c r="Q68" s="282"/>
      <c r="R68" s="282"/>
      <c r="S68" s="283"/>
      <c r="T68" s="283"/>
      <c r="U68" s="283"/>
      <c r="V68" s="282"/>
      <c r="W68" s="282"/>
      <c r="X68" s="282"/>
      <c r="Y68" s="282"/>
      <c r="Z68" s="282"/>
      <c r="AA68" s="282"/>
      <c r="AB68" s="282"/>
      <c r="AC68" s="282"/>
      <c r="AD68" s="282"/>
      <c r="AE68" s="282"/>
      <c r="AF68" s="282"/>
      <c r="AG68" s="282"/>
    </row>
    <row r="69" spans="1:33">
      <c r="B69" s="282"/>
      <c r="C69" s="282"/>
      <c r="D69" s="282"/>
      <c r="E69" s="3"/>
      <c r="F69" s="282"/>
      <c r="G69" s="282"/>
      <c r="H69" s="282"/>
      <c r="I69" s="40"/>
      <c r="J69" s="282"/>
      <c r="K69" s="282"/>
      <c r="L69" s="282"/>
      <c r="M69" s="282"/>
      <c r="N69" s="282"/>
      <c r="O69" s="282"/>
      <c r="P69" s="282"/>
      <c r="Q69" s="282"/>
      <c r="R69" s="282"/>
      <c r="S69" s="283"/>
      <c r="T69" s="283"/>
      <c r="U69" s="283"/>
      <c r="V69" s="282"/>
      <c r="W69" s="282"/>
      <c r="X69" s="282"/>
      <c r="Y69" s="282"/>
      <c r="Z69" s="282"/>
      <c r="AA69" s="282"/>
      <c r="AB69" s="282"/>
      <c r="AC69" s="282"/>
      <c r="AD69" s="282"/>
      <c r="AE69" s="282"/>
      <c r="AF69" s="282"/>
      <c r="AG69" s="282"/>
    </row>
    <row r="70" spans="1:33">
      <c r="B70" s="282"/>
      <c r="C70" s="282"/>
      <c r="D70" s="282"/>
      <c r="E70" s="3"/>
      <c r="F70" s="282"/>
      <c r="G70" s="282"/>
      <c r="H70" s="282"/>
      <c r="I70" s="40"/>
      <c r="J70" s="282"/>
      <c r="K70" s="282"/>
      <c r="L70" s="282"/>
      <c r="M70" s="282"/>
      <c r="N70" s="282"/>
      <c r="O70" s="282"/>
      <c r="P70" s="282"/>
      <c r="Q70" s="282"/>
      <c r="R70" s="282"/>
      <c r="S70" s="283"/>
      <c r="T70" s="283"/>
      <c r="U70" s="283"/>
      <c r="V70" s="282"/>
      <c r="W70" s="282"/>
      <c r="X70" s="282"/>
      <c r="Y70" s="282"/>
      <c r="Z70" s="282"/>
      <c r="AA70" s="282"/>
      <c r="AB70" s="282"/>
      <c r="AC70" s="282"/>
      <c r="AD70" s="282"/>
      <c r="AE70" s="282"/>
      <c r="AF70" s="282"/>
      <c r="AG70" s="282"/>
    </row>
    <row r="71" spans="1:33">
      <c r="B71" s="282"/>
      <c r="C71" s="282"/>
      <c r="D71" s="282"/>
      <c r="E71" s="3"/>
      <c r="F71" s="282"/>
      <c r="G71" s="282"/>
      <c r="H71" s="282"/>
      <c r="I71" s="40"/>
      <c r="J71" s="282"/>
      <c r="K71" s="282"/>
      <c r="L71" s="282"/>
      <c r="M71" s="282"/>
      <c r="N71" s="282"/>
      <c r="O71" s="282"/>
      <c r="P71" s="282"/>
      <c r="Q71" s="282"/>
      <c r="R71" s="282"/>
      <c r="S71" s="283"/>
      <c r="T71" s="283"/>
      <c r="U71" s="283"/>
      <c r="V71" s="282"/>
      <c r="W71" s="282"/>
      <c r="X71" s="282"/>
      <c r="Y71" s="282"/>
      <c r="Z71" s="282"/>
      <c r="AA71" s="282"/>
      <c r="AB71" s="282"/>
      <c r="AC71" s="282"/>
      <c r="AD71" s="282"/>
      <c r="AE71" s="282"/>
      <c r="AF71" s="282"/>
      <c r="AG71" s="282"/>
    </row>
    <row r="72" spans="1:33">
      <c r="B72" s="282"/>
      <c r="C72" s="282"/>
      <c r="D72" s="282"/>
      <c r="E72" s="3"/>
      <c r="F72" s="282"/>
      <c r="G72" s="282"/>
      <c r="H72" s="282"/>
      <c r="I72" s="40"/>
      <c r="J72" s="282"/>
      <c r="K72" s="282"/>
      <c r="L72" s="282"/>
      <c r="M72" s="282"/>
      <c r="N72" s="282"/>
      <c r="O72" s="282"/>
      <c r="P72" s="282"/>
      <c r="Q72" s="282"/>
      <c r="R72" s="282"/>
      <c r="S72" s="283"/>
      <c r="T72" s="283"/>
      <c r="U72" s="283"/>
      <c r="V72" s="282"/>
      <c r="W72" s="282"/>
      <c r="X72" s="282"/>
      <c r="Y72" s="282"/>
      <c r="Z72" s="282"/>
      <c r="AA72" s="282"/>
      <c r="AB72" s="282"/>
      <c r="AC72" s="282"/>
      <c r="AD72" s="282"/>
      <c r="AE72" s="282"/>
      <c r="AF72" s="282"/>
      <c r="AG72" s="282"/>
    </row>
    <row r="73" spans="1:33">
      <c r="B73" s="282"/>
      <c r="C73" s="282"/>
      <c r="D73" s="282"/>
      <c r="E73" s="3"/>
      <c r="F73" s="282"/>
      <c r="G73" s="282"/>
      <c r="H73" s="282"/>
      <c r="I73" s="40"/>
      <c r="J73" s="282"/>
      <c r="K73" s="282"/>
      <c r="L73" s="282"/>
      <c r="M73" s="282"/>
      <c r="N73" s="282"/>
      <c r="O73" s="282"/>
      <c r="P73" s="282"/>
      <c r="Q73" s="282"/>
      <c r="R73" s="282"/>
      <c r="S73" s="283"/>
      <c r="T73" s="283"/>
      <c r="U73" s="283"/>
      <c r="V73" s="282"/>
      <c r="W73" s="282"/>
      <c r="X73" s="282"/>
      <c r="Y73" s="282"/>
      <c r="Z73" s="282"/>
      <c r="AA73" s="282"/>
      <c r="AB73" s="282"/>
      <c r="AC73" s="282"/>
      <c r="AD73" s="282"/>
      <c r="AE73" s="282"/>
      <c r="AF73" s="282"/>
      <c r="AG73" s="282"/>
    </row>
    <row r="74" spans="1:33">
      <c r="B74" s="282"/>
      <c r="C74" s="282"/>
      <c r="D74" s="282"/>
      <c r="E74" s="3"/>
      <c r="F74" s="282"/>
      <c r="G74" s="282"/>
      <c r="H74" s="282"/>
      <c r="I74" s="40"/>
      <c r="J74" s="282"/>
      <c r="K74" s="282"/>
      <c r="L74" s="282"/>
      <c r="M74" s="282"/>
      <c r="N74" s="282"/>
      <c r="O74" s="282"/>
      <c r="P74" s="282"/>
      <c r="Q74" s="282"/>
      <c r="R74" s="282"/>
      <c r="S74" s="283"/>
      <c r="T74" s="283"/>
      <c r="U74" s="283"/>
      <c r="V74" s="282"/>
      <c r="W74" s="282"/>
      <c r="X74" s="282"/>
      <c r="Y74" s="282"/>
      <c r="Z74" s="282"/>
      <c r="AA74" s="282"/>
      <c r="AB74" s="282"/>
      <c r="AC74" s="282"/>
      <c r="AD74" s="282"/>
      <c r="AE74" s="282"/>
      <c r="AF74" s="282"/>
      <c r="AG74" s="282"/>
    </row>
    <row r="75" spans="1:33">
      <c r="B75" s="282"/>
      <c r="C75" s="282"/>
      <c r="D75" s="282"/>
      <c r="E75" s="3"/>
      <c r="F75" s="282"/>
      <c r="G75" s="282"/>
      <c r="H75" s="282"/>
      <c r="I75" s="40"/>
      <c r="J75" s="282"/>
      <c r="K75" s="282"/>
      <c r="L75" s="282"/>
      <c r="M75" s="282"/>
      <c r="N75" s="282"/>
      <c r="O75" s="282"/>
      <c r="P75" s="282"/>
      <c r="Q75" s="282"/>
      <c r="R75" s="282"/>
      <c r="S75" s="283"/>
      <c r="T75" s="283"/>
      <c r="U75" s="283"/>
      <c r="V75" s="282"/>
      <c r="W75" s="282"/>
      <c r="X75" s="282"/>
      <c r="Y75" s="282"/>
      <c r="Z75" s="282"/>
      <c r="AA75" s="282"/>
      <c r="AB75" s="282"/>
      <c r="AC75" s="282"/>
      <c r="AD75" s="282"/>
      <c r="AE75" s="282"/>
      <c r="AF75" s="282"/>
      <c r="AG75" s="282"/>
    </row>
    <row r="76" spans="1:33">
      <c r="B76" s="282"/>
      <c r="C76" s="282"/>
      <c r="D76" s="282"/>
      <c r="E76" s="3"/>
      <c r="F76" s="282"/>
      <c r="G76" s="282"/>
      <c r="H76" s="282"/>
      <c r="I76" s="40"/>
      <c r="J76" s="282"/>
      <c r="K76" s="282"/>
      <c r="L76" s="282"/>
      <c r="M76" s="282"/>
      <c r="N76" s="282"/>
      <c r="O76" s="282"/>
      <c r="P76" s="282"/>
      <c r="Q76" s="282"/>
      <c r="R76" s="282"/>
      <c r="S76" s="283"/>
      <c r="T76" s="283"/>
      <c r="U76" s="283"/>
      <c r="V76" s="282"/>
      <c r="W76" s="282"/>
      <c r="X76" s="282"/>
      <c r="Y76" s="282"/>
      <c r="Z76" s="282"/>
      <c r="AA76" s="282"/>
      <c r="AB76" s="282"/>
      <c r="AC76" s="282"/>
      <c r="AD76" s="282"/>
      <c r="AE76" s="282"/>
      <c r="AF76" s="282"/>
      <c r="AG76" s="282"/>
    </row>
    <row r="77" spans="1:33">
      <c r="B77" s="282"/>
      <c r="C77" s="282"/>
      <c r="D77" s="282"/>
      <c r="E77" s="3"/>
      <c r="F77" s="282"/>
      <c r="G77" s="282"/>
      <c r="H77" s="282"/>
      <c r="I77" s="40"/>
      <c r="J77" s="282"/>
      <c r="K77" s="282"/>
      <c r="L77" s="282"/>
      <c r="M77" s="282"/>
      <c r="N77" s="282"/>
      <c r="O77" s="282"/>
      <c r="P77" s="282"/>
      <c r="Q77" s="282"/>
      <c r="R77" s="282"/>
      <c r="S77" s="283"/>
      <c r="T77" s="283"/>
      <c r="U77" s="283"/>
      <c r="V77" s="282"/>
      <c r="W77" s="282"/>
      <c r="X77" s="282"/>
      <c r="Y77" s="282"/>
      <c r="Z77" s="282"/>
      <c r="AA77" s="282"/>
      <c r="AB77" s="282"/>
      <c r="AC77" s="282"/>
      <c r="AD77" s="282"/>
      <c r="AE77" s="282"/>
      <c r="AF77" s="282"/>
      <c r="AG77" s="282"/>
    </row>
    <row r="78" spans="1:33">
      <c r="B78" s="282"/>
      <c r="C78" s="282"/>
      <c r="D78" s="282"/>
      <c r="E78" s="3"/>
      <c r="F78" s="282"/>
      <c r="G78" s="282"/>
      <c r="H78" s="282"/>
      <c r="I78" s="40"/>
      <c r="J78" s="282"/>
      <c r="K78" s="282"/>
      <c r="L78" s="282"/>
      <c r="M78" s="282"/>
      <c r="N78" s="282"/>
      <c r="O78" s="282"/>
      <c r="P78" s="282"/>
      <c r="Q78" s="282"/>
      <c r="R78" s="282"/>
      <c r="S78" s="283"/>
      <c r="T78" s="283"/>
      <c r="U78" s="283"/>
      <c r="V78" s="282"/>
      <c r="W78" s="282"/>
      <c r="X78" s="282"/>
      <c r="Y78" s="282"/>
      <c r="Z78" s="282"/>
      <c r="AA78" s="282"/>
      <c r="AB78" s="282"/>
      <c r="AC78" s="282"/>
      <c r="AD78" s="282"/>
      <c r="AE78" s="282"/>
      <c r="AF78" s="282"/>
      <c r="AG78" s="282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defaultColWidth="10.7109375" defaultRowHeight="15"/>
  <cols>
    <col min="5" max="119" width="6" customWidth="1"/>
    <col min="120" max="220" width="5.7109375" customWidth="1"/>
  </cols>
  <sheetData>
    <row r="1" spans="2:224">
      <c r="B1" s="51" t="str">
        <f>Normas!C28</f>
        <v>Nombre y apellido</v>
      </c>
      <c r="C1" s="75">
        <f>Normas!C30</f>
        <v>0</v>
      </c>
      <c r="D1" s="75">
        <f>Normas!C32</f>
        <v>0</v>
      </c>
      <c r="E1" s="50">
        <f ca="1">+Resultado!E3</f>
        <v>0</v>
      </c>
      <c r="F1" s="50">
        <f ca="1">+Resultado!F3</f>
        <v>2</v>
      </c>
      <c r="G1" s="50">
        <f ca="1">+Resultado!G3</f>
        <v>2</v>
      </c>
      <c r="H1" s="50">
        <f ca="1">+Resultado!H3</f>
        <v>2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3</v>
      </c>
      <c r="M1" s="50">
        <f ca="1">+Resultado!M3</f>
        <v>2</v>
      </c>
      <c r="N1" s="50">
        <f ca="1">+Resultado!N3</f>
        <v>2</v>
      </c>
      <c r="O1" s="50">
        <f ca="1">+Resultado!O3</f>
        <v>1</v>
      </c>
      <c r="P1" s="50">
        <f ca="1">+Resultado!P3</f>
        <v>1</v>
      </c>
      <c r="Q1" s="50">
        <f ca="1">+Resultado!Q3</f>
        <v>3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3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2</v>
      </c>
      <c r="AG1" s="50">
        <f ca="1">+Resultado!AG3</f>
        <v>1</v>
      </c>
      <c r="AH1" s="50">
        <f ca="1">+Resultado!AH3</f>
        <v>1</v>
      </c>
      <c r="AI1" s="50">
        <f ca="1">+Resultado!AI3</f>
        <v>2</v>
      </c>
      <c r="AJ1" s="50">
        <f ca="1">+Resultado!AJ3</f>
        <v>1</v>
      </c>
      <c r="AK1" s="50">
        <f ca="1">+Resultado!AK3</f>
        <v>1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2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2</v>
      </c>
      <c r="AT1" s="50" t="str">
        <f ca="1">+Resultado!AT3</f>
        <v>x</v>
      </c>
      <c r="AU1" s="50">
        <f ca="1">+Resultado!AU3</f>
        <v>1</v>
      </c>
      <c r="AV1" s="50">
        <f ca="1">+Resultado!AV3</f>
        <v>3</v>
      </c>
      <c r="AW1" s="50">
        <f ca="1">+Resultado!AW3</f>
        <v>2</v>
      </c>
      <c r="AX1" s="50">
        <f ca="1">+Resultado!AX3</f>
        <v>2</v>
      </c>
      <c r="AY1" s="50">
        <f ca="1">+Resultado!AY3</f>
        <v>2</v>
      </c>
      <c r="AZ1" s="50" t="str">
        <f ca="1">+Resultado!AZ3</f>
        <v>x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2</v>
      </c>
      <c r="BF1" s="50">
        <f ca="1">+Resultado!BF3</f>
        <v>2</v>
      </c>
      <c r="BG1" s="50">
        <f ca="1">+Resultado!BG3</f>
        <v>1</v>
      </c>
      <c r="BH1" s="50">
        <f ca="1">+Resultado!BH3</f>
        <v>3</v>
      </c>
      <c r="BI1" s="50">
        <f ca="1">+Resultado!BI3</f>
        <v>2</v>
      </c>
      <c r="BJ1" s="50">
        <f ca="1">+Resultado!BJ3</f>
        <v>2</v>
      </c>
      <c r="BK1" s="50">
        <f ca="1">+Resultado!BK3</f>
        <v>2</v>
      </c>
      <c r="BL1" s="50" t="str">
        <f ca="1">+Resultado!BL3</f>
        <v>x</v>
      </c>
      <c r="BM1" s="50">
        <f ca="1">+Resultado!BM3</f>
        <v>1</v>
      </c>
      <c r="BN1" s="50">
        <f ca="1">+Resultado!BN3</f>
        <v>1</v>
      </c>
      <c r="BO1" s="50" t="str">
        <f ca="1">+Resultado!BO3</f>
        <v>x</v>
      </c>
      <c r="BP1" s="50">
        <f ca="1">+Resultado!BP3</f>
        <v>1</v>
      </c>
      <c r="BQ1" s="50">
        <f ca="1">+Resultado!BQ3</f>
        <v>1</v>
      </c>
      <c r="BR1" s="50" t="str">
        <f ca="1">+Resultado!BR3</f>
        <v>x</v>
      </c>
      <c r="BS1" s="50">
        <f ca="1">+Resultado!BS3</f>
        <v>3</v>
      </c>
      <c r="BT1" s="50">
        <f ca="1">+Resultado!BT3</f>
        <v>1</v>
      </c>
      <c r="BU1" s="50">
        <f ca="1">+Resultado!BU3</f>
        <v>1</v>
      </c>
      <c r="BV1" s="50">
        <f ca="1">+Resultado!BV3</f>
        <v>2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2</v>
      </c>
      <c r="CC1" s="50">
        <f ca="1">+Resultado!CC3</f>
        <v>2</v>
      </c>
      <c r="CD1" s="50" t="str">
        <f ca="1">+Resultado!CD3</f>
        <v>x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1</v>
      </c>
      <c r="CI1" s="50">
        <f ca="1">+Resultado!CI3</f>
        <v>2</v>
      </c>
      <c r="CJ1" s="50">
        <f ca="1">+Resultado!CJ3</f>
        <v>2</v>
      </c>
      <c r="CK1" s="50">
        <f ca="1">+Resultado!CK3</f>
        <v>1</v>
      </c>
      <c r="CL1" s="50">
        <f ca="1">+Resultado!CL3</f>
        <v>0</v>
      </c>
      <c r="CM1" s="50">
        <f ca="1">+Resultado!CM3</f>
        <v>1</v>
      </c>
      <c r="CN1" s="50">
        <f ca="1">+Resultado!CN3</f>
        <v>2</v>
      </c>
      <c r="CO1" s="50">
        <f ca="1">+Resultado!CO3</f>
        <v>2</v>
      </c>
      <c r="CP1" s="50" t="str">
        <f ca="1">+Resultado!CP3</f>
        <v>x</v>
      </c>
      <c r="CQ1" s="50">
        <f ca="1">+Resultado!CQ3</f>
        <v>2</v>
      </c>
      <c r="CR1" s="50">
        <f ca="1">+Resultado!CR3</f>
        <v>1</v>
      </c>
      <c r="CS1" s="50">
        <f ca="1">+Resultado!CS3</f>
        <v>1</v>
      </c>
      <c r="CT1" s="50">
        <f ca="1">+Resultado!CT3</f>
        <v>1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2</v>
      </c>
      <c r="CY1" s="50">
        <f ca="1">+Resultado!CY3</f>
        <v>2</v>
      </c>
      <c r="CZ1" s="50">
        <f ca="1">+Resultado!CZ3</f>
        <v>2</v>
      </c>
      <c r="DA1" s="50">
        <f ca="1">+Resultado!DA3</f>
        <v>2</v>
      </c>
      <c r="DB1" s="50" t="str">
        <f ca="1">+Resultado!DB3</f>
        <v>x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3</v>
      </c>
      <c r="DG1" s="50">
        <f ca="1">+Resultado!DG3</f>
        <v>1</v>
      </c>
      <c r="DH1" s="50">
        <f ca="1">+Resultado!DH3</f>
        <v>1</v>
      </c>
      <c r="DI1" s="50">
        <f ca="1">+Resultado!DI3</f>
        <v>0</v>
      </c>
      <c r="DJ1" s="50">
        <f ca="1">+Resultado!DJ3</f>
        <v>1</v>
      </c>
      <c r="DK1" s="50">
        <f ca="1">+Resultado!DK3</f>
        <v>2</v>
      </c>
      <c r="DL1" s="50">
        <f ca="1">+Resultado!DL3</f>
        <v>2</v>
      </c>
      <c r="DM1" s="50">
        <f ca="1">+Resultado!DM3</f>
        <v>2</v>
      </c>
      <c r="DN1" s="50" t="str">
        <f ca="1">+Resultado!DN3</f>
        <v>x</v>
      </c>
      <c r="DO1" s="50">
        <f ca="1">+Resultado!DO3</f>
        <v>1</v>
      </c>
      <c r="DP1" s="50">
        <f ca="1">+Resultado!DP3</f>
        <v>2</v>
      </c>
      <c r="DQ1" s="50">
        <f ca="1">+Resultado!DQ3</f>
        <v>2</v>
      </c>
      <c r="DR1" s="50">
        <f ca="1">+Resultado!DR3</f>
        <v>1</v>
      </c>
      <c r="DS1" s="50">
        <f ca="1">+Resultado!DS3</f>
        <v>3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3</v>
      </c>
      <c r="DZ1" s="50">
        <f ca="1">+Resultado!DZ3</f>
        <v>2</v>
      </c>
      <c r="EA1" s="50">
        <f ca="1">+Resultado!EA3</f>
        <v>3</v>
      </c>
      <c r="EB1" s="50">
        <f ca="1">+Resultado!EB3</f>
        <v>2</v>
      </c>
      <c r="EC1" s="50">
        <f ca="1">+Resultado!EC3</f>
        <v>1</v>
      </c>
      <c r="ED1" s="50">
        <f ca="1">+Resultado!ED3</f>
        <v>1</v>
      </c>
      <c r="EE1" s="50">
        <f ca="1">+Resultado!EE3</f>
        <v>2</v>
      </c>
      <c r="EF1" s="50">
        <f ca="1">+Resultado!EF3</f>
        <v>2</v>
      </c>
      <c r="EG1" s="50">
        <f ca="1">+Resultado!EG3</f>
        <v>2</v>
      </c>
      <c r="EH1" s="50">
        <f ca="1">+Resultado!EH3</f>
        <v>3</v>
      </c>
      <c r="EI1" s="50">
        <f ca="1">+Resultado!EI3</f>
        <v>2</v>
      </c>
      <c r="EJ1" s="50">
        <f ca="1">+Resultado!EJ3</f>
        <v>1</v>
      </c>
      <c r="EK1" s="50">
        <f ca="1">+Resultado!EK3</f>
        <v>3</v>
      </c>
      <c r="EL1" s="50">
        <f ca="1">+Resultado!EL3</f>
        <v>2</v>
      </c>
      <c r="EM1" s="50">
        <f ca="1">+Resultado!EM3</f>
        <v>3</v>
      </c>
      <c r="EN1" s="50">
        <f ca="1">+Resultado!EN3</f>
        <v>1</v>
      </c>
      <c r="EO1" s="50">
        <f ca="1">+Resultado!EO3</f>
        <v>1</v>
      </c>
      <c r="EP1" s="50">
        <f ca="1">+Resultado!EP3</f>
        <v>2</v>
      </c>
      <c r="EQ1" s="50">
        <f ca="1">+Resultado!EQ3</f>
        <v>1</v>
      </c>
      <c r="ER1" s="50">
        <f ca="1">+Resultado!ER3</f>
        <v>1</v>
      </c>
      <c r="ES1" s="50" t="str">
        <f ca="1">+Resultado!ES3</f>
        <v>Palmeiras</v>
      </c>
      <c r="ET1" s="50" t="str">
        <f ca="1">+Resultado!ET3</f>
        <v>Atlético de Madrid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Salzburgo</v>
      </c>
      <c r="FA1" s="50" t="str">
        <f ca="1">+Resultado!FA3</f>
        <v>Porto</v>
      </c>
      <c r="FB1" s="50" t="str">
        <f ca="1">+Resultado!FB3</f>
        <v>Botafogo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Monterrey</v>
      </c>
      <c r="FF1" s="50" t="str">
        <f ca="1">+Resultado!FF3</f>
        <v>Fluminense</v>
      </c>
      <c r="FG1" s="50" t="str">
        <f ca="1">+Resultado!FG3</f>
        <v>Al-Ain</v>
      </c>
      <c r="FH1" s="50" t="str">
        <f ca="1">+Resultado!FH3</f>
        <v>Al-Hilal</v>
      </c>
      <c r="FI1" s="50" t="str">
        <f ca="1">+Resultado!FI3</f>
        <v>Botafogo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Atlético de Madrid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Salzburgo</v>
      </c>
      <c r="FQ1" s="50" t="str">
        <f ca="1">+Resultado!FQ3</f>
        <v>Bayern Múnich</v>
      </c>
      <c r="FR1" s="50" t="str">
        <f ca="1">+Resultado!FR3</f>
        <v>Inter de Milán</v>
      </c>
      <c r="FS1" s="50" t="str">
        <f ca="1">+Resultado!FS3</f>
        <v>Atlético de Madrid</v>
      </c>
      <c r="FT1" s="50" t="str">
        <f ca="1">+Resultado!FT3</f>
        <v>Borussia Dortmund</v>
      </c>
      <c r="FU1" s="50" t="str">
        <f ca="1">+Resultado!FU3</f>
        <v>Bayern Múnich</v>
      </c>
      <c r="FV1" s="50" t="str">
        <f ca="1">+Resultado!FV3</f>
        <v>Atlético de Madrid</v>
      </c>
      <c r="FW1" s="50" t="str">
        <f ca="1">+Resultado!FW3</f>
        <v>Bayern Múnich</v>
      </c>
      <c r="FX1" s="50">
        <f ca="1">+Resultado!FX3</f>
        <v>2</v>
      </c>
      <c r="FY1" s="50">
        <f ca="1">+Resultado!FY3</f>
        <v>3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1</v>
      </c>
      <c r="GF1" s="50">
        <f ca="1">+Resultado!GF3</f>
        <v>1</v>
      </c>
      <c r="GG1" s="50">
        <f ca="1">+Resultado!GG3</f>
        <v>2</v>
      </c>
      <c r="GH1" s="50">
        <f ca="1">+Resultado!GH3</f>
        <v>0</v>
      </c>
      <c r="GI1" s="50">
        <f ca="1">+Resultado!GI3</f>
        <v>1</v>
      </c>
      <c r="GJ1" s="50">
        <f ca="1">+Resultado!GJ3</f>
        <v>3</v>
      </c>
      <c r="GK1" s="50">
        <f ca="1">+Resultado!GK3</f>
        <v>2</v>
      </c>
      <c r="GL1" s="50">
        <f ca="1">+Resultado!GL3</f>
        <v>1</v>
      </c>
      <c r="GM1" s="50">
        <f ca="1">+Resultado!GM3</f>
        <v>1</v>
      </c>
      <c r="GN1" s="50">
        <f ca="1">+Resultado!GN3</f>
        <v>0</v>
      </c>
      <c r="GO1" s="50">
        <f ca="1">+Resultado!GO3</f>
        <v>1</v>
      </c>
      <c r="GP1" s="50">
        <f ca="1">+Resultado!GP3</f>
        <v>4</v>
      </c>
      <c r="GQ1" s="50">
        <f ca="1">+Resultado!GQ3</f>
        <v>0</v>
      </c>
      <c r="GR1" s="50">
        <f ca="1">+Resultado!GR3</f>
        <v>1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3</v>
      </c>
      <c r="GW1" s="50">
        <f ca="1">+Resultado!GW3</f>
        <v>3</v>
      </c>
      <c r="GX1" s="50" t="str">
        <f ca="1">+Resultado!GX3</f>
        <v>x</v>
      </c>
      <c r="GY1" s="50">
        <f ca="1">+Resultado!GY3</f>
        <v>3</v>
      </c>
      <c r="GZ1" s="50">
        <f ca="1">+Resultado!GZ3</f>
        <v>2</v>
      </c>
      <c r="HA1" s="50">
        <f ca="1">+Resultado!HA3</f>
        <v>1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1</v>
      </c>
      <c r="HF1" s="50">
        <f ca="1">+Resultado!HF3</f>
        <v>0</v>
      </c>
      <c r="HG1" s="50">
        <f ca="1">+Resultado!HG3</f>
        <v>1</v>
      </c>
      <c r="HH1" s="50">
        <f ca="1">+Resultado!HH3</f>
        <v>3</v>
      </c>
      <c r="HI1" s="50">
        <f ca="1">+Resultado!HI3</f>
        <v>2</v>
      </c>
      <c r="HJ1" s="50">
        <f ca="1">+Resultado!HJ3</f>
        <v>1</v>
      </c>
      <c r="HK1" s="50">
        <f ca="1">+Resultado!HK3</f>
        <v>3</v>
      </c>
      <c r="HL1" s="50">
        <f ca="1">+Resultado!HL3</f>
        <v>3</v>
      </c>
      <c r="HM1" s="50" t="str">
        <f ca="1">+Resultado!HM3</f>
        <v>x</v>
      </c>
      <c r="HN1" s="50">
        <f ca="1">+Resultado!HN3</f>
        <v>2</v>
      </c>
      <c r="HO1" s="50">
        <f ca="1">+Resultado!HO3</f>
        <v>1</v>
      </c>
      <c r="HP1" s="50">
        <f ca="1">+Resultado!HP3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bottomRight" activeCell="D4" sqref="D4"/>
      <selection pane="bottomLeft" activeCell="AA17" sqref="AA17"/>
      <selection pane="topRight" activeCell="AA17" sqref="AA17"/>
    </sheetView>
  </sheetViews>
  <sheetFormatPr defaultColWidth="10.7109375" defaultRowHeight="1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defaultColWidth="10.7109375" defaultRowHeight="1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>
      <c r="B1" s="282" t="s">
        <v>118</v>
      </c>
      <c r="C1" s="282"/>
      <c r="D1" s="282"/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63</v>
      </c>
      <c r="ET1" s="240" t="s">
        <v>82</v>
      </c>
      <c r="EU1" s="240" t="s">
        <v>83</v>
      </c>
      <c r="EV1" s="240" t="s">
        <v>84</v>
      </c>
      <c r="EW1" s="240" t="s">
        <v>85</v>
      </c>
      <c r="EX1" s="240" t="s">
        <v>86</v>
      </c>
      <c r="EY1" s="240" t="s">
        <v>87</v>
      </c>
      <c r="EZ1" s="240" t="s">
        <v>88</v>
      </c>
      <c r="FA1" s="240" t="s">
        <v>63</v>
      </c>
      <c r="FB1" s="240" t="s">
        <v>82</v>
      </c>
      <c r="FC1" s="240" t="s">
        <v>83</v>
      </c>
      <c r="FD1" s="240" t="s">
        <v>84</v>
      </c>
      <c r="FE1" s="240" t="s">
        <v>85</v>
      </c>
      <c r="FF1" s="240" t="s">
        <v>86</v>
      </c>
      <c r="FG1" s="240" t="s">
        <v>87</v>
      </c>
      <c r="FH1" s="240" t="s">
        <v>88</v>
      </c>
      <c r="FI1" s="241" t="s">
        <v>320</v>
      </c>
      <c r="FJ1" s="241" t="s">
        <v>320</v>
      </c>
      <c r="FK1" s="241" t="s">
        <v>320</v>
      </c>
      <c r="FL1" s="241" t="s">
        <v>320</v>
      </c>
      <c r="FM1" s="241" t="s">
        <v>320</v>
      </c>
      <c r="FN1" s="241" t="s">
        <v>320</v>
      </c>
      <c r="FO1" s="241" t="s">
        <v>320</v>
      </c>
      <c r="FP1" s="241" t="s">
        <v>320</v>
      </c>
      <c r="FQ1" s="242" t="s">
        <v>329</v>
      </c>
      <c r="FR1" s="242" t="s">
        <v>329</v>
      </c>
      <c r="FS1" s="242" t="s">
        <v>329</v>
      </c>
      <c r="FT1" s="242" t="s">
        <v>329</v>
      </c>
      <c r="FU1" s="240" t="s">
        <v>334</v>
      </c>
      <c r="FV1" s="240" t="s">
        <v>334</v>
      </c>
      <c r="FW1" s="243" t="s">
        <v>334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>
      <c r="B2" s="282" t="s">
        <v>335</v>
      </c>
      <c r="C2" s="282"/>
      <c r="D2" s="282"/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63</v>
      </c>
      <c r="ET2" s="112" t="s">
        <v>82</v>
      </c>
      <c r="EU2" s="112" t="s">
        <v>83</v>
      </c>
      <c r="EV2" s="112" t="s">
        <v>84</v>
      </c>
      <c r="EW2" s="110" t="s">
        <v>85</v>
      </c>
      <c r="EX2" s="110" t="s">
        <v>86</v>
      </c>
      <c r="EY2" s="110" t="s">
        <v>87</v>
      </c>
      <c r="EZ2" s="110" t="s">
        <v>88</v>
      </c>
      <c r="FA2" s="110" t="s">
        <v>63</v>
      </c>
      <c r="FB2" s="110" t="s">
        <v>82</v>
      </c>
      <c r="FC2" s="110" t="s">
        <v>83</v>
      </c>
      <c r="FD2" s="110" t="s">
        <v>84</v>
      </c>
      <c r="FE2" s="110" t="s">
        <v>85</v>
      </c>
      <c r="FF2" s="110" t="s">
        <v>86</v>
      </c>
      <c r="FG2" s="110" t="s">
        <v>87</v>
      </c>
      <c r="FH2" s="110" t="s">
        <v>88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>
      <c r="B3" s="51" t="s">
        <v>336</v>
      </c>
      <c r="C3" s="282"/>
      <c r="D3" s="282"/>
      <c r="E3" s="147">
        <f ca="1">VLOOKUP(E2,Aux!$M:$AZ,9,0)</f>
        <v>0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2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3</v>
      </c>
      <c r="M3" s="147">
        <f t="shared" ref="M3" ca="1" si="14">IF(OR(K3="",L3=""),"",IF(K3&gt;L3,1,IF(K3=L3,"x",2)))</f>
        <v>2</v>
      </c>
      <c r="N3" s="147">
        <f ca="1">VLOOKUP(N2,Aux!$M:$AZ,9,0)</f>
        <v>2</v>
      </c>
      <c r="O3" s="147">
        <f ca="1">VLOOKUP(N2,Aux!$M:$AZ,10,0)</f>
        <v>1</v>
      </c>
      <c r="P3" s="147">
        <f t="shared" ref="P3" ca="1" si="15">IF(OR(N3="",O3=""),"",IF(N3&gt;O3,1,IF(N3=O3,"x",2)))</f>
        <v>1</v>
      </c>
      <c r="Q3" s="147">
        <f ca="1">VLOOKUP(Q2,Aux!$M:$AZ,9,0)</f>
        <v>3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3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1</v>
      </c>
      <c r="AK3" s="147">
        <f t="shared" ref="AK3" ca="1" si="22">IF(OR(AI3="",AJ3=""),"",IF(AI3&gt;AJ3,1,IF(AI3=AJ3,"x",2)))</f>
        <v>1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2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2</v>
      </c>
      <c r="AT3" s="147" t="str">
        <f t="shared" ref="AT3" ca="1" si="25">IF(OR(AR3="",AS3=""),"",IF(AR3&gt;AS3,1,IF(AR3=AS3,"x",2)))</f>
        <v>x</v>
      </c>
      <c r="AU3" s="147">
        <f ca="1">VLOOKUP(AU2,Aux!$M:$AZ,9,0)</f>
        <v>1</v>
      </c>
      <c r="AV3" s="147">
        <f ca="1">VLOOKUP(AU2,Aux!$M:$AZ,10,0)</f>
        <v>3</v>
      </c>
      <c r="AW3" s="147">
        <f t="shared" ref="AW3" ca="1" si="26">IF(OR(AU3="",AV3=""),"",IF(AU3&gt;AV3,1,IF(AU3=AV3,"x",2)))</f>
        <v>2</v>
      </c>
      <c r="AX3" s="147">
        <f ca="1">VLOOKUP(AX2,Aux!$M:$AZ,9,0)</f>
        <v>2</v>
      </c>
      <c r="AY3" s="147">
        <f ca="1">VLOOKUP(AX2,Aux!$M:$AZ,10,0)</f>
        <v>2</v>
      </c>
      <c r="AZ3" s="147" t="str">
        <f t="shared" ref="AZ3" ca="1" si="27">IF(OR(AX3="",AY3=""),"",IF(AX3&gt;AY3,1,IF(AX3=AY3,"x",2)))</f>
        <v>x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1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2</v>
      </c>
      <c r="BK3" s="147">
        <f ca="1">VLOOKUP(BJ2,Aux!$M:$AZ,10,0)</f>
        <v>2</v>
      </c>
      <c r="BL3" s="147" t="str">
        <f t="shared" ref="BL3" ca="1" si="31">IF(OR(BJ3="",BK3=""),"",IF(BJ3&gt;BK3,1,IF(BJ3=BK3,"x",2)))</f>
        <v>x</v>
      </c>
      <c r="BM3" s="147">
        <f ca="1">VLOOKUP(BM2,Aux!$M:$AZ,9,0)</f>
        <v>1</v>
      </c>
      <c r="BN3" s="147">
        <f ca="1">VLOOKUP(BM2,Aux!$M:$AZ,10,0)</f>
        <v>1</v>
      </c>
      <c r="BO3" s="147" t="str">
        <f t="shared" ref="BO3" ca="1" si="32">IF(OR(BM3="",BN3=""),"",IF(BM3&gt;BN3,1,IF(BM3=BN3,"x",2)))</f>
        <v>x</v>
      </c>
      <c r="BP3" s="147">
        <f ca="1">VLOOKUP(BP2,Aux!$M:$AZ,9,0)</f>
        <v>1</v>
      </c>
      <c r="BQ3" s="147">
        <f ca="1">VLOOKUP(BP2,Aux!$M:$AZ,10,0)</f>
        <v>1</v>
      </c>
      <c r="BR3" s="147" t="str">
        <f t="shared" ref="BR3" ca="1" si="33">IF(OR(BP3="",BQ3=""),"",IF(BP3&gt;BQ3,1,IF(BP3=BQ3,"x",2)))</f>
        <v>x</v>
      </c>
      <c r="BS3" s="147">
        <f ca="1">VLOOKUP(BS2,Aux!$M:$AZ,9,0)</f>
        <v>3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2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2</v>
      </c>
      <c r="CD3" s="147" t="str">
        <f t="shared" ref="CD3" ca="1" si="37">IF(OR(CB3="",CC3=""),"",IF(CB3&gt;CC3,1,IF(CB3=CC3,"x",2)))</f>
        <v>x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1</v>
      </c>
      <c r="CI3" s="147">
        <f ca="1">VLOOKUP(CH2,Aux!$M:$AZ,10,0)</f>
        <v>2</v>
      </c>
      <c r="CJ3" s="147">
        <f t="shared" ref="CJ3" ca="1" si="39">IF(OR(CH3="",CI3=""),"",IF(CH3&gt;CI3,1,IF(CH3=CI3,"x",2)))</f>
        <v>2</v>
      </c>
      <c r="CK3" s="147">
        <f ca="1">VLOOKUP(CK2,Aux!$M:$AZ,9,0)</f>
        <v>1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2</v>
      </c>
      <c r="CP3" s="147" t="str">
        <f t="shared" ref="CP3" ca="1" si="41">IF(OR(CN3="",CO3=""),"",IF(CN3&gt;CO3,1,IF(CN3=CO3,"x",2)))</f>
        <v>x</v>
      </c>
      <c r="CQ3" s="147">
        <f ca="1">VLOOKUP(CQ2,Aux!$M:$AZ,9,0)</f>
        <v>2</v>
      </c>
      <c r="CR3" s="147">
        <f ca="1">VLOOKUP(CQ2,Aux!$M:$AZ,10,0)</f>
        <v>1</v>
      </c>
      <c r="CS3" s="147">
        <f t="shared" ref="CS3" ca="1" si="42">IF(OR(CQ3="",CR3=""),"",IF(CQ3&gt;CR3,1,IF(CQ3=CR3,"x",2)))</f>
        <v>1</v>
      </c>
      <c r="CT3" s="147">
        <f ca="1">VLOOKUP(CT2,Aux!$M:$AZ,9,0)</f>
        <v>1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2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2</v>
      </c>
      <c r="DB3" s="147" t="str">
        <f t="shared" ref="DB3" ca="1" si="45">IF(OR(CZ3="",DA3=""),"",IF(CZ3&gt;DA3,1,IF(CZ3=DA3,"x",2)))</f>
        <v>x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1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1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2</v>
      </c>
      <c r="DN3" s="147" t="str">
        <f t="shared" ref="DN3" ca="1" si="49">IF(OR(DL3="",DM3=""),"",IF(DL3&gt;DM3,1,IF(DL3=DM3,"x",2)))</f>
        <v>x</v>
      </c>
      <c r="DO3" s="147">
        <f ca="1">VLOOKUP(DO2,Aux!$M:$AZ,9,0)</f>
        <v>1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1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3</v>
      </c>
      <c r="EB3" s="147">
        <f ca="1">VLOOKUP(EA2,Aux!$M:$AZ,10,0)</f>
        <v>2</v>
      </c>
      <c r="EC3" s="147">
        <f t="shared" ref="EC3" ca="1" si="54">IF(OR(EA3="",EB3=""),"",IF(EA3&gt;EB3,1,IF(EA3=EB3,"x",2)))</f>
        <v>1</v>
      </c>
      <c r="ED3" s="147">
        <f ca="1">VLOOKUP(ED2,Aux!$M:$AZ,9,0)</f>
        <v>1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2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1</v>
      </c>
      <c r="EK3" s="147">
        <f ca="1">VLOOKUP(EJ2,Aux!$M:$AZ,10,0)</f>
        <v>3</v>
      </c>
      <c r="EL3" s="147">
        <f t="shared" ref="EL3" ca="1" si="57">IF(OR(EJ3="",EK3=""),"",IF(EJ3&gt;EK3,1,IF(EJ3=EK3,"x",2)))</f>
        <v>2</v>
      </c>
      <c r="EM3" s="147">
        <f ca="1">VLOOKUP(EM2,Aux!$M:$AZ,9,0)</f>
        <v>3</v>
      </c>
      <c r="EN3" s="147">
        <f ca="1">VLOOKUP(EM2,Aux!$M:$AZ,10,0)</f>
        <v>1</v>
      </c>
      <c r="EO3" s="147">
        <f t="shared" ref="EO3" ca="1" si="58">IF(OR(EM3="",EN3=""),"",IF(EM3&gt;EN3,1,IF(EM3=EN3,"x",2)))</f>
        <v>1</v>
      </c>
      <c r="EP3" s="147">
        <f ca="1">VLOOKUP(EP2,Aux!$M:$AZ,9,0)</f>
        <v>2</v>
      </c>
      <c r="EQ3" s="147">
        <f ca="1">VLOOKUP(EP2,Aux!$M:$AZ,10,0)</f>
        <v>1</v>
      </c>
      <c r="ER3" s="147">
        <f t="shared" ref="ER3" ca="1" si="59">IF(OR(EP3="",EQ3=""),"",IF(EP3&gt;EQ3,1,IF(EP3=EQ3,"x",2)))</f>
        <v>1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Atlético de Madrid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Salzburgo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Botafogo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Monterrey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Al-Ain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Botafogo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Atlético de Madrid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Salzburgo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Inter de Milán</v>
      </c>
      <c r="FS3" s="147" t="str" cm="1">
        <f t="array" aca="1" ref="FS3" ca="1">INDIRECT(FS1&amp;"!H13")</f>
        <v>Atlético de Madrid</v>
      </c>
      <c r="FT3" s="147" t="str" cm="1">
        <f t="array" aca="1" ref="FT3" ca="1">INDIRECT(FT1&amp;"!p13")</f>
        <v>Borussia Dortmund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Atlético de Madrid</v>
      </c>
      <c r="FW3" s="147" t="str" cm="1">
        <f t="array" aca="1" ref="FW3" ca="1">INDIRECT(FW1&amp;"!I17")</f>
        <v>Bayern Múnich</v>
      </c>
      <c r="FX3" s="147">
        <f ca="1">VLOOKUP(FX2,Aux!$M:$AZ,9,0)</f>
        <v>2</v>
      </c>
      <c r="FY3" s="147">
        <f ca="1">VLOOKUP(FX2,Aux!$M:$AZ,10,0)</f>
        <v>3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1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3</v>
      </c>
      <c r="GK3" s="147">
        <f ca="1">VLOOKUP(GJ2,Aux!$M:$AZ,10,0)</f>
        <v>2</v>
      </c>
      <c r="GL3" s="147">
        <f t="shared" ref="GL3" ca="1" si="64">IF(OR(GJ3="",GK3=""),"",IF(GJ3&gt;GK3,1,IF(GJ3=GK3,"x",2)))</f>
        <v>1</v>
      </c>
      <c r="GM3" s="147">
        <f ca="1">VLOOKUP(GM2,Aux!$M:$AZ,9,0)</f>
        <v>1</v>
      </c>
      <c r="GN3" s="147">
        <f ca="1">VLOOKUP(GM2,Aux!$M:$AZ,10,0)</f>
        <v>0</v>
      </c>
      <c r="GO3" s="147">
        <f t="shared" ref="GO3" ca="1" si="65">IF(OR(GM3="",GN3=""),"",IF(GM3&gt;GN3,1,IF(GM3=GN3,"x",2)))</f>
        <v>1</v>
      </c>
      <c r="GP3" s="147">
        <f ca="1">VLOOKUP(GP2,Aux!$M:$AZ,9,0)</f>
        <v>4</v>
      </c>
      <c r="GQ3" s="147">
        <f ca="1">VLOOKUP(GP2,Aux!$M:$AZ,10,0)</f>
        <v>0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3</v>
      </c>
      <c r="GW3" s="147">
        <f ca="1">VLOOKUP(GV2,Aux!$M:$AZ,10,0)</f>
        <v>3</v>
      </c>
      <c r="GX3" s="147" t="str">
        <f t="shared" ref="GX3" ca="1" si="68">IF(OR(GV3="",GW3=""),"",IF(GV3&gt;GW3,1,IF(GV3=GW3,"x",2)))</f>
        <v>x</v>
      </c>
      <c r="GY3" s="147">
        <f ca="1">VLOOKUP(GY2,Aux!$M:$AZ,9,0)</f>
        <v>3</v>
      </c>
      <c r="GZ3" s="147">
        <f ca="1">VLOOKUP(GY2,Aux!$M:$AZ,10,0)</f>
        <v>2</v>
      </c>
      <c r="HA3" s="147">
        <f t="shared" ref="HA3" ca="1" si="69">IF(OR(GY3="",GZ3=""),"",IF(GY3&gt;GZ3,1,IF(GY3=GZ3,"x",2)))</f>
        <v>1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0</v>
      </c>
      <c r="HG3" s="147">
        <f t="shared" ref="HG3" ca="1" si="71">IF(OR(HE3="",HF3=""),"",IF(HE3&gt;HF3,1,IF(HE3=HF3,"x",2)))</f>
        <v>1</v>
      </c>
      <c r="HH3" s="147">
        <f ca="1">VLOOKUP(HH2,Aux!$M:$AZ,9,0)</f>
        <v>3</v>
      </c>
      <c r="HI3" s="147">
        <f ca="1">VLOOKUP(HH2,Aux!$M:$AZ,10,0)</f>
        <v>2</v>
      </c>
      <c r="HJ3" s="147">
        <f t="shared" ref="HJ3" ca="1" si="72">IF(OR(HH3="",HI3=""),"",IF(HH3&gt;HI3,1,IF(HH3=HI3,"x",2)))</f>
        <v>1</v>
      </c>
      <c r="HK3" s="147">
        <f ca="1">VLOOKUP(HK2,Aux!$M:$AZ,9,0)</f>
        <v>3</v>
      </c>
      <c r="HL3" s="147">
        <f ca="1">VLOOKUP(HK2,Aux!$M:$AZ,10,0)</f>
        <v>3</v>
      </c>
      <c r="HM3" s="147" t="str">
        <f t="shared" ref="HM3" ca="1" si="73">IF(OR(HK3="",HL3=""),"",IF(HK3&gt;HL3,1,IF(HK3=HL3,"x",2)))</f>
        <v>x</v>
      </c>
      <c r="HN3" s="147">
        <f ca="1">VLOOKUP(HN2,Aux!$M:$AZ,9,0)</f>
        <v>2</v>
      </c>
      <c r="HO3" s="147">
        <f ca="1">VLOOKUP(HN2,Aux!$M:$AZ,10,0)</f>
        <v>1</v>
      </c>
      <c r="HP3" s="147">
        <f t="shared" ref="HP3" ca="1" si="74">IF(OR(HN3="",HO3=""),"",IF(HN3&gt;HO3,1,IF(HN3=HO3,"x",2)))</f>
        <v>1</v>
      </c>
    </row>
    <row r="4" spans="2:224">
      <c r="B4" s="51" t="s">
        <v>337</v>
      </c>
      <c r="C4" s="282"/>
      <c r="D4" s="282"/>
      <c r="E4" s="147" t="s">
        <v>87</v>
      </c>
      <c r="F4" s="147" t="s">
        <v>87</v>
      </c>
      <c r="G4" s="147" t="s">
        <v>87</v>
      </c>
      <c r="H4" s="147" t="s">
        <v>87</v>
      </c>
      <c r="I4" s="147" t="s">
        <v>87</v>
      </c>
      <c r="J4" s="147" t="s">
        <v>87</v>
      </c>
      <c r="K4" s="147" t="s">
        <v>87</v>
      </c>
      <c r="L4" s="147" t="s">
        <v>87</v>
      </c>
      <c r="M4" s="147" t="s">
        <v>87</v>
      </c>
      <c r="N4" s="147" t="s">
        <v>87</v>
      </c>
      <c r="O4" s="147" t="s">
        <v>87</v>
      </c>
      <c r="P4" s="147" t="s">
        <v>87</v>
      </c>
      <c r="Q4" s="147" t="s">
        <v>87</v>
      </c>
      <c r="R4" s="147" t="s">
        <v>87</v>
      </c>
      <c r="S4" s="147" t="s">
        <v>87</v>
      </c>
      <c r="T4" s="147" t="s">
        <v>87</v>
      </c>
      <c r="U4" s="147" t="s">
        <v>87</v>
      </c>
      <c r="V4" s="147" t="s">
        <v>87</v>
      </c>
      <c r="W4" s="147" t="s">
        <v>87</v>
      </c>
      <c r="X4" s="147" t="s">
        <v>87</v>
      </c>
      <c r="Y4" s="147" t="s">
        <v>87</v>
      </c>
      <c r="Z4" s="147" t="s">
        <v>87</v>
      </c>
      <c r="AA4" s="147" t="s">
        <v>87</v>
      </c>
      <c r="AB4" s="147" t="s">
        <v>87</v>
      </c>
      <c r="AC4" s="147" t="s">
        <v>87</v>
      </c>
      <c r="AD4" s="147" t="s">
        <v>87</v>
      </c>
      <c r="AE4" s="147" t="s">
        <v>87</v>
      </c>
      <c r="AF4" s="147" t="s">
        <v>87</v>
      </c>
      <c r="AG4" s="147" t="s">
        <v>87</v>
      </c>
      <c r="AH4" s="147" t="s">
        <v>87</v>
      </c>
      <c r="AI4" s="147" t="s">
        <v>87</v>
      </c>
      <c r="AJ4" s="147" t="s">
        <v>87</v>
      </c>
      <c r="AK4" s="147" t="s">
        <v>87</v>
      </c>
      <c r="AL4" s="147" t="s">
        <v>87</v>
      </c>
      <c r="AM4" s="147" t="s">
        <v>87</v>
      </c>
      <c r="AN4" s="147" t="s">
        <v>87</v>
      </c>
      <c r="AO4" s="147" t="s">
        <v>87</v>
      </c>
      <c r="AP4" s="147" t="s">
        <v>87</v>
      </c>
      <c r="AQ4" s="147" t="s">
        <v>87</v>
      </c>
      <c r="AR4" s="147" t="s">
        <v>87</v>
      </c>
      <c r="AS4" s="147" t="s">
        <v>87</v>
      </c>
      <c r="AT4" s="147" t="s">
        <v>87</v>
      </c>
      <c r="AU4" s="147" t="s">
        <v>87</v>
      </c>
      <c r="AV4" s="147" t="s">
        <v>87</v>
      </c>
      <c r="AW4" s="147" t="s">
        <v>87</v>
      </c>
      <c r="AX4" s="147" t="s">
        <v>87</v>
      </c>
      <c r="AY4" s="147" t="s">
        <v>87</v>
      </c>
      <c r="AZ4" s="147" t="s">
        <v>87</v>
      </c>
      <c r="BA4" s="147" t="s">
        <v>87</v>
      </c>
      <c r="BB4" s="147" t="s">
        <v>87</v>
      </c>
      <c r="BC4" s="147" t="s">
        <v>87</v>
      </c>
      <c r="BD4" s="147" t="s">
        <v>87</v>
      </c>
      <c r="BE4" s="147" t="s">
        <v>87</v>
      </c>
      <c r="BF4" s="147" t="s">
        <v>87</v>
      </c>
      <c r="BG4" s="147" t="s">
        <v>87</v>
      </c>
      <c r="BH4" s="147" t="s">
        <v>87</v>
      </c>
      <c r="BI4" s="147" t="s">
        <v>87</v>
      </c>
      <c r="BJ4" s="147" t="s">
        <v>87</v>
      </c>
      <c r="BK4" s="147" t="s">
        <v>87</v>
      </c>
      <c r="BL4" s="147" t="s">
        <v>87</v>
      </c>
      <c r="BM4" s="147" t="s">
        <v>87</v>
      </c>
      <c r="BN4" s="147" t="s">
        <v>87</v>
      </c>
      <c r="BO4" s="147" t="s">
        <v>87</v>
      </c>
      <c r="BP4" s="147" t="s">
        <v>87</v>
      </c>
      <c r="BQ4" s="147" t="s">
        <v>87</v>
      </c>
      <c r="BR4" s="147" t="s">
        <v>87</v>
      </c>
      <c r="BS4" s="147" t="s">
        <v>87</v>
      </c>
      <c r="BT4" s="147" t="s">
        <v>87</v>
      </c>
      <c r="BU4" s="147" t="s">
        <v>87</v>
      </c>
      <c r="BV4" s="147" t="s">
        <v>87</v>
      </c>
      <c r="BW4" s="147" t="s">
        <v>87</v>
      </c>
      <c r="BX4" s="147" t="s">
        <v>87</v>
      </c>
      <c r="BY4" s="147" t="s">
        <v>87</v>
      </c>
      <c r="BZ4" s="147" t="s">
        <v>87</v>
      </c>
      <c r="CA4" s="147" t="s">
        <v>87</v>
      </c>
      <c r="CB4" s="147" t="s">
        <v>87</v>
      </c>
      <c r="CC4" s="147" t="s">
        <v>87</v>
      </c>
      <c r="CD4" s="147" t="s">
        <v>87</v>
      </c>
      <c r="CE4" s="147" t="s">
        <v>87</v>
      </c>
      <c r="CF4" s="147" t="s">
        <v>87</v>
      </c>
      <c r="CG4" s="147" t="s">
        <v>87</v>
      </c>
      <c r="CH4" s="147" t="s">
        <v>87</v>
      </c>
      <c r="CI4" s="147" t="s">
        <v>87</v>
      </c>
      <c r="CJ4" s="147" t="s">
        <v>87</v>
      </c>
      <c r="CK4" s="147" t="s">
        <v>87</v>
      </c>
      <c r="CL4" s="147" t="s">
        <v>87</v>
      </c>
      <c r="CM4" s="147" t="s">
        <v>87</v>
      </c>
      <c r="CN4" s="147" t="s">
        <v>87</v>
      </c>
      <c r="CO4" s="147" t="s">
        <v>87</v>
      </c>
      <c r="CP4" s="147" t="s">
        <v>87</v>
      </c>
      <c r="CQ4" s="147" t="s">
        <v>87</v>
      </c>
      <c r="CR4" s="147" t="s">
        <v>87</v>
      </c>
      <c r="CS4" s="147" t="s">
        <v>87</v>
      </c>
      <c r="CT4" s="147" t="s">
        <v>87</v>
      </c>
      <c r="CU4" s="147" t="s">
        <v>87</v>
      </c>
      <c r="CV4" s="147" t="s">
        <v>87</v>
      </c>
      <c r="CW4" s="147" t="s">
        <v>87</v>
      </c>
      <c r="CX4" s="147" t="s">
        <v>87</v>
      </c>
      <c r="CY4" s="147" t="s">
        <v>87</v>
      </c>
      <c r="CZ4" s="147" t="s">
        <v>87</v>
      </c>
      <c r="DA4" s="147" t="s">
        <v>87</v>
      </c>
      <c r="DB4" s="147" t="s">
        <v>87</v>
      </c>
      <c r="DC4" s="147" t="s">
        <v>87</v>
      </c>
      <c r="DD4" s="147" t="s">
        <v>87</v>
      </c>
      <c r="DE4" s="147" t="s">
        <v>87</v>
      </c>
      <c r="DF4" s="147" t="s">
        <v>87</v>
      </c>
      <c r="DG4" s="147" t="s">
        <v>87</v>
      </c>
      <c r="DH4" s="147" t="s">
        <v>87</v>
      </c>
      <c r="DI4" s="147" t="s">
        <v>87</v>
      </c>
      <c r="DJ4" s="147" t="s">
        <v>87</v>
      </c>
      <c r="DK4" s="147" t="s">
        <v>87</v>
      </c>
      <c r="DL4" s="147" t="s">
        <v>87</v>
      </c>
      <c r="DM4" s="147" t="s">
        <v>87</v>
      </c>
      <c r="DN4" s="147" t="s">
        <v>87</v>
      </c>
      <c r="DO4" s="147" t="s">
        <v>87</v>
      </c>
      <c r="DP4" s="147" t="s">
        <v>87</v>
      </c>
      <c r="DQ4" s="147" t="s">
        <v>87</v>
      </c>
      <c r="DR4" s="147" t="s">
        <v>87</v>
      </c>
      <c r="DS4" s="147" t="s">
        <v>87</v>
      </c>
      <c r="DT4" s="147" t="s">
        <v>87</v>
      </c>
      <c r="DU4" s="147" t="s">
        <v>87</v>
      </c>
      <c r="DV4" s="147" t="s">
        <v>87</v>
      </c>
      <c r="DW4" s="147" t="s">
        <v>87</v>
      </c>
      <c r="DX4" s="147" t="s">
        <v>87</v>
      </c>
      <c r="DY4" s="147" t="s">
        <v>87</v>
      </c>
      <c r="DZ4" s="147" t="s">
        <v>87</v>
      </c>
      <c r="EA4" s="147" t="s">
        <v>87</v>
      </c>
      <c r="EB4" s="147" t="s">
        <v>87</v>
      </c>
      <c r="EC4" s="147" t="s">
        <v>87</v>
      </c>
      <c r="ED4" s="147" t="s">
        <v>87</v>
      </c>
      <c r="EE4" s="147" t="s">
        <v>87</v>
      </c>
      <c r="EF4" s="147" t="s">
        <v>87</v>
      </c>
      <c r="EG4" s="147" t="s">
        <v>87</v>
      </c>
      <c r="EH4" s="147" t="s">
        <v>87</v>
      </c>
      <c r="EI4" s="147" t="s">
        <v>87</v>
      </c>
      <c r="EJ4" s="147" t="s">
        <v>87</v>
      </c>
      <c r="EK4" s="147" t="s">
        <v>87</v>
      </c>
      <c r="EL4" s="147" t="s">
        <v>87</v>
      </c>
      <c r="EM4" s="147" t="s">
        <v>87</v>
      </c>
      <c r="EN4" s="147" t="s">
        <v>87</v>
      </c>
      <c r="EO4" s="147" t="s">
        <v>87</v>
      </c>
      <c r="EP4" s="147" t="s">
        <v>87</v>
      </c>
      <c r="EQ4" s="147" t="s">
        <v>87</v>
      </c>
      <c r="ER4" s="147" t="s">
        <v>87</v>
      </c>
      <c r="ES4" s="147" t="s">
        <v>231</v>
      </c>
      <c r="ET4" s="147" t="s">
        <v>231</v>
      </c>
      <c r="EU4" s="147" t="s">
        <v>231</v>
      </c>
      <c r="EV4" s="147" t="s">
        <v>231</v>
      </c>
      <c r="EW4" s="147" t="s">
        <v>231</v>
      </c>
      <c r="EX4" s="147" t="s">
        <v>231</v>
      </c>
      <c r="EY4" s="147" t="s">
        <v>231</v>
      </c>
      <c r="EZ4" s="147" t="s">
        <v>231</v>
      </c>
      <c r="FA4" s="147" t="s">
        <v>235</v>
      </c>
      <c r="FB4" s="147" t="s">
        <v>235</v>
      </c>
      <c r="FC4" s="147" t="s">
        <v>235</v>
      </c>
      <c r="FD4" s="147" t="s">
        <v>235</v>
      </c>
      <c r="FE4" s="147" t="s">
        <v>235</v>
      </c>
      <c r="FF4" s="147" t="s">
        <v>235</v>
      </c>
      <c r="FG4" s="147" t="s">
        <v>235</v>
      </c>
      <c r="FH4" s="147" t="s">
        <v>235</v>
      </c>
      <c r="FI4" s="147" t="s">
        <v>241</v>
      </c>
      <c r="FJ4" s="147" t="s">
        <v>241</v>
      </c>
      <c r="FK4" s="147" t="s">
        <v>241</v>
      </c>
      <c r="FL4" s="147" t="s">
        <v>241</v>
      </c>
      <c r="FM4" s="147" t="s">
        <v>241</v>
      </c>
      <c r="FN4" s="147" t="s">
        <v>241</v>
      </c>
      <c r="FO4" s="147" t="s">
        <v>241</v>
      </c>
      <c r="FP4" s="147" t="s">
        <v>241</v>
      </c>
      <c r="FQ4" s="147" t="s">
        <v>248</v>
      </c>
      <c r="FR4" s="147" t="s">
        <v>248</v>
      </c>
      <c r="FS4" s="147" t="s">
        <v>248</v>
      </c>
      <c r="FT4" s="147" t="s">
        <v>248</v>
      </c>
      <c r="FU4" s="147" t="s">
        <v>253</v>
      </c>
      <c r="FV4" s="147" t="s">
        <v>253</v>
      </c>
      <c r="FW4" s="147" t="s">
        <v>38</v>
      </c>
      <c r="FX4" s="147" t="s">
        <v>338</v>
      </c>
      <c r="FY4" s="147" t="s">
        <v>338</v>
      </c>
      <c r="FZ4" s="147" t="s">
        <v>338</v>
      </c>
      <c r="GA4" s="147" t="s">
        <v>338</v>
      </c>
      <c r="GB4" s="147" t="s">
        <v>338</v>
      </c>
      <c r="GC4" s="147" t="s">
        <v>338</v>
      </c>
      <c r="GD4" s="147" t="s">
        <v>338</v>
      </c>
      <c r="GE4" s="147" t="s">
        <v>338</v>
      </c>
      <c r="GF4" s="147" t="s">
        <v>338</v>
      </c>
      <c r="GG4" s="147" t="s">
        <v>338</v>
      </c>
      <c r="GH4" s="147" t="s">
        <v>338</v>
      </c>
      <c r="GI4" s="147" t="s">
        <v>338</v>
      </c>
      <c r="GJ4" s="147" t="s">
        <v>338</v>
      </c>
      <c r="GK4" s="147" t="s">
        <v>338</v>
      </c>
      <c r="GL4" s="147" t="s">
        <v>338</v>
      </c>
      <c r="GM4" s="147" t="s">
        <v>338</v>
      </c>
      <c r="GN4" s="147" t="s">
        <v>338</v>
      </c>
      <c r="GO4" s="147" t="s">
        <v>338</v>
      </c>
      <c r="GP4" s="147" t="s">
        <v>338</v>
      </c>
      <c r="GQ4" s="147" t="s">
        <v>338</v>
      </c>
      <c r="GR4" s="147" t="s">
        <v>338</v>
      </c>
      <c r="GS4" s="147" t="s">
        <v>338</v>
      </c>
      <c r="GT4" s="147" t="s">
        <v>338</v>
      </c>
      <c r="GU4" s="147" t="s">
        <v>338</v>
      </c>
      <c r="GV4" s="147" t="s">
        <v>83</v>
      </c>
      <c r="GW4" s="147" t="s">
        <v>83</v>
      </c>
      <c r="GX4" s="147" t="s">
        <v>83</v>
      </c>
      <c r="GY4" s="147" t="s">
        <v>83</v>
      </c>
      <c r="GZ4" s="147" t="s">
        <v>83</v>
      </c>
      <c r="HA4" s="147" t="s">
        <v>83</v>
      </c>
      <c r="HB4" s="147" t="s">
        <v>83</v>
      </c>
      <c r="HC4" s="147" t="s">
        <v>83</v>
      </c>
      <c r="HD4" s="147" t="s">
        <v>83</v>
      </c>
      <c r="HE4" s="147" t="s">
        <v>83</v>
      </c>
      <c r="HF4" s="147" t="s">
        <v>83</v>
      </c>
      <c r="HG4" s="147" t="s">
        <v>83</v>
      </c>
      <c r="HH4" s="147" t="s">
        <v>339</v>
      </c>
      <c r="HI4" s="147" t="s">
        <v>339</v>
      </c>
      <c r="HJ4" s="147" t="s">
        <v>339</v>
      </c>
      <c r="HK4" s="147" t="s">
        <v>339</v>
      </c>
      <c r="HL4" s="147" t="s">
        <v>339</v>
      </c>
      <c r="HM4" s="147" t="s">
        <v>339</v>
      </c>
      <c r="HN4" s="147" t="s">
        <v>86</v>
      </c>
      <c r="HO4" s="147" t="s">
        <v>86</v>
      </c>
      <c r="HP4" s="147" t="s">
        <v>86</v>
      </c>
    </row>
    <row r="5" spans="2:224">
      <c r="B5" s="51" t="s">
        <v>340</v>
      </c>
      <c r="C5" s="282"/>
      <c r="D5" s="282"/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>
      <c r="B6" s="87" t="s">
        <v>39</v>
      </c>
      <c r="C6" s="87" t="s">
        <v>41</v>
      </c>
      <c r="D6" s="87" t="s">
        <v>42</v>
      </c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2"/>
      <c r="AG6" s="282"/>
      <c r="AH6" s="282"/>
      <c r="AI6" s="282"/>
      <c r="AJ6" s="282"/>
      <c r="AK6" s="282"/>
      <c r="AL6" s="282"/>
      <c r="AM6" s="282"/>
      <c r="AN6" s="282"/>
      <c r="AO6" s="282"/>
      <c r="AP6" s="282"/>
      <c r="AQ6" s="282"/>
      <c r="AR6" s="282"/>
      <c r="AS6" s="282"/>
      <c r="AT6" s="282"/>
      <c r="AU6" s="282"/>
      <c r="AV6" s="282"/>
      <c r="AW6" s="282"/>
      <c r="AX6" s="282"/>
      <c r="AY6" s="282"/>
      <c r="AZ6" s="282"/>
      <c r="BA6" s="282"/>
      <c r="BB6" s="282"/>
      <c r="BC6" s="282"/>
      <c r="BD6" s="282"/>
      <c r="BE6" s="282"/>
      <c r="BF6" s="282"/>
      <c r="BG6" s="282"/>
      <c r="BH6" s="282"/>
      <c r="BI6" s="282"/>
      <c r="BJ6" s="282"/>
      <c r="BK6" s="282"/>
      <c r="BL6" s="282"/>
      <c r="BM6" s="282"/>
      <c r="BN6" s="282"/>
      <c r="BO6" s="282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  <c r="CA6" s="282"/>
      <c r="CB6" s="282"/>
      <c r="CC6" s="282"/>
      <c r="CD6" s="282"/>
      <c r="CE6" s="282"/>
      <c r="CF6" s="282"/>
      <c r="CG6" s="282"/>
      <c r="CH6" s="282"/>
      <c r="CI6" s="282"/>
      <c r="CJ6" s="282"/>
      <c r="CK6" s="282"/>
      <c r="CL6" s="282"/>
      <c r="CM6" s="282"/>
      <c r="CN6" s="282"/>
      <c r="CO6" s="282"/>
      <c r="CP6" s="282"/>
      <c r="CQ6" s="282"/>
      <c r="CR6" s="282"/>
      <c r="CS6" s="282"/>
      <c r="CT6" s="282"/>
      <c r="CU6" s="282"/>
      <c r="CV6" s="282"/>
      <c r="CW6" s="282"/>
      <c r="CX6" s="282"/>
      <c r="CY6" s="282"/>
      <c r="CZ6" s="282"/>
      <c r="DA6" s="282"/>
      <c r="DB6" s="282"/>
      <c r="DC6" s="282"/>
      <c r="DD6" s="282"/>
      <c r="DE6" s="282"/>
      <c r="DF6" s="282"/>
      <c r="DG6" s="282"/>
      <c r="DH6" s="282"/>
      <c r="DI6" s="282"/>
      <c r="DJ6" s="282"/>
      <c r="DK6" s="282"/>
      <c r="DL6" s="282"/>
      <c r="DM6" s="282"/>
      <c r="DN6" s="282"/>
      <c r="DO6" s="282"/>
      <c r="DP6" s="282"/>
      <c r="DQ6" s="282"/>
      <c r="DR6" s="282"/>
      <c r="DS6" s="282"/>
      <c r="DT6" s="282"/>
      <c r="DU6" s="282"/>
      <c r="DV6" s="282"/>
      <c r="DW6" s="282"/>
      <c r="DX6" s="282"/>
      <c r="DY6" s="282"/>
      <c r="DZ6" s="282"/>
      <c r="EA6" s="282"/>
      <c r="EB6" s="282"/>
      <c r="EC6" s="282"/>
      <c r="ED6" s="282"/>
      <c r="EE6" s="282"/>
      <c r="EF6" s="282"/>
      <c r="EG6" s="282"/>
      <c r="EH6" s="282"/>
      <c r="EI6" s="282"/>
      <c r="EJ6" s="282"/>
      <c r="EK6" s="282"/>
      <c r="EL6" s="282"/>
      <c r="EM6" s="282"/>
      <c r="EN6" s="282"/>
      <c r="EO6" s="282"/>
      <c r="EP6" s="282"/>
      <c r="EQ6" s="282"/>
      <c r="ER6" s="282"/>
      <c r="ES6" s="282"/>
      <c r="ET6" s="282"/>
      <c r="EU6" s="282"/>
      <c r="EV6" s="282"/>
      <c r="EW6" s="282"/>
      <c r="EX6" s="282"/>
      <c r="EY6" s="282"/>
      <c r="EZ6" s="282"/>
      <c r="FA6" s="282"/>
      <c r="FB6" s="282"/>
      <c r="FC6" s="282"/>
      <c r="FD6" s="282"/>
      <c r="FE6" s="282"/>
      <c r="FF6" s="282"/>
      <c r="FG6" s="282"/>
      <c r="FH6" s="282"/>
      <c r="FI6" s="282"/>
      <c r="FJ6" s="282"/>
      <c r="FK6" s="282"/>
      <c r="FL6" s="282"/>
      <c r="FM6" s="282"/>
      <c r="FN6" s="282"/>
      <c r="FO6" s="282"/>
      <c r="FP6" s="282"/>
      <c r="FQ6" s="282"/>
      <c r="FR6" s="282"/>
      <c r="FS6" s="282"/>
      <c r="FT6" s="282"/>
      <c r="FU6" s="282"/>
      <c r="FV6" s="282"/>
      <c r="FW6" s="282"/>
      <c r="FX6" s="282"/>
      <c r="FY6" s="282"/>
      <c r="FZ6" s="282"/>
      <c r="GA6" s="282"/>
      <c r="GB6" s="282"/>
      <c r="GC6" s="282"/>
      <c r="GD6" s="282"/>
      <c r="GE6" s="282"/>
      <c r="GF6" s="282"/>
      <c r="GG6" s="282"/>
      <c r="GH6" s="282"/>
      <c r="GI6" s="282"/>
      <c r="GJ6" s="282"/>
      <c r="GK6" s="282"/>
      <c r="GL6" s="282"/>
      <c r="GM6" s="282"/>
      <c r="GN6" s="282"/>
      <c r="GO6" s="282"/>
      <c r="GP6" s="282"/>
      <c r="GQ6" s="282"/>
      <c r="GR6" s="282"/>
      <c r="GS6" s="282"/>
      <c r="GT6" s="282"/>
      <c r="GU6" s="282"/>
      <c r="GV6" s="282"/>
      <c r="GW6" s="282"/>
      <c r="GX6" s="282"/>
      <c r="GY6" s="282"/>
      <c r="GZ6" s="282"/>
      <c r="HA6" s="282"/>
      <c r="HB6" s="282"/>
      <c r="HC6" s="282"/>
      <c r="HD6" s="282"/>
      <c r="HE6" s="282"/>
      <c r="HF6" s="282"/>
      <c r="HG6" s="282"/>
      <c r="HH6" s="282"/>
      <c r="HI6" s="282"/>
      <c r="HJ6" s="282"/>
      <c r="HK6" s="282"/>
      <c r="HL6" s="282"/>
      <c r="HM6" s="282"/>
      <c r="HN6" s="282"/>
      <c r="HO6" s="282"/>
      <c r="HP6" s="282"/>
    </row>
    <row r="7" spans="2:224">
      <c r="B7" s="282">
        <f>+TotalApuestas!B2</f>
        <v>0</v>
      </c>
      <c r="C7" s="282"/>
      <c r="D7" s="282"/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>
      <c r="B8" s="282">
        <f>+TotalApuestas!B3</f>
        <v>0</v>
      </c>
      <c r="C8" s="282"/>
      <c r="D8" s="282"/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>
      <c r="B9" s="282">
        <f>+TotalApuestas!B4</f>
        <v>0</v>
      </c>
      <c r="C9" s="282"/>
      <c r="D9" s="282"/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>
      <c r="B10" s="282">
        <f>+TotalApuestas!B5</f>
        <v>0</v>
      </c>
      <c r="C10" s="282"/>
      <c r="D10" s="282"/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>
      <c r="B11" s="282">
        <f>+TotalApuestas!B6</f>
        <v>0</v>
      </c>
      <c r="C11" s="282"/>
      <c r="D11" s="282"/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>
      <c r="B12" s="282">
        <f>+TotalApuestas!B7</f>
        <v>0</v>
      </c>
      <c r="C12" s="282"/>
      <c r="D12" s="282"/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>
      <c r="B13" s="282">
        <f>+TotalApuestas!B8</f>
        <v>0</v>
      </c>
      <c r="C13" s="282"/>
      <c r="D13" s="282"/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>
      <c r="B14" s="282">
        <f>+TotalApuestas!B9</f>
        <v>0</v>
      </c>
      <c r="C14" s="282"/>
      <c r="D14" s="282"/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>
      <c r="B15" s="282">
        <f>+TotalApuestas!B10</f>
        <v>0</v>
      </c>
      <c r="C15" s="282"/>
      <c r="D15" s="282"/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>
      <c r="B16" s="282">
        <f>+TotalApuestas!B11</f>
        <v>0</v>
      </c>
      <c r="C16" s="282"/>
      <c r="D16" s="282"/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>
      <c r="B17" s="282">
        <f>+TotalApuestas!B12</f>
        <v>0</v>
      </c>
      <c r="C17" s="282"/>
      <c r="D17" s="282"/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>
      <c r="B18" s="282">
        <f>+TotalApuestas!B13</f>
        <v>0</v>
      </c>
      <c r="C18" s="282"/>
      <c r="D18" s="282"/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>
      <c r="B19" s="282">
        <f>+TotalApuestas!B14</f>
        <v>0</v>
      </c>
      <c r="C19" s="282"/>
      <c r="D19" s="282"/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>
      <c r="B20" s="282">
        <f>+TotalApuestas!B15</f>
        <v>0</v>
      </c>
      <c r="C20" s="282"/>
      <c r="D20" s="282"/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>
      <c r="B21" s="282">
        <f>+TotalApuestas!B16</f>
        <v>0</v>
      </c>
      <c r="C21" s="282"/>
      <c r="D21" s="282"/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>
      <c r="B22" s="282">
        <f>+TotalApuestas!B17</f>
        <v>0</v>
      </c>
      <c r="C22" s="282"/>
      <c r="D22" s="282"/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defaultColWidth="11.42578125" defaultRowHeight="1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>
      <c r="A1" s="317" t="s">
        <v>0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>
      <c r="A2" s="282"/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AP2" s="282"/>
      <c r="AQ2" s="282"/>
      <c r="AR2" s="282"/>
      <c r="AS2" s="282"/>
      <c r="AT2" s="282"/>
      <c r="AU2" s="282"/>
      <c r="AV2" s="282"/>
      <c r="AW2" s="282"/>
    </row>
    <row r="3" spans="1:49" ht="38.85" customHeight="1">
      <c r="A3" s="282"/>
      <c r="B3" s="282"/>
      <c r="C3" s="220"/>
      <c r="D3" s="221"/>
      <c r="E3" s="316" t="s">
        <v>341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1"/>
      <c r="R3" s="221"/>
      <c r="S3" s="227"/>
      <c r="T3" s="282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  <c r="AP3" s="282"/>
      <c r="AQ3" s="282"/>
      <c r="AR3" s="282"/>
      <c r="AS3" s="282"/>
      <c r="AT3" s="282"/>
      <c r="AU3" s="282"/>
      <c r="AV3" s="282"/>
      <c r="AW3" s="282"/>
    </row>
    <row r="4" spans="1:49" ht="27.4" customHeight="1" thickBot="1">
      <c r="A4" s="282"/>
      <c r="B4" s="282"/>
      <c r="C4" s="222"/>
      <c r="D4" s="153"/>
      <c r="E4" s="228" t="s">
        <v>63</v>
      </c>
      <c r="F4" s="228" t="s">
        <v>82</v>
      </c>
      <c r="G4" s="228" t="s">
        <v>83</v>
      </c>
      <c r="H4" s="228" t="s">
        <v>84</v>
      </c>
      <c r="I4" s="228" t="s">
        <v>85</v>
      </c>
      <c r="J4" s="228" t="s">
        <v>86</v>
      </c>
      <c r="K4" s="228" t="s">
        <v>87</v>
      </c>
      <c r="L4" s="228" t="s">
        <v>88</v>
      </c>
      <c r="M4" s="229" t="s">
        <v>342</v>
      </c>
      <c r="N4" s="228" t="s">
        <v>303</v>
      </c>
      <c r="O4" s="228" t="s">
        <v>320</v>
      </c>
      <c r="P4" s="228" t="s">
        <v>329</v>
      </c>
      <c r="Q4" s="228" t="s">
        <v>343</v>
      </c>
      <c r="R4" s="229" t="s">
        <v>344</v>
      </c>
      <c r="S4" s="230" t="s">
        <v>8</v>
      </c>
      <c r="T4" s="282"/>
      <c r="U4" s="116"/>
      <c r="V4" s="265"/>
      <c r="W4" s="270"/>
      <c r="X4" s="270" t="s">
        <v>63</v>
      </c>
      <c r="Y4" s="270" t="s">
        <v>82</v>
      </c>
      <c r="Z4" s="270" t="s">
        <v>83</v>
      </c>
      <c r="AA4" s="270" t="s">
        <v>84</v>
      </c>
      <c r="AB4" s="270" t="s">
        <v>85</v>
      </c>
      <c r="AC4" s="270" t="s">
        <v>86</v>
      </c>
      <c r="AD4" s="270" t="s">
        <v>87</v>
      </c>
      <c r="AE4" s="270" t="s">
        <v>88</v>
      </c>
      <c r="AF4" s="271" t="s">
        <v>342</v>
      </c>
      <c r="AG4" s="272" t="s">
        <v>303</v>
      </c>
      <c r="AH4" s="272" t="s">
        <v>320</v>
      </c>
      <c r="AI4" s="272" t="s">
        <v>329</v>
      </c>
      <c r="AJ4" s="272" t="s">
        <v>334</v>
      </c>
      <c r="AK4" s="272" t="s">
        <v>345</v>
      </c>
      <c r="AL4" s="272" t="s">
        <v>8</v>
      </c>
      <c r="AP4" s="282"/>
      <c r="AQ4" s="282"/>
      <c r="AR4" s="282"/>
      <c r="AS4" s="282"/>
      <c r="AT4" s="282"/>
      <c r="AU4" s="282"/>
      <c r="AV4" s="282"/>
      <c r="AW4" s="282"/>
    </row>
    <row r="5" spans="1:49">
      <c r="A5" s="282"/>
      <c r="B5" s="282"/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  <c r="AP5" s="282"/>
      <c r="AQ5" s="282"/>
      <c r="AR5" s="282"/>
      <c r="AS5" s="282"/>
      <c r="AT5" s="282"/>
      <c r="AU5" s="282"/>
      <c r="AV5" s="282"/>
      <c r="AW5" s="282"/>
    </row>
    <row r="6" spans="1:49" ht="13.5" customHeight="1">
      <c r="A6" s="282"/>
      <c r="B6" s="282"/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  <c r="AP6" s="282"/>
      <c r="AQ6" s="282"/>
      <c r="AR6" s="282"/>
      <c r="AS6" s="282"/>
      <c r="AT6" s="282"/>
      <c r="AU6" s="282"/>
      <c r="AV6" s="282"/>
      <c r="AW6" s="282"/>
    </row>
    <row r="7" spans="1:49">
      <c r="A7" s="282"/>
      <c r="B7" s="282"/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  <c r="AP7" s="282"/>
      <c r="AQ7" s="282"/>
      <c r="AR7" s="282"/>
      <c r="AS7" s="282"/>
      <c r="AT7" s="282"/>
      <c r="AU7" s="282"/>
      <c r="AV7" s="282"/>
      <c r="AW7" s="282"/>
    </row>
    <row r="8" spans="1:49">
      <c r="A8" s="282"/>
      <c r="B8" s="282"/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  <c r="AP8" s="282"/>
      <c r="AQ8" s="282"/>
      <c r="AR8" s="282"/>
      <c r="AS8" s="282"/>
      <c r="AT8" s="282"/>
      <c r="AU8" s="282"/>
      <c r="AV8" s="282"/>
      <c r="AW8" s="282"/>
    </row>
    <row r="9" spans="1:49">
      <c r="A9" s="282"/>
      <c r="B9" s="282"/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  <c r="AP9" s="282"/>
      <c r="AQ9" s="282"/>
      <c r="AR9" s="282"/>
      <c r="AS9" s="282"/>
      <c r="AT9" s="282"/>
      <c r="AU9" s="282"/>
      <c r="AV9" s="282"/>
      <c r="AW9" s="282"/>
    </row>
    <row r="10" spans="1:49">
      <c r="A10" s="282"/>
      <c r="B10" s="282"/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  <c r="AP10" s="282"/>
      <c r="AQ10" s="282"/>
      <c r="AR10" s="282"/>
      <c r="AS10" s="282"/>
      <c r="AT10" s="282"/>
      <c r="AU10" s="282"/>
      <c r="AV10" s="282"/>
      <c r="AW10" s="282"/>
    </row>
    <row r="11" spans="1:49">
      <c r="A11" s="282"/>
      <c r="B11" s="282"/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  <c r="AP11" s="282"/>
      <c r="AQ11" s="282"/>
      <c r="AR11" s="282"/>
      <c r="AS11" s="282"/>
      <c r="AT11" s="282"/>
      <c r="AU11" s="282"/>
      <c r="AV11" s="282"/>
      <c r="AW11" s="282"/>
    </row>
    <row r="12" spans="1:49">
      <c r="A12" s="282"/>
      <c r="B12" s="282"/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  <c r="AP12" s="282"/>
      <c r="AQ12" s="282"/>
      <c r="AR12" s="282"/>
      <c r="AS12" s="282"/>
      <c r="AT12" s="282"/>
      <c r="AU12" s="282"/>
      <c r="AV12" s="282"/>
      <c r="AW12" s="282"/>
    </row>
    <row r="13" spans="1:49">
      <c r="A13" s="282"/>
      <c r="B13" s="282"/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  <c r="AP13" s="282"/>
      <c r="AQ13" s="282"/>
      <c r="AR13" s="282"/>
      <c r="AS13" s="282"/>
      <c r="AT13" s="282"/>
      <c r="AU13" s="282"/>
      <c r="AV13" s="282"/>
      <c r="AW13" s="282"/>
    </row>
    <row r="14" spans="1:49">
      <c r="A14" s="282"/>
      <c r="B14" s="282"/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  <c r="AP14" s="282"/>
      <c r="AQ14" s="282"/>
      <c r="AR14" s="282"/>
      <c r="AS14" s="282"/>
      <c r="AT14" s="282"/>
      <c r="AU14" s="282"/>
      <c r="AV14" s="282"/>
      <c r="AW14" s="282"/>
    </row>
    <row r="15" spans="1:49">
      <c r="A15" s="282"/>
      <c r="B15" s="282"/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  <c r="AP15" s="282"/>
      <c r="AQ15" s="282"/>
      <c r="AR15" s="282"/>
      <c r="AS15" s="282"/>
      <c r="AT15" s="282"/>
      <c r="AU15" s="282"/>
      <c r="AV15" s="282"/>
      <c r="AW15" s="282"/>
    </row>
    <row r="16" spans="1:49" s="78" customFormat="1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 s="282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>
      <c r="C24" s="282"/>
      <c r="D24" s="282"/>
      <c r="E24" s="282"/>
      <c r="F24" s="282"/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282"/>
      <c r="T24" s="282"/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>
      <c r="C25" s="282"/>
      <c r="D25" s="282"/>
      <c r="E25" s="282"/>
      <c r="F25" s="282"/>
      <c r="G25" s="282"/>
      <c r="H25" s="282"/>
      <c r="I25" s="282"/>
      <c r="J25" s="282"/>
      <c r="K25" s="282"/>
      <c r="L25" s="282"/>
      <c r="M25" s="282"/>
      <c r="N25" s="282"/>
      <c r="O25" s="81"/>
      <c r="P25" s="282"/>
      <c r="Q25" s="282"/>
      <c r="R25" s="282"/>
      <c r="S25" s="282"/>
      <c r="T25" s="282"/>
    </row>
    <row r="27" spans="3:38" ht="15.75" thickBot="1">
      <c r="C27" s="282"/>
      <c r="D27" s="282"/>
      <c r="E27" s="282"/>
      <c r="F27" s="282"/>
      <c r="G27" s="282"/>
      <c r="H27" s="282"/>
      <c r="I27" s="282"/>
      <c r="J27" s="282"/>
      <c r="K27" s="282"/>
      <c r="L27" s="282"/>
      <c r="M27" s="282"/>
      <c r="N27" s="282"/>
      <c r="O27" s="282"/>
      <c r="P27" s="282"/>
      <c r="Q27" s="282"/>
      <c r="R27" s="282"/>
      <c r="S27" s="282"/>
      <c r="T27" s="282"/>
      <c r="V27" s="282"/>
    </row>
    <row r="28" spans="3:38" ht="14.25" customHeight="1">
      <c r="C28" s="282"/>
      <c r="D28" s="282"/>
      <c r="E28" s="282"/>
      <c r="F28" s="282"/>
      <c r="G28" s="282"/>
      <c r="H28" s="282"/>
      <c r="I28" s="282"/>
      <c r="J28" s="282"/>
      <c r="K28" s="282"/>
      <c r="L28" s="282"/>
      <c r="M28" s="282"/>
      <c r="N28" s="282"/>
      <c r="O28" s="282"/>
      <c r="P28" s="282"/>
      <c r="Q28" s="282"/>
      <c r="R28" s="282"/>
      <c r="S28" s="282"/>
      <c r="T28" s="282"/>
      <c r="V28" s="297" t="s">
        <v>30</v>
      </c>
    </row>
    <row r="29" spans="3:38" ht="14.25" customHeight="1" thickBot="1">
      <c r="C29" s="282"/>
      <c r="D29" s="282"/>
      <c r="E29" s="282"/>
      <c r="F29" s="282"/>
      <c r="G29" s="282"/>
      <c r="H29" s="282"/>
      <c r="I29" s="282"/>
      <c r="J29" s="282"/>
      <c r="K29" s="282"/>
      <c r="L29" s="282"/>
      <c r="M29" s="282"/>
      <c r="N29" s="282"/>
      <c r="O29" s="282"/>
      <c r="P29" s="282"/>
      <c r="Q29" s="282"/>
      <c r="R29" s="282"/>
      <c r="S29" s="282"/>
      <c r="T29" s="282"/>
      <c r="V29" s="298"/>
    </row>
    <row r="30" spans="3:38">
      <c r="C30" s="282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282"/>
      <c r="R30" s="282"/>
      <c r="S30" s="282"/>
      <c r="T30" s="282"/>
      <c r="V30" s="299" t="s">
        <v>33</v>
      </c>
      <c r="W30" s="48"/>
    </row>
    <row r="31" spans="3:38" ht="15.75" thickBot="1">
      <c r="C31" s="282"/>
      <c r="D31" s="282"/>
      <c r="E31" s="282"/>
      <c r="F31" s="282"/>
      <c r="G31" s="282"/>
      <c r="H31" s="282"/>
      <c r="I31" s="282"/>
      <c r="J31" s="282"/>
      <c r="K31" s="282"/>
      <c r="L31" s="282"/>
      <c r="M31" s="282"/>
      <c r="N31" s="282"/>
      <c r="O31" s="282"/>
      <c r="P31" s="282"/>
      <c r="Q31" s="282"/>
      <c r="R31" s="282"/>
      <c r="S31" s="282"/>
      <c r="T31" s="282"/>
      <c r="V31" s="300"/>
    </row>
    <row r="32" spans="3:38">
      <c r="C32" s="282"/>
      <c r="D32" s="282"/>
      <c r="E32" s="282"/>
      <c r="F32" s="282"/>
      <c r="G32" s="282"/>
      <c r="H32" s="282"/>
      <c r="I32" s="282"/>
      <c r="J32" s="282"/>
      <c r="K32" s="282"/>
      <c r="L32" s="282"/>
      <c r="M32" s="282"/>
      <c r="N32" s="282"/>
      <c r="O32" s="282"/>
      <c r="P32" s="282"/>
      <c r="Q32" s="282"/>
      <c r="R32" s="282"/>
      <c r="S32" s="282"/>
      <c r="T32" s="282"/>
      <c r="V32" s="28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defaultColWidth="10.7109375" defaultRowHeight="1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>
      <c r="A2" s="105">
        <v>1</v>
      </c>
      <c r="B2" s="282"/>
      <c r="C2" s="127"/>
      <c r="D2" s="127"/>
      <c r="E2" s="127"/>
      <c r="F2" s="282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S2" s="282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D2" s="282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O2" s="282"/>
      <c r="AP2" s="127">
        <f>+AE2+1</f>
        <v>4</v>
      </c>
      <c r="AQ2" s="127"/>
      <c r="AR2" s="127"/>
      <c r="AS2" s="127"/>
      <c r="AT2" s="127"/>
      <c r="AU2" s="127"/>
      <c r="AV2" s="282"/>
      <c r="AW2" s="282"/>
      <c r="AX2" s="282"/>
      <c r="AY2" s="106" t="s">
        <v>329</v>
      </c>
      <c r="AZ2" s="128"/>
      <c r="BA2" s="128"/>
      <c r="BB2" s="128"/>
      <c r="BC2" s="128"/>
      <c r="BD2" s="128"/>
      <c r="BE2" s="128"/>
      <c r="BF2" s="128"/>
      <c r="BG2" s="128"/>
      <c r="BH2" s="282"/>
      <c r="BI2" s="282"/>
      <c r="BJ2" s="127" t="s">
        <v>346</v>
      </c>
      <c r="BK2" s="127">
        <v>8</v>
      </c>
    </row>
    <row r="3" spans="1:63" ht="15" customHeight="1" thickBot="1">
      <c r="A3" s="282"/>
      <c r="B3" s="282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282"/>
      <c r="AW3" s="282"/>
      <c r="AX3" s="282"/>
      <c r="AY3" s="282"/>
      <c r="AZ3" s="282"/>
      <c r="BA3" s="282"/>
      <c r="BB3" s="282"/>
      <c r="BC3" s="282"/>
      <c r="BD3" s="282"/>
      <c r="BE3" s="282"/>
      <c r="BF3" s="282"/>
      <c r="BG3" s="282"/>
      <c r="BH3" s="282"/>
      <c r="BI3" s="282"/>
      <c r="BJ3" s="127" t="s">
        <v>303</v>
      </c>
      <c r="BK3" s="127">
        <v>16</v>
      </c>
    </row>
    <row r="4" spans="1:63" ht="15" customHeight="1" thickBot="1">
      <c r="A4" s="282"/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W4" s="282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I4" s="282"/>
      <c r="BJ4" s="127" t="s">
        <v>320</v>
      </c>
      <c r="BK4" s="127">
        <v>8</v>
      </c>
    </row>
    <row r="5" spans="1:63" ht="38.65" customHeight="1">
      <c r="A5" s="282"/>
      <c r="B5" s="134"/>
      <c r="C5" s="245"/>
      <c r="D5" s="341" t="s">
        <v>347</v>
      </c>
      <c r="E5" s="341"/>
      <c r="F5" s="341"/>
      <c r="G5" s="341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80"/>
      <c r="AW5" s="282"/>
      <c r="AX5" s="134"/>
      <c r="AY5" s="326" t="s">
        <v>348</v>
      </c>
      <c r="AZ5" s="327"/>
      <c r="BA5" s="327"/>
      <c r="BB5" s="327"/>
      <c r="BC5" s="327"/>
      <c r="BD5" s="327"/>
      <c r="BE5" s="327"/>
      <c r="BF5" s="327"/>
      <c r="BG5" s="328"/>
      <c r="BH5" s="80"/>
      <c r="BI5" s="282"/>
      <c r="BJ5" s="127" t="s">
        <v>329</v>
      </c>
      <c r="BK5" s="127">
        <v>4</v>
      </c>
    </row>
    <row r="6" spans="1:63" ht="20.100000000000001" customHeight="1">
      <c r="A6" s="282"/>
      <c r="B6" s="134"/>
      <c r="C6" s="222"/>
      <c r="D6" s="337" t="str">
        <f>"Grupo "&amp;VLOOKUP(I2,Aux!$M:$AZ,8,0)</f>
        <v>Grupo A</v>
      </c>
      <c r="E6" s="338"/>
      <c r="F6" s="338"/>
      <c r="G6" s="338"/>
      <c r="H6" s="338"/>
      <c r="I6" s="338"/>
      <c r="J6" s="338"/>
      <c r="K6" s="338"/>
      <c r="L6" s="338"/>
      <c r="M6" s="338"/>
      <c r="N6" s="339"/>
      <c r="O6" s="337" t="str">
        <f>"Grupo "&amp;VLOOKUP(T2,Aux!$M:$AZ,8,0)</f>
        <v>Grupo C</v>
      </c>
      <c r="P6" s="338"/>
      <c r="Q6" s="338"/>
      <c r="R6" s="338"/>
      <c r="S6" s="338"/>
      <c r="T6" s="338"/>
      <c r="U6" s="338"/>
      <c r="V6" s="338"/>
      <c r="W6" s="338"/>
      <c r="X6" s="338"/>
      <c r="Y6" s="339"/>
      <c r="Z6" s="337" t="str">
        <f>"Grupo "&amp;VLOOKUP(AE2,Aux!$M:$AZ,8,0)</f>
        <v>Grupo B</v>
      </c>
      <c r="AA6" s="338"/>
      <c r="AB6" s="338"/>
      <c r="AC6" s="338"/>
      <c r="AD6" s="338"/>
      <c r="AE6" s="338"/>
      <c r="AF6" s="338"/>
      <c r="AG6" s="338"/>
      <c r="AH6" s="338"/>
      <c r="AI6" s="338"/>
      <c r="AJ6" s="339"/>
      <c r="AK6" s="337" t="str">
        <f>"Grupo "&amp;VLOOKUP(AP2,Aux!$M:$AZ,8,0)</f>
        <v>Grupo A</v>
      </c>
      <c r="AL6" s="338"/>
      <c r="AM6" s="338"/>
      <c r="AN6" s="338"/>
      <c r="AO6" s="338"/>
      <c r="AP6" s="338"/>
      <c r="AQ6" s="338"/>
      <c r="AR6" s="338"/>
      <c r="AS6" s="338"/>
      <c r="AT6" s="338"/>
      <c r="AU6" s="339"/>
      <c r="AV6" s="80"/>
      <c r="AW6" s="282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I6" s="282"/>
      <c r="BJ6" s="127" t="s">
        <v>334</v>
      </c>
      <c r="BK6" s="127">
        <v>3</v>
      </c>
    </row>
    <row r="7" spans="1:63" ht="20.100000000000001" customHeight="1">
      <c r="A7" s="282"/>
      <c r="B7" s="134"/>
      <c r="C7" s="222"/>
      <c r="D7" s="333"/>
      <c r="E7" s="329" t="e" vm="5">
        <f>IFERROR(VLOOKUP(F7,Aux!$A:$X,8,0),"")</f>
        <v>#VALUE!</v>
      </c>
      <c r="F7" s="329" t="str">
        <f>VLOOKUP(I2,Aux!$M:$AZ,5,0)</f>
        <v>Al-Ahly</v>
      </c>
      <c r="G7" s="329" t="e" vm="6">
        <f>IFERROR(VLOOKUP(F7,Aux!$A:$C,3,0),"")</f>
        <v>#VALUE!</v>
      </c>
      <c r="H7" s="237"/>
      <c r="I7" s="236">
        <f>VLOOKUP(I2,Aux!$M:$AZ,3,0)</f>
        <v>45822.833333333336</v>
      </c>
      <c r="J7" s="332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5"/>
      <c r="O7" s="333"/>
      <c r="P7" s="329" t="e" vm="18">
        <f>IFERROR(VLOOKUP(Q7,Aux!$A:$X,8,0),"")</f>
        <v>#VALUE!</v>
      </c>
      <c r="Q7" s="329" t="str">
        <f>VLOOKUP(T2,Aux!$M:$AZ,5,0)</f>
        <v>Bayern Múnich</v>
      </c>
      <c r="R7" s="329" t="e" vm="19">
        <f>IFERROR(VLOOKUP(Q7,Aux!$A:$C,3,0),"")</f>
        <v>#VALUE!</v>
      </c>
      <c r="S7" s="237"/>
      <c r="T7" s="236">
        <f>VLOOKUP(T2,Aux!$M:$AZ,3,0)</f>
        <v>45823.5</v>
      </c>
      <c r="U7" s="332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5"/>
      <c r="Z7" s="333"/>
      <c r="AA7" s="329" t="e" vm="12">
        <f>IFERROR(VLOOKUP(AB7,Aux!$A:$X,8,0),"")</f>
        <v>#VALUE!</v>
      </c>
      <c r="AB7" s="329" t="str">
        <f>VLOOKUP(AE2,Aux!$M:$AZ,5,0)</f>
        <v>Paris Saint-Germain</v>
      </c>
      <c r="AC7" s="329" t="e" vm="13">
        <f>IFERROR(VLOOKUP(AB7,Aux!$A:$C,3,0),"")</f>
        <v>#VALUE!</v>
      </c>
      <c r="AD7" s="237"/>
      <c r="AE7" s="236">
        <f>VLOOKUP(AE2,Aux!$M:$AZ,3,0)</f>
        <v>45823.5</v>
      </c>
      <c r="AF7" s="332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5"/>
      <c r="AK7" s="333"/>
      <c r="AL7" s="329" t="e" vm="9">
        <f>IFERROR(VLOOKUP(AM7,Aux!$A:$X,8,0),"")</f>
        <v>#VALUE!</v>
      </c>
      <c r="AM7" s="329" t="str">
        <f>VLOOKUP(AP2,Aux!$M:$AZ,5,0)</f>
        <v>Palmeiras</v>
      </c>
      <c r="AN7" s="329" t="e" vm="8">
        <f>IFERROR(VLOOKUP(AM7,Aux!$A:$C,3,0),"")</f>
        <v>#VALUE!</v>
      </c>
      <c r="AO7" s="237"/>
      <c r="AP7" s="236">
        <f>VLOOKUP(AP2,Aux!$M:$AZ,3,0)</f>
        <v>45823.75</v>
      </c>
      <c r="AQ7" s="332"/>
      <c r="AR7" s="331" t="e" vm="10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5"/>
      <c r="AV7" s="80"/>
      <c r="AW7" s="282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I7" s="282"/>
      <c r="BJ7" s="127" t="s">
        <v>38</v>
      </c>
      <c r="BK7" s="127">
        <v>1</v>
      </c>
    </row>
    <row r="8" spans="1:63" ht="20.100000000000001" customHeight="1">
      <c r="A8" s="282"/>
      <c r="B8" s="134"/>
      <c r="C8" s="222"/>
      <c r="D8" s="334"/>
      <c r="E8" s="330"/>
      <c r="F8" s="330"/>
      <c r="G8" s="330"/>
      <c r="H8" s="238"/>
      <c r="I8" s="235">
        <f>+I7</f>
        <v>45822.833333333336</v>
      </c>
      <c r="J8" s="332"/>
      <c r="K8" s="331"/>
      <c r="L8" s="331"/>
      <c r="M8" s="331"/>
      <c r="N8" s="335"/>
      <c r="O8" s="334"/>
      <c r="P8" s="330"/>
      <c r="Q8" s="330"/>
      <c r="R8" s="330"/>
      <c r="S8" s="238"/>
      <c r="T8" s="235">
        <f>+T7</f>
        <v>45823.5</v>
      </c>
      <c r="U8" s="332"/>
      <c r="V8" s="331"/>
      <c r="W8" s="331"/>
      <c r="X8" s="331"/>
      <c r="Y8" s="335"/>
      <c r="Z8" s="334"/>
      <c r="AA8" s="330"/>
      <c r="AB8" s="330"/>
      <c r="AC8" s="330"/>
      <c r="AD8" s="238"/>
      <c r="AE8" s="235">
        <f>+AE7</f>
        <v>45823.5</v>
      </c>
      <c r="AF8" s="332"/>
      <c r="AG8" s="331"/>
      <c r="AH8" s="331"/>
      <c r="AI8" s="331"/>
      <c r="AJ8" s="335"/>
      <c r="AK8" s="334"/>
      <c r="AL8" s="330"/>
      <c r="AM8" s="330"/>
      <c r="AN8" s="330"/>
      <c r="AO8" s="238"/>
      <c r="AP8" s="235">
        <f>+AP7</f>
        <v>45823.75</v>
      </c>
      <c r="AQ8" s="332"/>
      <c r="AR8" s="331"/>
      <c r="AS8" s="331"/>
      <c r="AT8" s="331"/>
      <c r="AU8" s="335"/>
      <c r="AV8" s="80"/>
      <c r="AW8" s="282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I8" s="282"/>
      <c r="BJ8" s="282"/>
      <c r="BK8" s="282"/>
    </row>
    <row r="9" spans="1:63" ht="20.100000000000001" customHeight="1" thickBot="1">
      <c r="A9" s="282"/>
      <c r="B9" s="134"/>
      <c r="C9" s="214" t="s">
        <v>336</v>
      </c>
      <c r="D9" s="336">
        <f ca="1">VLOOKUP(I2,Aux!$M:$AZ,9,0)</f>
        <v>0</v>
      </c>
      <c r="E9" s="336"/>
      <c r="F9" s="336"/>
      <c r="G9" s="336"/>
      <c r="H9" s="336"/>
      <c r="I9" s="231">
        <f ca="1">+IF(D9="","",IF(D9&gt;J9,1,IF(D9=J9,"X",2)))</f>
        <v>2</v>
      </c>
      <c r="J9" s="336">
        <f ca="1">VLOOKUP(I2,Aux!$M:$AZ,10,0)</f>
        <v>2</v>
      </c>
      <c r="K9" s="336"/>
      <c r="L9" s="336"/>
      <c r="M9" s="336"/>
      <c r="N9" s="336"/>
      <c r="O9" s="336">
        <f ca="1">VLOOKUP(T2,Aux!$M:$AZ,9,0)</f>
        <v>2</v>
      </c>
      <c r="P9" s="336"/>
      <c r="Q9" s="336"/>
      <c r="R9" s="336"/>
      <c r="S9" s="336"/>
      <c r="T9" s="231">
        <f ca="1">+IF(O9="","",IF(O9&gt;U9,1,IF(O9=U9,"X",2)))</f>
        <v>1</v>
      </c>
      <c r="U9" s="336">
        <f ca="1">VLOOKUP(T2,Aux!$M:$AZ,10,0)</f>
        <v>0</v>
      </c>
      <c r="V9" s="336"/>
      <c r="W9" s="336"/>
      <c r="X9" s="336"/>
      <c r="Y9" s="336"/>
      <c r="Z9" s="336">
        <f ca="1">VLOOKUP(AE2,Aux!$M:$AZ,9,0)</f>
        <v>2</v>
      </c>
      <c r="AA9" s="336"/>
      <c r="AB9" s="336"/>
      <c r="AC9" s="336"/>
      <c r="AD9" s="336"/>
      <c r="AE9" s="231">
        <f ca="1">+IF(Z9="","",IF(Z9&gt;AF9,1,IF(Z9=AF9,"X",2)))</f>
        <v>2</v>
      </c>
      <c r="AF9" s="336">
        <f ca="1">VLOOKUP(AE2,Aux!$M:$AZ,10,0)</f>
        <v>3</v>
      </c>
      <c r="AG9" s="336"/>
      <c r="AH9" s="336"/>
      <c r="AI9" s="336"/>
      <c r="AJ9" s="336"/>
      <c r="AK9" s="336">
        <f ca="1">VLOOKUP(AP2,Aux!$M:$AZ,9,0)</f>
        <v>2</v>
      </c>
      <c r="AL9" s="336"/>
      <c r="AM9" s="336"/>
      <c r="AN9" s="336"/>
      <c r="AO9" s="336"/>
      <c r="AP9" s="231">
        <f ca="1">+IF(AK9="","",IF(AK9&gt;AQ9,1,IF(AK9=AQ9,"X",2)))</f>
        <v>1</v>
      </c>
      <c r="AQ9" s="336">
        <f ca="1">VLOOKUP(AP2,Aux!$M:$AZ,10,0)</f>
        <v>1</v>
      </c>
      <c r="AR9" s="336"/>
      <c r="AS9" s="336"/>
      <c r="AT9" s="336"/>
      <c r="AU9" s="336"/>
      <c r="AV9" s="80"/>
      <c r="AW9" s="282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I9" s="282"/>
      <c r="BJ9" s="282"/>
      <c r="BK9" s="282"/>
    </row>
    <row r="10" spans="1:63" ht="20.100000000000001" customHeight="1">
      <c r="A10" s="282"/>
      <c r="B10" s="134"/>
      <c r="C10" s="282"/>
      <c r="D10" s="282"/>
      <c r="E10" s="282"/>
      <c r="F10" s="282"/>
      <c r="G10" s="282"/>
      <c r="H10" s="282"/>
      <c r="I10" s="282"/>
      <c r="J10" s="282"/>
      <c r="K10" s="282"/>
      <c r="L10" s="282"/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  <c r="AP10" s="282"/>
      <c r="AQ10" s="282"/>
      <c r="AR10" s="282"/>
      <c r="AS10" s="282"/>
      <c r="AT10" s="282"/>
      <c r="AU10" s="282"/>
      <c r="AV10" s="80"/>
      <c r="AW10" s="282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I10" s="282"/>
      <c r="BJ10" s="282"/>
      <c r="BK10" s="282"/>
    </row>
    <row r="11" spans="1:63" ht="20.100000000000001" customHeight="1">
      <c r="A11" s="282"/>
      <c r="B11" s="134"/>
      <c r="C11" s="258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5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5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5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5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W11" s="282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I11" s="282"/>
      <c r="BJ11" s="282"/>
      <c r="BK11" s="282"/>
    </row>
    <row r="12" spans="1:63" ht="20.100000000000001" customHeight="1">
      <c r="A12" s="282"/>
      <c r="B12" s="134"/>
      <c r="C12" s="259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6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6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6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6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W12" s="282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I12" s="282"/>
      <c r="BJ12" s="282"/>
      <c r="BK12" s="282"/>
    </row>
    <row r="13" spans="1:63" ht="20.100000000000001" customHeight="1">
      <c r="A13" s="282"/>
      <c r="B13" s="134"/>
      <c r="C13" s="259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6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6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6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6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W13" s="282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I13" s="282"/>
      <c r="BJ13" s="282"/>
      <c r="BK13" s="282"/>
    </row>
    <row r="14" spans="1:63" ht="20.100000000000001" customHeight="1">
      <c r="A14" s="282"/>
      <c r="B14" s="134"/>
      <c r="C14" s="259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6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6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6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6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W14" s="282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I14" s="282"/>
      <c r="BJ14" s="282"/>
      <c r="BK14" s="282"/>
    </row>
    <row r="15" spans="1:63" ht="20.100000000000001" customHeight="1">
      <c r="A15" s="282"/>
      <c r="B15" s="134"/>
      <c r="C15" s="259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6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6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6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6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W15" s="282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I15" s="282"/>
      <c r="BJ15" s="282"/>
      <c r="BK15" s="282"/>
    </row>
    <row r="16" spans="1:63" ht="20.100000000000001" customHeight="1">
      <c r="A16" s="282"/>
      <c r="B16" s="134"/>
      <c r="C16" s="259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6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6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6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6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W16" s="282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I16" s="282"/>
      <c r="BJ16" s="282"/>
      <c r="BK16" s="282"/>
    </row>
    <row r="17" spans="2:63" ht="20.100000000000001" customHeight="1">
      <c r="B17" s="134"/>
      <c r="C17" s="259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6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6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6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6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W17" s="282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I17" s="282"/>
      <c r="BJ17" s="282"/>
      <c r="BK17" s="282"/>
    </row>
    <row r="18" spans="2:63" ht="20.100000000000001" customHeight="1">
      <c r="B18" s="134"/>
      <c r="C18" s="259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6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6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6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6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W18" s="282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I18" s="282"/>
      <c r="BJ18" s="282"/>
      <c r="BK18" s="282"/>
    </row>
    <row r="19" spans="2:63" ht="20.100000000000001" customHeight="1">
      <c r="B19" s="134"/>
      <c r="C19" s="259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6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6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6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6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W19" s="282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I19" s="282"/>
      <c r="BJ19" s="282"/>
      <c r="BK19" s="282"/>
    </row>
    <row r="20" spans="2:63" ht="20.100000000000001" customHeight="1">
      <c r="B20" s="134"/>
      <c r="C20" s="259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6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6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6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6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W20" s="282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I20" s="282"/>
      <c r="BJ20" s="282"/>
      <c r="BK20" s="282"/>
    </row>
    <row r="21" spans="2:63" ht="20.100000000000001" customHeight="1">
      <c r="B21" s="134"/>
      <c r="C21" s="259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6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6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6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6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W21" s="282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I21" s="282"/>
      <c r="BJ21" s="282"/>
      <c r="BK21" s="282"/>
    </row>
    <row r="22" spans="2:63" ht="20.100000000000001" customHeight="1">
      <c r="B22" s="134"/>
      <c r="C22" s="259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6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6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6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6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W22" s="282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I22" s="282"/>
      <c r="BJ22" s="282"/>
      <c r="BK22" s="282"/>
    </row>
    <row r="23" spans="2:63" ht="20.100000000000001" customHeight="1">
      <c r="B23" s="134"/>
      <c r="C23" s="259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6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6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6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6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W23" s="282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  <c r="BI23" s="282"/>
    </row>
    <row r="24" spans="2:63" ht="20.100000000000001" customHeight="1">
      <c r="B24" s="134"/>
      <c r="C24" s="259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6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6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6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6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W24" s="282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  <c r="BI24" s="282"/>
    </row>
    <row r="25" spans="2:63" ht="20.100000000000001" customHeight="1">
      <c r="B25" s="134"/>
      <c r="C25" s="259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6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6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6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6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W25" s="282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  <c r="BI25" s="282"/>
    </row>
    <row r="26" spans="2:63" ht="20.100000000000001" customHeight="1">
      <c r="B26" s="134"/>
      <c r="C26" s="259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6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6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6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6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W26" s="282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  <c r="BI26" s="282"/>
    </row>
    <row r="27" spans="2:63" ht="20.100000000000001" customHeight="1" thickBot="1">
      <c r="B27" s="134"/>
      <c r="C27" s="259" t="str">
        <f>IF(ClasificaciónPorra!D21=0,"",ClasificaciónPorra!D21)</f>
        <v/>
      </c>
      <c r="D27" s="34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7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4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7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4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7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4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7" t="str">
        <f t="shared" si="11"/>
        <v/>
      </c>
      <c r="AQ27" s="34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W27" s="282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  <c r="BI27" s="282"/>
    </row>
    <row r="28" spans="2:63" ht="20.100000000000001" customHeight="1" thickBot="1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  <c r="AW28" s="282"/>
      <c r="AX28" s="282"/>
      <c r="AY28" s="282"/>
      <c r="AZ28" s="282"/>
      <c r="BA28" s="282"/>
      <c r="BB28" s="282"/>
      <c r="BC28" s="282"/>
      <c r="BD28" s="282"/>
      <c r="BE28" s="282"/>
      <c r="BF28" s="282"/>
      <c r="BG28" s="282"/>
      <c r="BH28" s="282"/>
      <c r="BI28" s="282"/>
    </row>
    <row r="29" spans="2:63" ht="20.100000000000001" customHeight="1">
      <c r="B29" s="282"/>
      <c r="C29" s="282"/>
      <c r="D29" s="282"/>
      <c r="E29" s="282"/>
      <c r="F29" s="282"/>
      <c r="G29" s="282"/>
      <c r="H29" s="282"/>
      <c r="I29" s="282"/>
      <c r="J29" s="282"/>
      <c r="K29" s="282"/>
      <c r="L29" s="282"/>
      <c r="M29" s="282"/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282"/>
      <c r="BD29" s="282"/>
      <c r="BE29" s="282"/>
      <c r="BF29" s="282"/>
      <c r="BG29" s="282"/>
      <c r="BH29" s="282"/>
      <c r="BI29" s="282"/>
    </row>
    <row r="30" spans="2:63" ht="20.100000000000001" customHeight="1" thickBot="1">
      <c r="B30" s="282"/>
      <c r="C30" s="282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282"/>
      <c r="AB30" s="282"/>
      <c r="AC30" s="282"/>
      <c r="AD30" s="282"/>
      <c r="AE30" s="282"/>
      <c r="AF30" s="282"/>
      <c r="AG30" s="282"/>
      <c r="AH30" s="282"/>
      <c r="AI30" s="282"/>
      <c r="AJ30" s="282"/>
      <c r="AK30" s="282"/>
      <c r="AL30" s="282"/>
      <c r="AM30" s="282"/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282"/>
      <c r="BD30" s="282"/>
      <c r="BE30" s="282"/>
      <c r="BF30" s="282"/>
      <c r="BG30" s="282"/>
      <c r="BH30" s="282"/>
      <c r="BI30" s="282"/>
    </row>
    <row r="31" spans="2:63" ht="20.100000000000001" customHeight="1">
      <c r="B31" s="282"/>
      <c r="C31" s="282"/>
      <c r="D31" s="282"/>
      <c r="E31" s="282"/>
      <c r="F31" s="282"/>
      <c r="G31" s="282"/>
      <c r="H31" s="282"/>
      <c r="I31" s="282"/>
      <c r="J31" s="282"/>
      <c r="K31" s="282"/>
      <c r="L31" s="282"/>
      <c r="M31" s="282"/>
      <c r="N31" s="282"/>
      <c r="O31" s="282"/>
      <c r="P31" s="282"/>
      <c r="Q31" s="282"/>
      <c r="R31" s="282"/>
      <c r="S31" s="282"/>
      <c r="T31" s="282"/>
      <c r="U31" s="282"/>
      <c r="V31" s="282"/>
      <c r="W31" s="282"/>
      <c r="X31" s="282"/>
      <c r="Y31" s="282"/>
      <c r="Z31" s="282"/>
      <c r="AA31" s="282"/>
      <c r="AB31" s="282"/>
      <c r="AC31" s="282"/>
      <c r="AD31" s="282"/>
      <c r="AE31" s="282"/>
      <c r="AF31" s="282"/>
      <c r="AG31" s="282"/>
      <c r="AH31" s="282"/>
      <c r="AI31" s="282"/>
      <c r="AJ31" s="282"/>
      <c r="AK31" s="282"/>
      <c r="AL31" s="282"/>
      <c r="AM31" s="282"/>
      <c r="AN31" s="282"/>
      <c r="AO31" s="282"/>
      <c r="AP31" s="282"/>
      <c r="AQ31" s="282"/>
      <c r="AR31" s="282"/>
      <c r="AS31" s="282"/>
      <c r="AT31" s="282"/>
      <c r="AU31" s="282"/>
      <c r="AV31" s="282"/>
      <c r="AW31" s="297" t="s">
        <v>30</v>
      </c>
      <c r="AX31" s="282"/>
      <c r="AY31" s="282"/>
      <c r="AZ31" s="282"/>
      <c r="BA31" s="282"/>
      <c r="BB31" s="282"/>
      <c r="BC31" s="282"/>
      <c r="BD31" s="282"/>
      <c r="BE31" s="282"/>
      <c r="BF31" s="282"/>
      <c r="BG31" s="282"/>
      <c r="BH31" s="282"/>
      <c r="BI31" s="282"/>
    </row>
    <row r="32" spans="2:63" ht="20.100000000000001" customHeight="1" thickBot="1">
      <c r="B32" s="282"/>
      <c r="C32" s="282"/>
      <c r="D32" s="282"/>
      <c r="E32" s="282"/>
      <c r="F32" s="282"/>
      <c r="G32" s="282"/>
      <c r="H32" s="282"/>
      <c r="I32" s="282"/>
      <c r="J32" s="282"/>
      <c r="K32" s="282"/>
      <c r="L32" s="282"/>
      <c r="M32" s="282"/>
      <c r="N32" s="282"/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98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</row>
    <row r="33" spans="49:49" ht="20.100000000000001" customHeight="1">
      <c r="AW33" s="299" t="s">
        <v>33</v>
      </c>
    </row>
    <row r="34" spans="49:49" ht="20.100000000000001" customHeight="1" thickBot="1">
      <c r="AW34" s="300"/>
    </row>
    <row r="35" spans="49:49" ht="20.100000000000001" customHeight="1">
      <c r="AW35" s="282"/>
    </row>
    <row r="36" spans="49:49" ht="20.100000000000001" customHeight="1">
      <c r="AW36" s="282"/>
    </row>
    <row r="37" spans="49:49" ht="20.100000000000001" customHeight="1">
      <c r="AW37" s="282"/>
    </row>
    <row r="38" spans="49:49" ht="20.100000000000001" customHeight="1">
      <c r="AW38" s="282"/>
    </row>
    <row r="39" spans="49:49" ht="20.100000000000001" customHeight="1">
      <c r="AW39" s="282"/>
    </row>
    <row r="40" spans="49:49" ht="20.100000000000001" customHeight="1">
      <c r="AW40" s="282"/>
    </row>
    <row r="41" spans="49:49" ht="20.100000000000001" customHeight="1">
      <c r="AW41" s="282"/>
    </row>
    <row r="42" spans="49:49" ht="20.100000000000001" customHeight="1">
      <c r="AW42" s="282"/>
    </row>
    <row r="43" spans="49:49" ht="20.100000000000001" customHeight="1">
      <c r="AW43" s="282"/>
    </row>
    <row r="44" spans="49:49" ht="20.100000000000001" customHeight="1">
      <c r="AW44" s="282"/>
    </row>
    <row r="45" spans="49:49" ht="20.100000000000001" customHeight="1">
      <c r="AW45" s="282"/>
    </row>
    <row r="46" spans="49:49" ht="20.100000000000001" customHeight="1">
      <c r="AW46" s="282"/>
    </row>
    <row r="47" spans="49:49" ht="20.100000000000001" customHeight="1">
      <c r="AW47" s="282"/>
    </row>
    <row r="48" spans="49:49" ht="20.100000000000001" customHeight="1">
      <c r="AW48" s="282"/>
    </row>
    <row r="49" ht="20.100000000000001" customHeight="1"/>
    <row r="50" ht="20.100000000000001" customHeight="1"/>
    <row r="51" ht="20.100000000000001" customHeight="1"/>
    <row r="52" ht="20.100000000000001" customHeight="1"/>
    <row r="53" ht="20.100000000000001" customHeight="1"/>
    <row r="54" ht="20.100000000000001" customHeight="1"/>
    <row r="55" ht="20.100000000000001" customHeight="1"/>
    <row r="56" ht="20.100000000000001" customHeight="1"/>
    <row r="57" ht="20.100000000000001" customHeight="1"/>
    <row r="58" ht="20.100000000000001" customHeight="1"/>
    <row r="59" ht="20.100000000000001" customHeight="1"/>
    <row r="60" ht="20.100000000000001" customHeight="1"/>
    <row r="61" ht="20.100000000000001" customHeight="1"/>
    <row r="62" ht="20.100000000000001" customHeight="1"/>
    <row r="63" ht="20.100000000000001" customHeight="1"/>
    <row r="64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  <row r="69" ht="20.100000000000001" customHeight="1"/>
    <row r="70" ht="20.100000000000001" customHeight="1"/>
    <row r="71" ht="20.100000000000001" customHeight="1"/>
    <row r="72" ht="20.100000000000001" customHeight="1"/>
    <row r="73" ht="20.100000000000001" customHeight="1"/>
    <row r="74" ht="20.100000000000001" customHeight="1"/>
    <row r="75" ht="20.100000000000001" customHeight="1"/>
    <row r="76" ht="20.100000000000001" customHeight="1"/>
    <row r="77" ht="20.100000000000001" customHeight="1"/>
    <row r="78" ht="20.100000000000001" customHeight="1"/>
    <row r="79" ht="20.100000000000001" customHeight="1"/>
    <row r="80" ht="20.100000000000001" customHeight="1"/>
    <row r="81" ht="20.100000000000001" customHeight="1"/>
    <row r="82" ht="20.100000000000001" customHeight="1"/>
    <row r="83" ht="20.100000000000001" customHeight="1"/>
    <row r="84" ht="20.100000000000001" customHeight="1"/>
    <row r="85" ht="20.100000000000001" customHeight="1"/>
    <row r="86" ht="20.100000000000001" customHeight="1"/>
    <row r="87" ht="20.100000000000001" customHeight="1"/>
    <row r="88" ht="20.100000000000001" customHeight="1"/>
    <row r="89" ht="20.100000000000001" customHeight="1"/>
    <row r="90" ht="20.100000000000001" customHeight="1"/>
    <row r="91" ht="20.100000000000001" customHeight="1"/>
    <row r="92" ht="20.100000000000001" customHeight="1"/>
    <row r="93" ht="20.100000000000001" customHeight="1"/>
    <row r="94" ht="20.100000000000001" customHeight="1"/>
    <row r="95" ht="20.100000000000001" customHeight="1"/>
    <row r="96" ht="20.100000000000001" customHeight="1"/>
    <row r="97" ht="20.100000000000001" customHeight="1"/>
    <row r="98" ht="20.100000000000001" customHeight="1"/>
    <row r="99" ht="20.100000000000001" customHeight="1"/>
    <row r="100" ht="20.100000000000001" customHeight="1"/>
    <row r="101" ht="20.100000000000001" customHeight="1"/>
    <row r="102" ht="20.100000000000001" customHeight="1"/>
    <row r="103" ht="20.100000000000001" customHeight="1"/>
    <row r="104" ht="20.100000000000001" customHeight="1"/>
    <row r="105" ht="20.100000000000001" customHeight="1"/>
    <row r="106" ht="20.100000000000001" customHeight="1"/>
    <row r="107" ht="20.100000000000001" customHeight="1"/>
    <row r="108" ht="20.100000000000001" customHeight="1"/>
    <row r="109" ht="20.100000000000001" customHeight="1"/>
    <row r="110" ht="20.100000000000001" customHeight="1"/>
    <row r="111" ht="20.100000000000001" customHeight="1"/>
    <row r="112" ht="20.100000000000001" customHeight="1"/>
    <row r="113" ht="20.100000000000001" customHeight="1"/>
    <row r="114" ht="20.100000000000001" customHeight="1"/>
    <row r="115" ht="20.100000000000001" customHeight="1"/>
    <row r="116" ht="20.100000000000001" customHeight="1"/>
    <row r="117" ht="20.100000000000001" customHeight="1"/>
    <row r="118" ht="20.100000000000001" customHeight="1"/>
    <row r="119" ht="20.100000000000001" customHeight="1"/>
    <row r="120" ht="20.100000000000001" customHeight="1"/>
    <row r="121" ht="20.100000000000001" customHeight="1"/>
    <row r="122" ht="20.100000000000001" customHeight="1"/>
    <row r="123" ht="20.100000000000001" customHeight="1"/>
    <row r="124" ht="20.100000000000001" customHeight="1"/>
    <row r="125" ht="20.100000000000001" customHeight="1"/>
    <row r="126" ht="20.100000000000001" customHeight="1"/>
    <row r="127" ht="20.100000000000001" customHeight="1"/>
    <row r="128" ht="20.100000000000001" customHeight="1"/>
    <row r="129" ht="20.100000000000001" customHeight="1"/>
    <row r="130" ht="20.100000000000001" customHeight="1"/>
    <row r="131" ht="20.100000000000001" customHeight="1"/>
    <row r="132" ht="20.100000000000001" customHeight="1"/>
    <row r="133" ht="20.100000000000001" customHeight="1"/>
    <row r="134" ht="20.100000000000001" customHeight="1"/>
    <row r="135" ht="20.100000000000001" customHeight="1"/>
    <row r="136" ht="20.100000000000001" customHeight="1"/>
    <row r="137" ht="20.100000000000001" customHeight="1"/>
    <row r="138" ht="20.100000000000001" customHeight="1"/>
    <row r="139" ht="20.100000000000001" customHeight="1"/>
    <row r="140" ht="20.100000000000001" customHeight="1"/>
    <row r="141" ht="20.100000000000001" customHeight="1"/>
    <row r="142" ht="20.100000000000001" customHeight="1"/>
    <row r="143" ht="20.100000000000001" customHeight="1"/>
    <row r="144" ht="20.100000000000001" customHeight="1"/>
    <row r="145" ht="20.100000000000001" customHeight="1"/>
    <row r="146" ht="20.100000000000001" customHeight="1"/>
    <row r="147" ht="20.100000000000001" customHeight="1"/>
    <row r="148" ht="20.100000000000001" customHeight="1"/>
    <row r="149" ht="20.100000000000001" customHeight="1"/>
    <row r="150" ht="20.100000000000001" customHeight="1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9">
      <formula>#REF!="G"</formula>
    </cfRule>
    <cfRule type="expression" dxfId="26" priority="198">
      <formula>#REF!="E"</formula>
    </cfRule>
    <cfRule type="expression" dxfId="25" priority="197">
      <formula>#REF!="P"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4">
      <formula>#REF!="G"</formula>
    </cfRule>
    <cfRule type="expression" dxfId="21" priority="183">
      <formula>#REF!="E"</formula>
    </cfRule>
    <cfRule type="expression" dxfId="20" priority="182">
      <formula>#REF!="P"</formula>
    </cfRule>
  </conditionalFormatting>
  <conditionalFormatting sqref="O9">
    <cfRule type="expression" dxfId="19" priority="64">
      <formula>#REF!="G"</formula>
    </cfRule>
    <cfRule type="expression" dxfId="18" priority="63">
      <formula>#REF!="E"</formula>
    </cfRule>
    <cfRule type="expression" dxfId="17" priority="62">
      <formula>#REF!="P"</formula>
    </cfRule>
  </conditionalFormatting>
  <conditionalFormatting sqref="U9">
    <cfRule type="expression" dxfId="16" priority="61">
      <formula>#REF!="G"</formula>
    </cfRule>
    <cfRule type="expression" dxfId="15" priority="60">
      <formula>#REF!="E"</formula>
    </cfRule>
    <cfRule type="expression" dxfId="14" priority="59">
      <formula>#REF!="P"</formula>
    </cfRule>
  </conditionalFormatting>
  <conditionalFormatting sqref="Z9">
    <cfRule type="expression" dxfId="13" priority="58">
      <formula>#REF!="G"</formula>
    </cfRule>
    <cfRule type="expression" dxfId="12" priority="57">
      <formula>#REF!="E"</formula>
    </cfRule>
    <cfRule type="expression" dxfId="11" priority="56">
      <formula>#REF!="P"</formula>
    </cfRule>
  </conditionalFormatting>
  <conditionalFormatting sqref="AF9">
    <cfRule type="expression" dxfId="10" priority="55">
      <formula>#REF!="G"</formula>
    </cfRule>
    <cfRule type="expression" dxfId="9" priority="54">
      <formula>#REF!="E"</formula>
    </cfRule>
    <cfRule type="expression" dxfId="8" priority="53">
      <formula>#REF!="P"</formula>
    </cfRule>
  </conditionalFormatting>
  <conditionalFormatting sqref="AK9">
    <cfRule type="expression" dxfId="7" priority="52">
      <formula>#REF!="G"</formula>
    </cfRule>
    <cfRule type="expression" dxfId="6" priority="51">
      <formula>#REF!="E"</formula>
    </cfRule>
    <cfRule type="expression" dxfId="5" priority="50">
      <formula>#REF!="P"</formula>
    </cfRule>
  </conditionalFormatting>
  <conditionalFormatting sqref="AQ9">
    <cfRule type="expression" dxfId="4" priority="49">
      <formula>#REF!="G"</formula>
    </cfRule>
    <cfRule type="expression" dxfId="3" priority="48">
      <formula>#REF!="E"</formula>
    </cfRule>
    <cfRule type="expression" dxfId="2" priority="47">
      <formula>#REF!="P"</formula>
    </cfRule>
  </conditionalFormatting>
  <conditionalFormatting sqref="AW31:AW34">
    <cfRule type="expression" dxfId="1" priority="2">
      <formula>AND($L34&lt;&gt;"",$L35="")</formula>
    </cfRule>
    <cfRule type="expression" dxfId="0" priority="1">
      <formula>$L34&lt;&gt;""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/>
  <cp:revision/>
  <dcterms:created xsi:type="dcterms:W3CDTF">2024-01-15T16:01:21Z</dcterms:created>
  <dcterms:modified xsi:type="dcterms:W3CDTF">2025-06-15T18:56:46Z</dcterms:modified>
  <cp:category/>
  <cp:contentStatus/>
</cp:coreProperties>
</file>