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CE6BBB45-3997-4F29-86E4-0C102F600D45}" xr6:coauthVersionLast="47" xr6:coauthVersionMax="47" xr10:uidLastSave="{00000000-0000-0000-0000-000000000000}"/>
  <bookViews>
    <workbookView xWindow="-120" yWindow="-120" windowWidth="29040" windowHeight="1572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23" l="1"/>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7" i="1"/>
  <c r="N32" i="1"/>
  <c r="O29" i="1"/>
  <c r="O26" i="1"/>
  <c r="N29" i="1"/>
  <c r="N30" i="1"/>
  <c r="O28" i="1"/>
  <c r="N28" i="1"/>
  <c r="N26" i="1"/>
  <c r="N31" i="1"/>
  <c r="O31" i="1"/>
  <c r="O27" i="1"/>
  <c r="O33" i="1"/>
  <c r="O32" i="1"/>
  <c r="O30" i="1"/>
  <c r="N33"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1" i="1"/>
  <c r="N23" i="1"/>
  <c r="N9" i="1"/>
  <c r="N3" i="1"/>
  <c r="N5" i="1"/>
  <c r="O13" i="1"/>
  <c r="N21" i="1"/>
  <c r="O14" i="1"/>
  <c r="N6" i="1"/>
  <c r="N17" i="1"/>
  <c r="N10" i="1"/>
  <c r="O10" i="1"/>
  <c r="N19" i="1"/>
  <c r="O17" i="1"/>
  <c r="N8" i="1"/>
  <c r="O23" i="1"/>
  <c r="O12" i="1"/>
  <c r="O22" i="1"/>
  <c r="O4" i="1"/>
  <c r="N13" i="1"/>
  <c r="O11" i="1"/>
  <c r="O9" i="1"/>
  <c r="N18" i="1"/>
  <c r="N16" i="1"/>
  <c r="N7" i="1"/>
  <c r="O2" i="1"/>
  <c r="O24" i="1"/>
  <c r="N20" i="1"/>
  <c r="N2" i="1"/>
  <c r="N24" i="1"/>
  <c r="O18" i="1"/>
  <c r="N14" i="1"/>
  <c r="O25" i="1"/>
  <c r="O15" i="1"/>
  <c r="O16" i="1"/>
  <c r="N22" i="1"/>
  <c r="O20" i="1"/>
  <c r="O5" i="1"/>
  <c r="N12" i="1"/>
  <c r="O3" i="1"/>
  <c r="N25" i="1"/>
  <c r="O19" i="1"/>
  <c r="O7" i="1"/>
  <c r="N15" i="1"/>
  <c r="N4" i="1"/>
  <c r="O21" i="1"/>
  <c r="O6" i="1"/>
  <c r="O8"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D10" i="23" s="1"/>
  <c r="L14" i="23"/>
  <c r="J14" i="23"/>
  <c r="X7" i="1" l="1"/>
  <c r="X10" i="1"/>
  <c r="X6" i="1"/>
  <c r="X9" i="1"/>
  <c r="X5" i="1"/>
  <c r="CR5" i="38" s="1"/>
  <c r="C13" i="23"/>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X8" i="1" l="1"/>
  <c r="DH5" i="38" s="1"/>
  <c r="D13" i="23"/>
  <c r="S8"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CV5" i="38"/>
  <c r="CU5" i="38"/>
  <c r="CS5" i="38"/>
  <c r="DB5" i="38"/>
  <c r="CY5" i="38"/>
  <c r="DA5" i="38"/>
  <c r="CX5" i="38"/>
  <c r="X13" i="1"/>
  <c r="DF5" i="38"/>
  <c r="CT5" i="38"/>
  <c r="DC5" i="38"/>
  <c r="CW5" i="38"/>
  <c r="DI5" i="38"/>
  <c r="CZ5" i="38"/>
  <c r="C16" i="23"/>
  <c r="D12" i="23"/>
  <c r="D14" i="23" s="1"/>
  <c r="AU5" i="44"/>
  <c r="AS5" i="46"/>
  <c r="AR5" i="46"/>
  <c r="AR5" i="45"/>
  <c r="AS5" i="44"/>
  <c r="AU5" i="46"/>
  <c r="AT5" i="46"/>
  <c r="AS5" i="45"/>
  <c r="AT5" i="44"/>
  <c r="AT5" i="45"/>
  <c r="AR5" i="44"/>
  <c r="AU5" i="45"/>
  <c r="DE5" i="38" l="1"/>
  <c r="X11" i="1"/>
  <c r="D16" i="23"/>
  <c r="DD5" i="38"/>
  <c r="DG5" i="38"/>
  <c r="D15" i="23"/>
  <c r="X12" i="1"/>
  <c r="AL9" i="45"/>
  <c r="AL9" i="46"/>
  <c r="AL11" i="45"/>
  <c r="AL9" i="44"/>
  <c r="AL11" i="44"/>
  <c r="AL13" i="44"/>
  <c r="AL15" i="46"/>
  <c r="AL15" i="45"/>
  <c r="AL13" i="45"/>
  <c r="AL11" i="46"/>
  <c r="AL13" i="46"/>
  <c r="AL15" i="44"/>
  <c r="AD9" i="4"/>
  <c r="AR7" i="4" s="1"/>
  <c r="DM5" i="38" l="1"/>
  <c r="DJ5" i="38"/>
  <c r="DN5" i="38"/>
  <c r="DK5" i="38"/>
  <c r="DL5" i="38"/>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8" i="40" s="1"/>
  <c r="E3" i="38"/>
  <c r="N19" i="4"/>
  <c r="L19" i="4"/>
  <c r="L13" i="4"/>
  <c r="L11" i="4"/>
  <c r="L17" i="4"/>
  <c r="L15" i="4"/>
  <c r="N17" i="4"/>
  <c r="N11" i="4"/>
  <c r="G15" i="4"/>
  <c r="F15" i="4" s="1"/>
  <c r="G17" i="4"/>
  <c r="F17" i="4" s="1"/>
  <c r="G11" i="4"/>
  <c r="F11" i="4" s="1"/>
  <c r="G13" i="4"/>
  <c r="F13" i="4" s="1"/>
  <c r="N13" i="4"/>
  <c r="L9" i="4"/>
  <c r="N15" i="4"/>
  <c r="G19" i="4"/>
  <c r="F19" i="4" s="1"/>
  <c r="CB3" i="38" a="1"/>
  <c r="P9" i="46" l="1"/>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H8" i="40"/>
  <c r="E1" i="36"/>
  <c r="G9" i="4"/>
  <c r="F9" i="4" s="1"/>
  <c r="N9" i="4"/>
  <c r="N15" i="33" a="1"/>
  <c r="N18" i="33" a="1"/>
  <c r="BZ3" i="38" a="1"/>
  <c r="N9" i="33" a="1"/>
  <c r="H18" i="33" a="1"/>
  <c r="H15" i="33" a="1"/>
  <c r="H12" i="33" a="1"/>
  <c r="CA3" i="38" a="1"/>
  <c r="AE9" i="38" l="1"/>
  <c r="BF8" i="38"/>
  <c r="AH8" i="38"/>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H9" i="33" a="1"/>
  <c r="N12"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8" i="38" l="1"/>
  <c r="CT7" i="38"/>
  <c r="CT14" i="38"/>
  <c r="CT12" i="38"/>
  <c r="CT9" i="38"/>
  <c r="CT11" i="38"/>
  <c r="CT13" i="38"/>
  <c r="CT10" i="38"/>
  <c r="CW11" i="38"/>
  <c r="CW10" i="38"/>
  <c r="CW7" i="38"/>
  <c r="CW9" i="38"/>
  <c r="CW13" i="38"/>
  <c r="CW12" i="38"/>
  <c r="CW1" i="36"/>
  <c r="DC11" i="38"/>
  <c r="DC10" i="38"/>
  <c r="DC13" i="38"/>
  <c r="DC7" i="38"/>
  <c r="DC1" i="36"/>
  <c r="DC14" i="38"/>
  <c r="DC12" i="38"/>
  <c r="CW14" i="38"/>
  <c r="DC8" i="38"/>
  <c r="S15" i="33"/>
  <c r="N12" i="34" s="1"/>
  <c r="X5" i="39" l="1"/>
  <c r="X7" i="39"/>
  <c r="X8" i="39"/>
  <c r="X6" i="39"/>
  <c r="X12" i="39"/>
  <c r="X11" i="39"/>
  <c r="X9" i="39"/>
  <c r="X10"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CK10" i="38"/>
  <c r="CM7" i="38"/>
  <c r="CN10" i="38"/>
  <c r="CN8" i="38"/>
  <c r="CM11" i="38"/>
  <c r="CL14" i="38"/>
  <c r="O15" i="35"/>
  <c r="CP3" i="38"/>
  <c r="O9" i="35"/>
  <c r="Y11" i="39" l="1"/>
  <c r="Y10" i="39"/>
  <c r="Y12" i="39"/>
  <c r="Y8" i="39"/>
  <c r="Y5" i="39"/>
  <c r="Y7" i="39"/>
  <c r="Y6" i="39"/>
  <c r="Y9" i="39"/>
  <c r="CP1" i="36"/>
  <c r="CO13" i="38"/>
  <c r="CP10" i="38"/>
  <c r="CO11" i="38"/>
  <c r="CP13" i="38"/>
  <c r="CP12" i="38"/>
  <c r="CO10" i="38"/>
  <c r="CP9" i="38"/>
  <c r="CO14" i="38"/>
  <c r="CP14" i="38"/>
  <c r="CO9" i="38"/>
  <c r="Z7" i="39" s="1"/>
  <c r="CP7" i="38"/>
  <c r="CP11" i="38"/>
  <c r="CO7" i="38"/>
  <c r="CO8" i="38"/>
  <c r="CO12" i="38"/>
  <c r="CP8" i="38"/>
  <c r="Z11" i="39" l="1"/>
  <c r="AA11" i="39" s="1"/>
  <c r="AB11" i="39" s="1"/>
  <c r="Z12" i="39"/>
  <c r="AA12" i="39" s="1"/>
  <c r="AB12" i="39" s="1"/>
  <c r="Z8" i="39"/>
  <c r="AA8" i="39" s="1"/>
  <c r="AB8" i="39" s="1"/>
  <c r="Z10" i="39"/>
  <c r="AA10" i="39" s="1"/>
  <c r="AB10" i="39" s="1"/>
  <c r="Z5" i="39"/>
  <c r="AA5" i="39" s="1"/>
  <c r="AB5" i="39" s="1"/>
  <c r="Z6" i="39"/>
  <c r="AA6" i="39" s="1"/>
  <c r="AB6"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K11" i="39" l="1"/>
  <c r="E11" i="39"/>
  <c r="E18" i="39"/>
  <c r="I18" i="39"/>
  <c r="G18" i="39"/>
  <c r="J18" i="39"/>
  <c r="N18" i="39"/>
  <c r="F18" i="39"/>
  <c r="K18" i="39"/>
  <c r="M18" i="39"/>
  <c r="P18" i="39" s="1"/>
  <c r="H18" i="39"/>
  <c r="H11" i="39"/>
  <c r="L18" i="39"/>
  <c r="F11" i="39"/>
  <c r="C23" i="40"/>
  <c r="F23" i="40" s="1" a="1"/>
  <c r="F23" i="40" s="1"/>
  <c r="C16" i="40"/>
  <c r="M16" i="40" s="1"/>
  <c r="J11" i="39"/>
  <c r="N11" i="39"/>
  <c r="G11" i="39"/>
  <c r="I11" i="39"/>
  <c r="L11" i="39"/>
  <c r="M11" i="39"/>
  <c r="P11" i="39" s="1"/>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G23" i="40" l="1"/>
  <c r="H23" i="40" s="1"/>
  <c r="L23" i="40" a="1"/>
  <c r="L23" i="40" s="1"/>
  <c r="M23" i="40"/>
  <c r="N23" i="40" s="1"/>
  <c r="O23" i="40" a="1"/>
  <c r="O23" i="40" s="1"/>
  <c r="G16" i="40"/>
  <c r="L16" i="40" a="1"/>
  <c r="L16" i="40" s="1"/>
  <c r="D16" i="40"/>
  <c r="F16" i="40" a="1"/>
  <c r="F16" i="40" s="1"/>
  <c r="J16" i="40"/>
  <c r="O16" i="40" a="1"/>
  <c r="O16" i="40" s="1"/>
  <c r="N16" i="40" s="1"/>
  <c r="D23" i="40"/>
  <c r="E23" i="40" s="1"/>
  <c r="I23" i="40" a="1"/>
  <c r="I23" i="40" s="1"/>
  <c r="J23" i="40"/>
  <c r="K23" i="40" s="1"/>
  <c r="I16" i="40" a="1"/>
  <c r="I16" i="40" s="1"/>
  <c r="G17" i="40"/>
  <c r="J17" i="40"/>
  <c r="O17" i="40" a="1"/>
  <c r="O17" i="40" s="1"/>
  <c r="N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H12" i="40" s="1"/>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G13" i="40"/>
  <c r="I13" i="40" a="1"/>
  <c r="I13" i="40" s="1"/>
  <c r="D13" i="40"/>
  <c r="E13" i="40" s="1"/>
  <c r="L13" i="40" a="1"/>
  <c r="L13" i="40" s="1"/>
  <c r="M13" i="40"/>
  <c r="I25" i="40" a="1"/>
  <c r="I25" i="40" s="1"/>
  <c r="F25" i="40" a="1"/>
  <c r="F25" i="40" s="1"/>
  <c r="J25" i="40"/>
  <c r="K25" i="40" s="1"/>
  <c r="M25" i="40"/>
  <c r="N25" i="40" s="1"/>
  <c r="D25" i="40"/>
  <c r="E25" i="40" s="1"/>
  <c r="G25" i="40"/>
  <c r="H25" i="40" s="1"/>
  <c r="K15" i="40"/>
  <c r="E16" i="40" l="1"/>
  <c r="K16" i="40"/>
  <c r="H16" i="40"/>
  <c r="K17" i="40"/>
  <c r="H17" i="40"/>
  <c r="E17" i="40"/>
  <c r="E15" i="40"/>
  <c r="H15" i="40"/>
  <c r="E10" i="40"/>
  <c r="K10" i="40"/>
  <c r="K11" i="40"/>
  <c r="N10" i="40"/>
  <c r="N14" i="40"/>
  <c r="K12" i="40"/>
  <c r="N12" i="40"/>
  <c r="K14" i="40"/>
  <c r="N13" i="40"/>
  <c r="E11" i="40"/>
  <c r="E14" i="40"/>
  <c r="N11" i="40"/>
  <c r="K13" i="40"/>
  <c r="H13"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4772ED-33CE-44FD-A1E6-4E675411897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3BB34FB5-0FBC-47E2-B1E6-09B543E9EFE6}"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9BEA7815-4458-4B62-89CC-E012EE547207}"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2CC42E6-B53D-4FA5-A20D-D25D5B6A867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78BD9BE-A1C0-4F84-829F-F623B7D4404E}"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<sst xmlns="http://schemas.openxmlformats.org/spreadsheetml/2006/main" count="1003" uniqueCount="343">
  <si>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</si>
  <si>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</si>
  <si>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</si>
  <si>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</si>
  <si>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</si>
  <si>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</si>
  <si>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</si>
  <si>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</si>
  <si>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</si>
  <si>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</si>
  <si>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</si>
  <si>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</si>
  <si>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</si>
  <si>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</si>
  <si>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</si>
  <si>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</si>
  <si>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</si>
  <si>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</si>
  <si>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</si>
  <si>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</si>
  <si>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</si>
  <si>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</si>
  <si>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</si>
  <si>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</si>
  <si>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</si>
  <si>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</si>
  <si>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</si>
  <si>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</si>
  <si>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</si>
  <si>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</si>
  <si>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</si>
  <si>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</si>
  <si>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</si>
  <si>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</si>
  <si>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</si>
  <si>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</si>
  <si>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</si>
  <si>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</si>
  <si>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</si>
  <si>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</si>
  <si>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</si>
  <si>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</si>
  <si>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</si>
  <si>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</si>
  <si>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</si>
  <si>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</si>
  <si>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</si>
  <si>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</si>
  <si>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</si>
  <si>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</si>
  <si>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</si>
  <si>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</si>
  <si>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</si>
  <si>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</si>
  <si>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</si>
  <si>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</si>
  <si>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</si>
  <si>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</si>
  <si>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</si>
  <si>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</si>
  <si>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</si>
  <si>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</si>
  <si>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</si>
  <si>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</si>
  <si>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</si>
  <si>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</si>
  <si>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</si>
  <si>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</si>
  <si>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</si>
  <si>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</si>
  <si>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</si>
  <si>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</si>
  <si>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</si>
  <si>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</si>
  <si>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</si>
  <si>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</si>
  <si>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</si>
  <si>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</si>
  <si>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</si>
  <si>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</si>
  <si>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</si>
  <si>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</si>
  <si>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</si>
  <si>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</si>
  <si>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</si>
  <si>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</si>
  <si>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</si>
  <si>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</si>
  <si>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</si>
  <si>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</si>
  <si>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</si>
  <si>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</si>
  <si>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</si>
  <si>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</si>
  <si>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</si>
  <si>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</si>
  <si>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</si>
  <si>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</si>
  <si>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</si>
  <si>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</si>
  <si>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</si>
  <si>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</si>
  <si>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</si>
  <si>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</si>
  <si>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</si>
  <si>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</si>
  <si>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</si>
  <si>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</si>
  <si>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</si>
  <si>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</si>
  <si>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</si>
  <si>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</si>
  <si>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</si>
  <si>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</si>
  <si>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</si>
  <si>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</si>
  <si>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</si>
  <si>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</si>
  <si>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</si>
  <si>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</si>
  <si>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</si>
  <si>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</si>
  <si>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</si>
  <si>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</si>
  <si>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</si>
  <si>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</si>
  <si>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</si>
  <si>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</si>
  <si>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</si>
  <si>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</si>
  <si>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</si>
  <si>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</si>
  <si>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</si>
  <si>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</si>
  <si>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</si>
  <si>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</si>
  <si>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</si>
  <si>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</si>
  <si>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</si>
  <si>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</si>
  <si>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</si>
  <si>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</si>
  <si>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</si>
  <si>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</si>
  <si>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</si>
  <si>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</si>
  <si>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</si>
  <si>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</si>
  <si>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</si>
  <si>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</si>
  <si>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</si>
  <si>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</si>
  <si>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</si>
  <si>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</si>
  <si>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</si>
  <si>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</si>
  <si>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</si>
  <si>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</si>
  <si>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</si>
  <si>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</si>
  <si>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</si>
  <si>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</si>
  <si>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</si>
  <si>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</si>
  <si>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</si>
  <si>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</si>
  <si>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</si>
  <si>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</si>
  <si>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</si>
  <si>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</si>
  <si>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</si>
  <si>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</si>
  <si>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</si>
  <si>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</si>
  <si>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</si>
  <si>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</si>
  <si>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</si>
  <si>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</si>
  <si>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</si>
  <si>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</si>
  <si>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</si>
  <si>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</si>
  <si>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</si>
  <si>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</si>
  <si>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</si>
  <si>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</si>
  <si>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</si>
  <si>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</si>
  <si>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</si>
  <si>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</si>
  <si>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</si>
  <si>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</si>
  <si>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</si>
  <si>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</si>
  <si>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</si>
  <si>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</si>
  <si>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</si>
  <si>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</si>
  <si>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</si>
  <si>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</si>
  <si>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</si>
  <si>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</si>
  <si>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</si>
  <si>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</si>
  <si>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</si>
  <si>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</si>
  <si>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</si>
  <si>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</si>
  <si>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</si>
  <si>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</si>
  <si>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</si>
  <si>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</si>
  <si>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</si>
  <si>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</si>
  <si>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</si>
  <si>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</si>
  <si>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</si>
  <si>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</si>
  <si>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</si>
  <si>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</si>
  <si>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</si>
  <si>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</si>
  <si>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</si>
  <si>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</si>
  <si>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</si>
  <si>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</si>
  <si>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</si>
  <si>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</si>
  <si>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</si>
  <si>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</si>
  <si>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</si>
  <si>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</si>
  <si>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</si>
  <si>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</si>
  <si>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</si>
  <si>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</si>
  <si>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</si>
  <si>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</si>
  <si>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</si>
  <si>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</si>
  <si>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</si>
  <si>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</si>
  <si>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</si>
  <si>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</si>
  <si>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</si>
  <si>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</si>
  <si>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</si>
  <si>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</si>
  <si>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</si>
  <si>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</si>
  <si>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</si>
  <si>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</si>
  <si>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</si>
  <si>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</si>
  <si>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</si>
  <si>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</si>
  <si>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</si>
  <si>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</si>
  <si>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</si>
  <si>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</si>
  <si>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</si>
  <si>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</si>
  <si>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</si>
  <si>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</si>
  <si>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</si>
  <si>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</si>
  <si>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</si>
  <si>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</si>
  <si>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</si>
  <si>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</si>
  <si>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</si>
  <si>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</si>
  <si>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</si>
  <si>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</si>
  <si>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</si>
  <si>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</si>
  <si>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</si>
  <si>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</si>
  <si>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</si>
  <si>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</si>
  <si>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</si>
  <si>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</si>
  <si>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</si>
  <si>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</si>
  <si>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</si>
  <si>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</si>
  <si>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</si>
  <si>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</si>
  <si>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</si>
  <si>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</si>
  <si>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</si>
  <si>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</si>
  <si>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</si>
  <si>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</si>
  <si>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</si>
  <si>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</si>
  <si>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</si>
  <si>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</si>
  <si>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</si>
  <si>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</si>
  <si>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</si>
  <si>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</si>
  <si>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</si>
  <si>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</si>
  <si>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</si>
  <si>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</si>
  <si>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</si>
  <si>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</si>
  <si>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</si>
  <si>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</si>
  <si>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</si>
  <si>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</si>
  <si>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</si>
  <si>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</si>
  <si>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</si>
  <si>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</si>
  <si>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</si>
  <si>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</si>
  <si>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</si>
  <si>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</si>
  <si>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</si>
  <si>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</si>
  <si>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</si>
  <si>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</si>
  <si>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</si>
  <si>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</si>
  <si>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Isaac.xlsx</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</si>
  <si>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</si>
  <si>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</si>
  <si>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</si>
  <si>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</si>
  <si>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</si>
  <si>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</si>
  <si>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</si>
  <si>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</si>
  <si>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</si>
  <si>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</si>
  <si>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</si>
  <si>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</si>
  <si>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</si>
  <si>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</si>
  <si>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</si>
  <si>
    <t>ISAAC BERMUDEZ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</si>
</sst>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2">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xf numFmtId="0" fontId="0" fillId="0" borderId="0" xfId="0" applyNumberFormat="1"/>
    <xf numFmtId="0" fontId="11" fillId="3" borderId="25" xfId="0" applyFont="1" applyFill="1" applyBorder="1" applyAlignment="1">
      <alignment horizontal="right" vertical="center" inden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B2B10CE8-0929-48C7-911E-1CBC3E1FA6CF}"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386A31-AE65-4E47-921E-9E56E0B624C9}" name="Participantes" displayName="Participantes" ref="A1:DO9" tableType="queryTable" totalsRowShown="0">
  <autoFilter ref="A1:DO9" xr:uid="{DC386A31-AE65-4E47-921E-9E56E0B624C9}"/>
  <tableColumns count="119">
    <tableColumn id="1" xr3:uid="{A3DF3F57-6FCB-44C6-8F62-30D742FB6972}" uniqueName="1" name="Source.Name" queryTableFieldId="1" dataDxfId="20"/>
    <tableColumn id="2" xr3:uid="{8688218B-BF11-486D-B174-756D581C1BCC}" uniqueName="2" name="Column1" queryTableFieldId="2" dataDxfId="19"/>
    <tableColumn id="3" xr3:uid="{AEA29BD2-EA88-447A-9B55-A50CBFDACC75}" uniqueName="3" name="Column2" queryTableFieldId="3"/>
    <tableColumn id="4" xr3:uid="{DC567EAC-CC5A-4B8D-800F-6D34A28E49CD}" uniqueName="4" name="Column3" queryTableFieldId="4"/>
    <tableColumn id="5" xr3:uid="{7A074BFA-1030-4E51-80F3-A2FB2F21C53B}" uniqueName="5" name="Column4" queryTableFieldId="5"/>
    <tableColumn id="6" xr3:uid="{C972BB2D-8A34-4DE8-A6BE-A2227E494CC7}" uniqueName="6" name="Column5" queryTableFieldId="6"/>
    <tableColumn id="7" xr3:uid="{291EFB36-DBA3-41B4-BF8B-52B10BE1A94E}" uniqueName="7" name="Column6" queryTableFieldId="7"/>
    <tableColumn id="8" xr3:uid="{9258EF30-40AF-4886-A7F2-6850C3C2BFBF}" uniqueName="8" name="Column7" queryTableFieldId="8"/>
    <tableColumn id="9" xr3:uid="{F3B8AC4E-2D3F-49B3-8ABE-EF5B0BE7D001}" uniqueName="9" name="Column8" queryTableFieldId="9"/>
    <tableColumn id="10" xr3:uid="{14675457-756F-4B80-BED8-3D9C61F0C1FF}" uniqueName="10" name="Column9" queryTableFieldId="10"/>
    <tableColumn id="11" xr3:uid="{4852A6F3-EDDD-451A-BD39-C9DCD1D50D5B}" uniqueName="11" name="Column10" queryTableFieldId="11"/>
    <tableColumn id="12" xr3:uid="{DA309C46-00D9-4872-834F-398D03A507A6}" uniqueName="12" name="Column11" queryTableFieldId="12"/>
    <tableColumn id="13" xr3:uid="{B30CD0AD-7D8C-4ECA-9F26-9E695E48E436}" uniqueName="13" name="Column12" queryTableFieldId="13"/>
    <tableColumn id="14" xr3:uid="{B67D73D6-BB2D-4A48-B834-FBFC9A766C1A}" uniqueName="14" name="Column13" queryTableFieldId="14"/>
    <tableColumn id="15" xr3:uid="{189BC15F-85AF-414E-A590-EA389F613A2F}" uniqueName="15" name="Column14" queryTableFieldId="15"/>
    <tableColumn id="16" xr3:uid="{8A40E7BD-41E1-4BEA-8DBF-8F83C9BF84F1}" uniqueName="16" name="Column15" queryTableFieldId="16"/>
    <tableColumn id="17" xr3:uid="{D75CC601-C26F-4012-882D-25F20E37D7C1}" uniqueName="17" name="Column16" queryTableFieldId="17"/>
    <tableColumn id="18" xr3:uid="{D7BFC8B2-8DD2-4FBB-8364-23B6E30F7CD3}" uniqueName="18" name="Column17" queryTableFieldId="18"/>
    <tableColumn id="19" xr3:uid="{6D6147D7-3517-4793-B299-1160F2EFC381}" uniqueName="19" name="Column18" queryTableFieldId="19"/>
    <tableColumn id="20" xr3:uid="{4F1BECD1-AE86-46EF-AD54-9DD298706743}" uniqueName="20" name="Column19" queryTableFieldId="20"/>
    <tableColumn id="21" xr3:uid="{8D8AC9F5-9418-40BF-902F-6A0F1C6A295A}" uniqueName="21" name="Column20" queryTableFieldId="21"/>
    <tableColumn id="22" xr3:uid="{75FBD4A5-2D7F-4782-AA36-52CFC5BB7AB8}" uniqueName="22" name="Column21" queryTableFieldId="22"/>
    <tableColumn id="23" xr3:uid="{43436AED-8C4F-4D51-B772-1C96A700731E}" uniqueName="23" name="Column22" queryTableFieldId="23"/>
    <tableColumn id="24" xr3:uid="{A4C2326F-8DC6-4A7C-9D0A-44659F3B2C39}" uniqueName="24" name="Column23" queryTableFieldId="24"/>
    <tableColumn id="25" xr3:uid="{9DAB77C3-CC03-4B06-9FE8-16E54F2CB04A}" uniqueName="25" name="Column24" queryTableFieldId="25"/>
    <tableColumn id="26" xr3:uid="{9BC6E92B-D6F2-48DD-A4C6-9D2256F30838}" uniqueName="26" name="Column25" queryTableFieldId="26"/>
    <tableColumn id="27" xr3:uid="{AA769F5D-6C7E-427C-9892-837A0B3CD8CF}" uniqueName="27" name="Column26" queryTableFieldId="27"/>
    <tableColumn id="28" xr3:uid="{3F79098D-2B9B-4946-B53D-7BAB624E8D57}" uniqueName="28" name="Column27" queryTableFieldId="28"/>
    <tableColumn id="29" xr3:uid="{6973745D-B153-47A0-904C-8939F1BCE895}" uniqueName="29" name="Column28" queryTableFieldId="29"/>
    <tableColumn id="30" xr3:uid="{FC96D7D7-A7D5-46E8-B2C5-4050F169A726}" uniqueName="30" name="Column29" queryTableFieldId="30"/>
    <tableColumn id="31" xr3:uid="{E23AC19C-464B-457A-8F95-39CDFF4C8019}" uniqueName="31" name="Column30" queryTableFieldId="31"/>
    <tableColumn id="32" xr3:uid="{44154E75-D51A-400D-A265-96057B4E5280}" uniqueName="32" name="Column31" queryTableFieldId="32"/>
    <tableColumn id="33" xr3:uid="{E7A9D3FD-CB7B-454D-AC2E-213FE0AE51F1}" uniqueName="33" name="Column32" queryTableFieldId="33"/>
    <tableColumn id="34" xr3:uid="{45E05914-6DFA-405C-B7A0-FC10C9C4785A}" uniqueName="34" name="Column33" queryTableFieldId="34"/>
    <tableColumn id="35" xr3:uid="{F997F8DC-612B-4E63-908A-A31D3776E161}" uniqueName="35" name="Column34" queryTableFieldId="35"/>
    <tableColumn id="36" xr3:uid="{95109D69-F4B7-493C-9784-1E46C846D87E}" uniqueName="36" name="Column35" queryTableFieldId="36"/>
    <tableColumn id="37" xr3:uid="{64011AD1-0FAE-43D6-ABF6-366C1FB96F61}" uniqueName="37" name="Column36" queryTableFieldId="37"/>
    <tableColumn id="38" xr3:uid="{4CB1729C-820E-46F5-BD39-05736E81F91F}" uniqueName="38" name="Column37" queryTableFieldId="38"/>
    <tableColumn id="39" xr3:uid="{B9B78CA3-6EBD-45AA-9F02-8E54E618F48C}" uniqueName="39" name="Column38" queryTableFieldId="39"/>
    <tableColumn id="40" xr3:uid="{C30539B2-DB3D-4FC7-84AC-7CC5E3980E92}" uniqueName="40" name="Column39" queryTableFieldId="40"/>
    <tableColumn id="41" xr3:uid="{B334D2D2-DB8A-4FDD-B3D8-CA3A46CE067A}" uniqueName="41" name="Column40" queryTableFieldId="41"/>
    <tableColumn id="42" xr3:uid="{769F69C9-EACD-41BE-B3FE-FA762AB7C501}" uniqueName="42" name="Column41" queryTableFieldId="42"/>
    <tableColumn id="43" xr3:uid="{8068801B-1AD0-46A2-9DD0-8BEE93179D72}" uniqueName="43" name="Column42" queryTableFieldId="43"/>
    <tableColumn id="44" xr3:uid="{AC814365-D434-49AC-B457-EA67C70A2D44}" uniqueName="44" name="Column43" queryTableFieldId="44"/>
    <tableColumn id="45" xr3:uid="{20CFC5D1-37D6-402D-8DDC-FBF3BEEE24A7}" uniqueName="45" name="Column44" queryTableFieldId="45"/>
    <tableColumn id="46" xr3:uid="{02203046-8D9E-40FF-9045-BE8BD740EFBB}" uniqueName="46" name="Column45" queryTableFieldId="46"/>
    <tableColumn id="47" xr3:uid="{97CD106D-740E-405C-826A-E9CA9AE9BA19}" uniqueName="47" name="Column46" queryTableFieldId="47"/>
    <tableColumn id="48" xr3:uid="{035BA608-A34F-4C76-8B28-58732F809D98}" uniqueName="48" name="Column47" queryTableFieldId="48"/>
    <tableColumn id="49" xr3:uid="{A99C1C05-C623-4669-8299-314DE056B917}" uniqueName="49" name="Column48" queryTableFieldId="49"/>
    <tableColumn id="50" xr3:uid="{FB6B8804-648B-4363-B8AD-28663DFBBEED}" uniqueName="50" name="Column49" queryTableFieldId="50"/>
    <tableColumn id="51" xr3:uid="{44776698-2D03-4906-B868-E333BA2EFD4C}" uniqueName="51" name="Column50" queryTableFieldId="51"/>
    <tableColumn id="52" xr3:uid="{2B05D45E-0994-4C95-820E-0AFFFAC5CDEF}" uniqueName="52" name="Column51" queryTableFieldId="52"/>
    <tableColumn id="53" xr3:uid="{D3158DDA-04CF-452C-8BAC-EAC3C38C520D}" uniqueName="53" name="Column52" queryTableFieldId="53"/>
    <tableColumn id="54" xr3:uid="{2E2563EC-9C1B-4C60-A6A1-39432D3B495E}" uniqueName="54" name="Column53" queryTableFieldId="54"/>
    <tableColumn id="55" xr3:uid="{9D15B508-FE45-4D9B-BC2F-EACC1046E0B4}" uniqueName="55" name="Column54" queryTableFieldId="55"/>
    <tableColumn id="56" xr3:uid="{34818CD6-18F7-4BB6-A8DC-2B347C3D36C4}" uniqueName="56" name="Column55" queryTableFieldId="56"/>
    <tableColumn id="57" xr3:uid="{05ED671C-9A4F-43C4-9192-5EEBAF30A00C}" uniqueName="57" name="Column56" queryTableFieldId="57"/>
    <tableColumn id="58" xr3:uid="{12A3F6DE-9002-46DC-A6DC-D9CC93584E98}" uniqueName="58" name="Column57" queryTableFieldId="58"/>
    <tableColumn id="59" xr3:uid="{EFB83365-D46B-4CDD-9078-0749F4D35C9A}" uniqueName="59" name="Column58" queryTableFieldId="59"/>
    <tableColumn id="60" xr3:uid="{75A05391-F504-4B71-8336-26ECF808652D}" uniqueName="60" name="Column59" queryTableFieldId="60"/>
    <tableColumn id="61" xr3:uid="{93829432-A8D5-43EB-A8DD-0A084AE9588C}" uniqueName="61" name="Column60" queryTableFieldId="61"/>
    <tableColumn id="62" xr3:uid="{D7C80623-B6FB-4115-B23A-7C37541372CC}" uniqueName="62" name="Column61" queryTableFieldId="62"/>
    <tableColumn id="63" xr3:uid="{4F6FF01F-8339-44A3-B8A5-96F7FC6477BB}" uniqueName="63" name="Column62" queryTableFieldId="63"/>
    <tableColumn id="64" xr3:uid="{48488B20-FD14-4ED7-BC2F-B03D4931432A}" uniqueName="64" name="Column63" queryTableFieldId="64"/>
    <tableColumn id="65" xr3:uid="{86A22938-1333-4428-B6CB-23DCA62F9FCC}" uniqueName="65" name="Column64" queryTableFieldId="65"/>
    <tableColumn id="66" xr3:uid="{626397F0-72D4-43C0-9D17-8C25702D4A7C}" uniqueName="66" name="Column65" queryTableFieldId="66"/>
    <tableColumn id="67" xr3:uid="{FAE5E963-B3BB-4C28-BCF8-ED7682D4B60C}" uniqueName="67" name="Column66" queryTableFieldId="67"/>
    <tableColumn id="68" xr3:uid="{550CB5CD-DCFA-40CD-B938-1AF9FBEC56FC}" uniqueName="68" name="Column67" queryTableFieldId="68"/>
    <tableColumn id="69" xr3:uid="{66FE0557-ACC1-402F-86EE-C757FA985496}" uniqueName="69" name="Column68" queryTableFieldId="69"/>
    <tableColumn id="70" xr3:uid="{B75D8CCC-4B0B-4A22-8565-7148E5768A0D}" uniqueName="70" name="Column69" queryTableFieldId="70"/>
    <tableColumn id="71" xr3:uid="{BCC3B6EB-AA15-49B8-9921-247A08460651}" uniqueName="71" name="Column70" queryTableFieldId="71"/>
    <tableColumn id="72" xr3:uid="{B4146ECA-CBFB-4B72-A070-24C40365C7D3}" uniqueName="72" name="Column71" queryTableFieldId="72"/>
    <tableColumn id="73" xr3:uid="{83997CD8-A25A-4915-B893-FE4EEA2AF450}" uniqueName="73" name="Column72" queryTableFieldId="73"/>
    <tableColumn id="74" xr3:uid="{5F63FA73-B8A6-4360-A8D7-509B180455D1}" uniqueName="74" name="Column73" queryTableFieldId="74"/>
    <tableColumn id="75" xr3:uid="{DAC5ECF1-AFA6-4578-8257-57980D34B2FF}" uniqueName="75" name="Column74" queryTableFieldId="75"/>
    <tableColumn id="76" xr3:uid="{BD3D0D4E-3B5B-48E7-AEBE-0267A087BB93}" uniqueName="76" name="Column75" queryTableFieldId="76"/>
    <tableColumn id="77" xr3:uid="{02B097C0-4D5A-4BCF-89B9-39A1A9B9CC30}" uniqueName="77" name="Column76" queryTableFieldId="77" dataDxfId="18"/>
    <tableColumn id="78" xr3:uid="{64254F26-9190-4705-8B15-787924CB681B}" uniqueName="78" name="Column77" queryTableFieldId="78" dataDxfId="17"/>
    <tableColumn id="79" xr3:uid="{1348C5D8-70DC-44C4-8F0B-13A356A4AF7C}" uniqueName="79" name="Column78" queryTableFieldId="79" dataDxfId="16"/>
    <tableColumn id="80" xr3:uid="{970859A4-5DC3-42E2-B9A7-88119184F73A}" uniqueName="80" name="Column79" queryTableFieldId="80" dataDxfId="15"/>
    <tableColumn id="81" xr3:uid="{6B70E364-B676-4504-B5AD-C389B38F66E1}" uniqueName="81" name="Column80" queryTableFieldId="81" dataDxfId="14"/>
    <tableColumn id="82" xr3:uid="{EAD41D6F-65C4-42F1-B00A-B3D1365FF876}" uniqueName="82" name="Column81" queryTableFieldId="82" dataDxfId="13"/>
    <tableColumn id="83" xr3:uid="{FBFB059E-3F07-41DA-A694-2E25A82F264A}" uniqueName="83" name="Column82" queryTableFieldId="83" dataDxfId="12"/>
    <tableColumn id="84" xr3:uid="{10F4B24D-4E2F-4538-97B1-58FF6836DA9D}" uniqueName="84" name="Column83" queryTableFieldId="84" dataDxfId="11"/>
    <tableColumn id="85" xr3:uid="{E5EDA985-9404-4610-8296-04BB3DF931B1}" uniqueName="85" name="Column84" queryTableFieldId="85" dataDxfId="10"/>
    <tableColumn id="86" xr3:uid="{381D1068-0757-4857-9144-E54F8339632E}" uniqueName="86" name="Column85" queryTableFieldId="86" dataDxfId="9"/>
    <tableColumn id="87" xr3:uid="{88DBE363-10D4-4D4D-B8A3-CB5465A71E22}" uniqueName="87" name="Column86" queryTableFieldId="87" dataDxfId="8"/>
    <tableColumn id="88" xr3:uid="{B589A970-7289-40AC-A08F-CDB1119D92CD}" uniqueName="88" name="Column87" queryTableFieldId="88" dataDxfId="7"/>
    <tableColumn id="89" xr3:uid="{FA91ABBD-DED0-49E2-8A02-085D97335C15}" uniqueName="89" name="Column88" queryTableFieldId="89" dataDxfId="6"/>
    <tableColumn id="90" xr3:uid="{2FB325CC-4D84-423D-B32D-2249A2DADCCF}" uniqueName="90" name="Column89" queryTableFieldId="90" dataDxfId="5"/>
    <tableColumn id="91" xr3:uid="{A1B4EADD-6E58-412E-8FAF-F0D6622EF7B9}" uniqueName="91" name="Column90" queryTableFieldId="91" dataDxfId="4"/>
    <tableColumn id="92" xr3:uid="{D6662748-68ED-40A7-8791-D1B12E296502}" uniqueName="92" name="Column91" queryTableFieldId="92" dataDxfId="3"/>
    <tableColumn id="93" xr3:uid="{EF0A355E-82B6-4810-8D0F-2F3CC0EC4603}" uniqueName="93" name="Column92" queryTableFieldId="93" dataDxfId="2"/>
    <tableColumn id="94" xr3:uid="{FE4793A5-339A-44F6-A306-B4AF4AD2426F}" uniqueName="94" name="Column93" queryTableFieldId="94" dataDxfId="1"/>
    <tableColumn id="95" xr3:uid="{84C25DBE-DBE9-47DD-AF42-DF3B6889D84C}" uniqueName="95" name="Column94" queryTableFieldId="95" dataDxfId="0"/>
    <tableColumn id="96" xr3:uid="{0EBC9CF3-BF8C-48A5-A25A-146B84A396FF}" uniqueName="96" name="Column95" queryTableFieldId="96"/>
    <tableColumn id="97" xr3:uid="{E890D0ED-36B6-4B3E-AA1D-3CE664484EA3}" uniqueName="97" name="Column96" queryTableFieldId="97"/>
    <tableColumn id="98" xr3:uid="{836E0104-FA2E-41A6-B7FD-AA40BE1450A7}" uniqueName="98" name="Column97" queryTableFieldId="98"/>
    <tableColumn id="99" xr3:uid="{4D70CD31-0E74-4AFF-A08D-EFD9A9DDB41D}" uniqueName="99" name="Column98" queryTableFieldId="99"/>
    <tableColumn id="100" xr3:uid="{4E2C2244-3AD7-4F28-AD5B-73F4E85BA287}" uniqueName="100" name="Column99" queryTableFieldId="100"/>
    <tableColumn id="101" xr3:uid="{3A1C8B35-F026-435E-BE87-ECC9BB61CCE9}" uniqueName="101" name="Column100" queryTableFieldId="101"/>
    <tableColumn id="102" xr3:uid="{0C8BA143-8FC2-4303-B5E0-8F86BDAE1624}" uniqueName="102" name="Column101" queryTableFieldId="102"/>
    <tableColumn id="103" xr3:uid="{8612C69E-EC81-41DE-A702-C3F90EA45308}" uniqueName="103" name="Column102" queryTableFieldId="103"/>
    <tableColumn id="104" xr3:uid="{0488CC32-A0F5-43F7-9EF4-5DAF645E431B}" uniqueName="104" name="Column103" queryTableFieldId="104"/>
    <tableColumn id="105" xr3:uid="{BE469C97-6A7C-4634-B69A-0267F349D87D}" uniqueName="105" name="Column104" queryTableFieldId="105"/>
    <tableColumn id="106" xr3:uid="{8CEEF40F-C13D-4AC9-9719-06F7E3D48BD6}" uniqueName="106" name="Column105" queryTableFieldId="106"/>
    <tableColumn id="107" xr3:uid="{33E30C54-41CE-416A-9D7B-039FBECBE6C1}" uniqueName="107" name="Column106" queryTableFieldId="107"/>
    <tableColumn id="108" xr3:uid="{F8609914-8DD7-40DD-9BE0-64F898919F6D}" uniqueName="108" name="Column107" queryTableFieldId="108"/>
    <tableColumn id="109" xr3:uid="{F8C2D1D8-868E-4A5E-BB7A-E0DCBB052A75}" uniqueName="109" name="Column108" queryTableFieldId="109"/>
    <tableColumn id="110" xr3:uid="{4B11C19D-D96D-488A-8474-494FE1A2988E}" uniqueName="110" name="Column109" queryTableFieldId="110"/>
    <tableColumn id="111" xr3:uid="{5D9F5360-FA32-4DE4-A90A-A3AFD35C4D0C}" uniqueName="111" name="Column110" queryTableFieldId="111"/>
    <tableColumn id="112" xr3:uid="{B4709C5F-B370-4E29-9262-C230730B44B5}" uniqueName="112" name="Column111" queryTableFieldId="112"/>
    <tableColumn id="113" xr3:uid="{C2B21474-FAB7-492B-9247-6036BE94964A}" uniqueName="113" name="Column112" queryTableFieldId="113"/>
    <tableColumn id="114" xr3:uid="{A7567979-217E-430C-9093-93DC0B6BFFE4}" uniqueName="114" name="Column113" queryTableFieldId="114"/>
    <tableColumn id="115" xr3:uid="{249FF1CF-D377-4034-ABF5-1A6C9B0016C0}" uniqueName="115" name="Column114" queryTableFieldId="115"/>
    <tableColumn id="116" xr3:uid="{309901AD-CA2F-4627-8EB7-86DA5E623BF2}" uniqueName="116" name="Column115" queryTableFieldId="116"/>
    <tableColumn id="117" xr3:uid="{00E0AAFC-4A23-4512-B6D6-B6C9A837EEB7}" uniqueName="117" name="Column116" queryTableFieldId="117"/>
    <tableColumn id="118" xr3:uid="{BEAC0333-1895-4D6A-BFF2-0812564EFEAC}" uniqueName="118" name="Column117" queryTableFieldId="118"/>
    <tableColumn id="119" xr3:uid="{545157BE-80E2-4373-AF46-F11D579CC91D}"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topLeftCell="A11" zoomScaleNormal="100" workbookViewId="0">
      <selection activeCell="E10" sqref="E10"/>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K11" sqref="K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3</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301">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3</v>
      </c>
      <c r="T9" s="160">
        <f>+VLOOKUP($P9,$AD$9:$AK$15,4,0)</f>
        <v>1</v>
      </c>
      <c r="U9" s="160">
        <f>+VLOOKUP($P9,$AD$9:$AK$15,5,0)</f>
        <v>0</v>
      </c>
      <c r="V9" s="160">
        <f>+VLOOKUP($P9,$AD$9:$AK$15,6,0)</f>
        <v>0</v>
      </c>
      <c r="W9" s="161">
        <f>+VLOOKUP($P9,$AD$9:$AK$15,7,0)</f>
        <v>2</v>
      </c>
      <c r="X9" s="161">
        <f>+VLOOKUP($P9,$AD$9:$AK$15,8,0)</f>
        <v>0</v>
      </c>
      <c r="Y9" s="161">
        <f>+W9-X9</f>
        <v>2</v>
      </c>
      <c r="Z9" s="60"/>
      <c r="AA9" s="57"/>
      <c r="AB9" s="53"/>
      <c r="AC9" s="53">
        <v>1</v>
      </c>
      <c r="AD9" s="251" t="str">
        <f>+VLOOKUP($AD$5&amp;AC9,Aux!S:T,2,0)</f>
        <v>Argentina</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0</v>
      </c>
      <c r="AM9" s="252">
        <f>+AJ9-AK9</f>
        <v>2</v>
      </c>
      <c r="AN9" s="53">
        <f>+_xlfn.RANK.EQ(AF9,$AF$9:$AF$15)+_xlfn.RANK.EQ(AM9,$AM$9:$AM$15)/10+_xlfn.RANK.EQ(AJ9,$AJ$9:$AJ$15)/100+_xlfn.RANK.EQ(AL9,$AL$9:$AL$15)/1000+ROW()/1000000</f>
        <v>1.114009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c r="I11" s="257" t="s">
        <v>41</v>
      </c>
      <c r="J11" s="258"/>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0</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200</v>
      </c>
      <c r="AM11" s="252">
        <f>+AJ11-AK11</f>
        <v>0</v>
      </c>
      <c r="AN11" s="53">
        <f>+_xlfn.RANK.EQ(AF11,$AF$9:$AF$15)+_xlfn.RANK.EQ(AM11,$AM$9:$AM$15)/10+_xlfn.RANK.EQ(AJ11,$AJ$9:$AJ$15)/100+_xlfn.RANK.EQ(AL11,$AL$9:$AL$15)/1000+ROW()/1000000</f>
        <v>2.2210110000000003</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0</v>
      </c>
      <c r="AF13" s="53">
        <f t="shared" si="1"/>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200</v>
      </c>
      <c r="AM13" s="252">
        <f>+AJ13-AK13</f>
        <v>0</v>
      </c>
      <c r="AN13" s="53">
        <f>+_xlfn.RANK.EQ(AF13,$AF$9:$AF$15)+_xlfn.RANK.EQ(AM13,$AM$9:$AM$15)/10+_xlfn.RANK.EQ(AJ13,$AJ$9:$AJ$15)/100+_xlfn.RANK.EQ(AL13,$AL$9:$AL$15)/1000+ROW()/1000000</f>
        <v>2.2210130000000001</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Canadá</v>
      </c>
      <c r="AE15" s="53">
        <f t="shared" si="0"/>
        <v>1</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200</v>
      </c>
      <c r="AM15" s="252">
        <f>+AJ15-AK15</f>
        <v>-2</v>
      </c>
      <c r="AN15" s="53">
        <f>+_xlfn.RANK.EQ(AF15,$AF$9:$AF$15)+_xlfn.RANK.EQ(AM15,$AM$9:$AM$15)/10+_xlfn.RANK.EQ(AJ15,$AJ$9:$AJ$15)/100+_xlfn.RANK.EQ(AL15,$AL$9:$AL$15)/1000+ROW()/1000000</f>
        <v>2.4210149999999997</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56" priority="3">
      <formula>#REF!="P"</formula>
    </cfRule>
    <cfRule type="expression" dxfId="155" priority="4">
      <formula>#REF!="E"</formula>
    </cfRule>
    <cfRule type="expression" dxfId="154" priority="5">
      <formula>#REF!="G"</formula>
    </cfRule>
  </conditionalFormatting>
  <conditionalFormatting sqref="J9 J11 J13 J15 J17 J19">
    <cfRule type="expression" dxfId="153" priority="6">
      <formula>#REF!="P"</formula>
    </cfRule>
    <cfRule type="expression" dxfId="152" priority="7">
      <formula>#REF!="E"</formula>
    </cfRule>
    <cfRule type="expression" dxfId="151" priority="8">
      <formula>#REF!="G"</formula>
    </cfRule>
  </conditionalFormatting>
  <conditionalFormatting sqref="K22:K27">
    <cfRule type="expression" dxfId="150" priority="1">
      <formula>$L22&lt;&gt;""</formula>
    </cfRule>
    <cfRule type="expression" dxfId="149"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c r="I9" s="257" t="s">
        <v>41</v>
      </c>
      <c r="J9" s="258"/>
      <c r="K9" s="38" t="str">
        <f>+VLOOKUP(B9,Aux!F:S,6,0)</f>
        <v>Venezuela</v>
      </c>
      <c r="L9" s="169" t="e" vm="6">
        <f>IFERROR(VLOOKUP(K9,Aux!$A:$C,3,0),"")</f>
        <v>#VALUE!</v>
      </c>
      <c r="M9" s="38"/>
      <c r="N9" s="46" t="str">
        <f>+_xlfn.XLOOKUP(B9,Aux!F:F,Aux!L:L)</f>
        <v>Levi's® Stadium - SANTA CLARA, CA</v>
      </c>
      <c r="O9"/>
      <c r="P9" s="156" t="str">
        <f>+INDEX($AD$9:$AD$16,MATCH(1,$AO$9:$AO$15,0))</f>
        <v>México</v>
      </c>
      <c r="Q9" s="157" t="e" vm="7">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México</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c r="I11" s="257" t="s">
        <v>41</v>
      </c>
      <c r="J11" s="258"/>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Ecuador</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Venezuela</v>
      </c>
      <c r="Q13" s="157" t="e" vm="6">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Venezuela</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Jamaica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48" priority="3">
      <formula>#REF!="P"</formula>
    </cfRule>
    <cfRule type="expression" dxfId="147" priority="4">
      <formula>#REF!="E"</formula>
    </cfRule>
    <cfRule type="expression" dxfId="146" priority="5">
      <formula>#REF!="G"</formula>
    </cfRule>
  </conditionalFormatting>
  <conditionalFormatting sqref="J9 J11 J13 J15 J17 J19">
    <cfRule type="expression" dxfId="145" priority="6">
      <formula>#REF!="P"</formula>
    </cfRule>
    <cfRule type="expression" dxfId="144" priority="7">
      <formula>#REF!="E"</formula>
    </cfRule>
    <cfRule type="expression" dxfId="143" priority="8">
      <formula>#REF!="G"</formula>
    </cfRule>
  </conditionalFormatting>
  <conditionalFormatting sqref="K22:K27">
    <cfRule type="expression" dxfId="142" priority="1">
      <formula>$L22&lt;&gt;""</formula>
    </cfRule>
    <cfRule type="expression" dxfId="141"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c r="I9" s="257" t="s">
        <v>41</v>
      </c>
      <c r="J9" s="258"/>
      <c r="K9" s="38" t="str">
        <f>+VLOOKUP(B9,Aux!F:S,6,0)</f>
        <v>Bolivia</v>
      </c>
      <c r="L9" s="169" t="e" vm="10">
        <f>IFERROR(VLOOKUP(K9,Aux!$A:$C,3,0),"")</f>
        <v>#VALUE!</v>
      </c>
      <c r="M9" s="38"/>
      <c r="N9" s="46" t="str">
        <f>+_xlfn.XLOOKUP(B9,Aux!F:F,Aux!L:L)</f>
        <v>AT&amp;T Stadium - ARLINGTON, TX</v>
      </c>
      <c r="O9"/>
      <c r="P9" s="156" t="str">
        <f>+INDEX($AD$9:$AD$16,MATCH(1,$AO$9:$AO$15,0))</f>
        <v>Estados Unidos</v>
      </c>
      <c r="Q9" s="157" t="e" vm="9">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Estados Unidos</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c r="I11" s="257" t="s">
        <v>41</v>
      </c>
      <c r="J11" s="258"/>
      <c r="K11" s="38" t="str">
        <f>+VLOOKUP(B11,Aux!F:S,6,0)</f>
        <v>Panamá</v>
      </c>
      <c r="L11" s="169" t="e" vm="12">
        <f>IFERROR(VLOOKUP(K11,Aux!$A:$C,3,0),"")</f>
        <v>#VALUE!</v>
      </c>
      <c r="M11" s="38"/>
      <c r="N11" s="46" t="str">
        <f>+_xlfn.XLOOKUP(B11,Aux!F:F,Aux!L:L)</f>
        <v>Hard Rock Stadium - MIAMI, FL</v>
      </c>
      <c r="O11"/>
      <c r="P11" s="156" t="str">
        <f>+INDEX($AD$9:$AD$16,MATCH(2,$AO$9:$AO$15,0))</f>
        <v>Uruguay</v>
      </c>
      <c r="Q11" s="157" t="e" vm="11">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Uruguay</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Panamá</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Bolivia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40" priority="3">
      <formula>#REF!="P"</formula>
    </cfRule>
    <cfRule type="expression" dxfId="139" priority="4">
      <formula>#REF!="E"</formula>
    </cfRule>
    <cfRule type="expression" dxfId="138" priority="5">
      <formula>#REF!="G"</formula>
    </cfRule>
  </conditionalFormatting>
  <conditionalFormatting sqref="J9 J11 J13 J15 J17 J19">
    <cfRule type="expression" dxfId="137" priority="6">
      <formula>#REF!="P"</formula>
    </cfRule>
    <cfRule type="expression" dxfId="136" priority="7">
      <formula>#REF!="E"</formula>
    </cfRule>
    <cfRule type="expression" dxfId="135" priority="8">
      <formula>#REF!="G"</formula>
    </cfRule>
  </conditionalFormatting>
  <conditionalFormatting sqref="K22:K27">
    <cfRule type="expression" dxfId="134" priority="1">
      <formula>$L22&lt;&gt;""</formula>
    </cfRule>
    <cfRule type="expression" dxfId="133"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c r="I9" s="257" t="s">
        <v>41</v>
      </c>
      <c r="J9" s="258"/>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Brasil</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c r="I11" s="257" t="s">
        <v>41</v>
      </c>
      <c r="J11" s="258"/>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Costa Rica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32" priority="3">
      <formula>#REF!="P"</formula>
    </cfRule>
    <cfRule type="expression" dxfId="131" priority="4">
      <formula>#REF!="E"</formula>
    </cfRule>
    <cfRule type="expression" dxfId="130" priority="5">
      <formula>#REF!="G"</formula>
    </cfRule>
  </conditionalFormatting>
  <conditionalFormatting sqref="J9 J11 J13 J15 J17 J19">
    <cfRule type="expression" dxfId="129" priority="6">
      <formula>#REF!="P"</formula>
    </cfRule>
    <cfRule type="expression" dxfId="128" priority="7">
      <formula>#REF!="E"</formula>
    </cfRule>
    <cfRule type="expression" dxfId="127" priority="8">
      <formula>#REF!="G"</formula>
    </cfRule>
  </conditionalFormatting>
  <conditionalFormatting sqref="K22:K27">
    <cfRule type="expression" dxfId="126" priority="1">
      <formula>$L22&lt;&gt;""</formula>
    </cfRule>
    <cfRule type="expression" dxfId="125"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7">
        <f ca="1">IFERROR(VLOOKUP(H12,Aux!$A:$C,3,0),"")</f>
        <v>#VALUE!</v>
      </c>
      <c r="H12" s="7" t="str" cm="1">
        <f t="array" aca="1" ref="H12" ca="1">INDIRECT(RIGHT(A12,1)&amp;"!P"&amp;7+LEFT(A12,1)*2)</f>
        <v>México</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c r="K15" s="8" t="s">
        <v>41</v>
      </c>
      <c r="L15" s="16"/>
      <c r="M15" s="6"/>
      <c r="N15" s="17" t="str" cm="1">
        <f t="array" aca="1" ref="N15" ca="1">INDIRECT(RIGHT(B15,1)&amp;"!P"&amp;7+LEFT(B15,1)*2)</f>
        <v>Uruguay</v>
      </c>
      <c r="O15" s="180" t="e" vm="11">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9">
        <f ca="1">IFERROR(VLOOKUP(H18,Aux!$A:$C,3,0),"")</f>
        <v>#VALUE!</v>
      </c>
      <c r="H18" s="7" t="str" cm="1">
        <f t="array" aca="1" ref="H18" ca="1">INDIRECT(RIGHT(A18,1)&amp;"!P"&amp;7+LEFT(A18,1)*2)</f>
        <v>Estados Unidos</v>
      </c>
      <c r="I18" s="25"/>
      <c r="J18" s="16"/>
      <c r="K18" s="8" t="s">
        <v>41</v>
      </c>
      <c r="L18" s="16"/>
      <c r="M18" s="6"/>
      <c r="N18" s="17" t="str" cm="1">
        <f t="array" aca="1" ref="N18" ca="1">INDIRECT(RIGHT(B18,1)&amp;"!P"&amp;7+LEFT(B18,1)*2)</f>
        <v>Colombia</v>
      </c>
      <c r="O18" s="180" t="e" vm="13">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24" priority="19">
      <formula>IF(OR($J9="",$J9&lt;&gt;$L9),1,0)</formula>
    </cfRule>
  </conditionalFormatting>
  <conditionalFormatting sqref="H13">
    <cfRule type="expression" dxfId="123" priority="15">
      <formula>IF(OR($J12="",$J12&lt;&gt;$L12),1,0)</formula>
    </cfRule>
  </conditionalFormatting>
  <conditionalFormatting sqref="H16">
    <cfRule type="expression" dxfId="122" priority="11">
      <formula>IF(OR($J15="",$J15&lt;&gt;$L15),1,0)</formula>
    </cfRule>
  </conditionalFormatting>
  <conditionalFormatting sqref="H19">
    <cfRule type="expression" dxfId="121" priority="7">
      <formula>IF(OR($J18="",$J18&lt;&gt;$L18),1,0)</formula>
    </cfRule>
  </conditionalFormatting>
  <conditionalFormatting sqref="J9 J12 J15 J18">
    <cfRule type="expression" dxfId="120" priority="23">
      <formula>#REF!="P"</formula>
    </cfRule>
    <cfRule type="expression" dxfId="119" priority="24">
      <formula>#REF!="E"</formula>
    </cfRule>
    <cfRule type="expression" dxfId="118" priority="25">
      <formula>#REF!="G"</formula>
    </cfRule>
  </conditionalFormatting>
  <conditionalFormatting sqref="J10">
    <cfRule type="expression" dxfId="117" priority="22">
      <formula>IF(AND($J9&lt;&gt;"",$J9=$L9),1,0)</formula>
    </cfRule>
  </conditionalFormatting>
  <conditionalFormatting sqref="J13">
    <cfRule type="expression" dxfId="116" priority="18">
      <formula>IF(AND($J12&lt;&gt;"",$J12=$L12),1,0)</formula>
    </cfRule>
  </conditionalFormatting>
  <conditionalFormatting sqref="J16">
    <cfRule type="expression" dxfId="115" priority="14">
      <formula>IF(AND($J15&lt;&gt;"",$J15=$L15),1,0)</formula>
    </cfRule>
  </conditionalFormatting>
  <conditionalFormatting sqref="J19">
    <cfRule type="expression" dxfId="114" priority="10">
      <formula>IF(AND($J18&lt;&gt;"",$J18=$L18),1,0)</formula>
    </cfRule>
  </conditionalFormatting>
  <conditionalFormatting sqref="J10:L10">
    <cfRule type="expression" dxfId="113" priority="20">
      <formula>IF(OR($J9="",$J9&lt;&gt;$L9),1,0)</formula>
    </cfRule>
  </conditionalFormatting>
  <conditionalFormatting sqref="J13:L13">
    <cfRule type="expression" dxfId="112" priority="16">
      <formula>IF(OR($J12="",$J12&lt;&gt;$L12),1,0)</formula>
    </cfRule>
  </conditionalFormatting>
  <conditionalFormatting sqref="J16:L16">
    <cfRule type="expression" dxfId="111" priority="12">
      <formula>IF(OR($J15="",$J15&lt;&gt;$L15),1,0)</formula>
    </cfRule>
  </conditionalFormatting>
  <conditionalFormatting sqref="J19:L19">
    <cfRule type="expression" dxfId="110" priority="8">
      <formula>IF(OR($J18="",$J18&lt;&gt;$L18),1,0)</formula>
    </cfRule>
  </conditionalFormatting>
  <conditionalFormatting sqref="L9 L12 L15 L18">
    <cfRule type="expression" dxfId="109" priority="26">
      <formula>M9="P"</formula>
    </cfRule>
    <cfRule type="expression" dxfId="108" priority="27">
      <formula>M9="E"</formula>
    </cfRule>
    <cfRule type="expression" dxfId="107" priority="28">
      <formula>M9="G"</formula>
    </cfRule>
  </conditionalFormatting>
  <conditionalFormatting sqref="L10">
    <cfRule type="expression" dxfId="106" priority="21">
      <formula>IF(AND($J9&lt;&gt;"",$J9=$L9),1,0)</formula>
    </cfRule>
  </conditionalFormatting>
  <conditionalFormatting sqref="L13">
    <cfRule type="expression" dxfId="105" priority="17">
      <formula>IF(AND($J12&lt;&gt;"",$J12=$L12),1,0)</formula>
    </cfRule>
  </conditionalFormatting>
  <conditionalFormatting sqref="L16">
    <cfRule type="expression" dxfId="104" priority="13">
      <formula>IF(AND($J15&lt;&gt;"",$J15=$L15),1,0)</formula>
    </cfRule>
  </conditionalFormatting>
  <conditionalFormatting sqref="L19">
    <cfRule type="expression" dxfId="103" priority="9">
      <formula>IF(AND($J18&lt;&gt;"",$J18=$L18),1,0)</formula>
    </cfRule>
  </conditionalFormatting>
  <conditionalFormatting sqref="S9">
    <cfRule type="cellIs" dxfId="102" priority="6" operator="equal">
      <formula>"Suma los penales"</formula>
    </cfRule>
  </conditionalFormatting>
  <conditionalFormatting sqref="S12">
    <cfRule type="cellIs" dxfId="101" priority="5" operator="equal">
      <formula>"Suma los penales"</formula>
    </cfRule>
  </conditionalFormatting>
  <conditionalFormatting sqref="S15">
    <cfRule type="cellIs" dxfId="100" priority="4" operator="equal">
      <formula>"Suma los penales"</formula>
    </cfRule>
  </conditionalFormatting>
  <conditionalFormatting sqref="S18">
    <cfRule type="cellIs" dxfId="99" priority="3" operator="equal">
      <formula>"Suma los penales"</formula>
    </cfRule>
  </conditionalFormatting>
  <conditionalFormatting sqref="S22:S27">
    <cfRule type="expression" dxfId="98" priority="1">
      <formula>$L22&lt;&gt;""</formula>
    </cfRule>
    <cfRule type="expression" dxfId="97"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96" priority="9">
      <formula>IF(OR($J9="",$J9&lt;&gt;$L9),1,0)</formula>
    </cfRule>
  </conditionalFormatting>
  <conditionalFormatting sqref="H13">
    <cfRule type="expression" dxfId="95" priority="5">
      <formula>IF(OR($J12="",$J12&lt;&gt;$L12),1,0)</formula>
    </cfRule>
  </conditionalFormatting>
  <conditionalFormatting sqref="J9 J12">
    <cfRule type="expression" dxfId="94" priority="13">
      <formula>#REF!="P"</formula>
    </cfRule>
    <cfRule type="expression" dxfId="93" priority="14">
      <formula>#REF!="E"</formula>
    </cfRule>
    <cfRule type="expression" dxfId="92" priority="15">
      <formula>#REF!="G"</formula>
    </cfRule>
  </conditionalFormatting>
  <conditionalFormatting sqref="J10">
    <cfRule type="expression" dxfId="91" priority="12">
      <formula>IF(AND($J9&lt;&gt;"",$J9=$L9),1,0)</formula>
    </cfRule>
  </conditionalFormatting>
  <conditionalFormatting sqref="J13">
    <cfRule type="expression" dxfId="90" priority="8">
      <formula>IF(AND($J12&lt;&gt;"",$J12=$L12),1,0)</formula>
    </cfRule>
  </conditionalFormatting>
  <conditionalFormatting sqref="J10:L10">
    <cfRule type="expression" dxfId="89" priority="10">
      <formula>IF(OR($J9="",$J9&lt;&gt;$L9),1,0)</formula>
    </cfRule>
  </conditionalFormatting>
  <conditionalFormatting sqref="J13:L13">
    <cfRule type="expression" dxfId="88" priority="6">
      <formula>IF(OR($J12="",$J12&lt;&gt;$L12),1,0)</formula>
    </cfRule>
  </conditionalFormatting>
  <conditionalFormatting sqref="L9 L12">
    <cfRule type="expression" dxfId="87" priority="16">
      <formula>M9="P"</formula>
    </cfRule>
    <cfRule type="expression" dxfId="86" priority="17">
      <formula>M9="E"</formula>
    </cfRule>
    <cfRule type="expression" dxfId="85" priority="18">
      <formula>M9="G"</formula>
    </cfRule>
  </conditionalFormatting>
  <conditionalFormatting sqref="L10">
    <cfRule type="expression" dxfId="84" priority="11">
      <formula>IF(AND($J9&lt;&gt;"",$J9=$L9),1,0)</formula>
    </cfRule>
  </conditionalFormatting>
  <conditionalFormatting sqref="L13">
    <cfRule type="expression" dxfId="83" priority="7">
      <formula>IF(AND($J12&lt;&gt;"",$J12=$L12),1,0)</formula>
    </cfRule>
  </conditionalFormatting>
  <conditionalFormatting sqref="S9">
    <cfRule type="cellIs" dxfId="82" priority="4" operator="equal">
      <formula>"Suma los penales"</formula>
    </cfRule>
  </conditionalFormatting>
  <conditionalFormatting sqref="S12">
    <cfRule type="cellIs" dxfId="81" priority="3" operator="equal">
      <formula>"Suma los penales"</formula>
    </cfRule>
  </conditionalFormatting>
  <conditionalFormatting sqref="S16:S21">
    <cfRule type="expression" dxfId="80" priority="1">
      <formula>$L16&lt;&gt;""</formula>
    </cfRule>
    <cfRule type="expression" dxfId="79"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78" priority="3">
      <formula>IF(OR($J9="",$J9&lt;&gt;$L9),1,0)</formula>
    </cfRule>
  </conditionalFormatting>
  <conditionalFormatting sqref="H16">
    <cfRule type="expression" dxfId="77" priority="14">
      <formula>IF(OR($J15="",$J15&lt;&gt;$L15),1,0)</formula>
    </cfRule>
  </conditionalFormatting>
  <conditionalFormatting sqref="H19 O25:P25">
    <cfRule type="expression" dxfId="76" priority="13">
      <formula>IF(OR($J$15="",$L$15=""),1,0)</formula>
    </cfRule>
  </conditionalFormatting>
  <conditionalFormatting sqref="J9">
    <cfRule type="expression" dxfId="75" priority="7">
      <formula>#REF!="P"</formula>
    </cfRule>
    <cfRule type="expression" dxfId="74" priority="8">
      <formula>#REF!="E"</formula>
    </cfRule>
    <cfRule type="expression" dxfId="73" priority="9">
      <formula>#REF!="G"</formula>
    </cfRule>
  </conditionalFormatting>
  <conditionalFormatting sqref="J10">
    <cfRule type="expression" dxfId="72" priority="6">
      <formula>IF(AND($J9&lt;&gt;"",$J9=$L9),1,0)</formula>
    </cfRule>
  </conditionalFormatting>
  <conditionalFormatting sqref="J15">
    <cfRule type="expression" dxfId="71" priority="18">
      <formula>#REF!="P"</formula>
    </cfRule>
    <cfRule type="expression" dxfId="70" priority="19">
      <formula>#REF!="E"</formula>
    </cfRule>
    <cfRule type="expression" dxfId="69" priority="20">
      <formula>#REF!="G"</formula>
    </cfRule>
  </conditionalFormatting>
  <conditionalFormatting sqref="J16">
    <cfRule type="expression" dxfId="68" priority="17">
      <formula>IF(AND($J15&lt;&gt;"",$J15=$L15),1,0)</formula>
    </cfRule>
  </conditionalFormatting>
  <conditionalFormatting sqref="J10:L10">
    <cfRule type="expression" dxfId="67" priority="4">
      <formula>IF(OR($J9="",$J9&lt;&gt;$L9),1,0)</formula>
    </cfRule>
  </conditionalFormatting>
  <conditionalFormatting sqref="J16:L16">
    <cfRule type="expression" dxfId="66" priority="15">
      <formula>IF(OR($J15="",$J15&lt;&gt;$L15),1,0)</formula>
    </cfRule>
  </conditionalFormatting>
  <conditionalFormatting sqref="L9">
    <cfRule type="expression" dxfId="65" priority="10">
      <formula>M9="P"</formula>
    </cfRule>
    <cfRule type="expression" dxfId="64" priority="11">
      <formula>M9="E"</formula>
    </cfRule>
    <cfRule type="expression" dxfId="63" priority="12">
      <formula>M9="G"</formula>
    </cfRule>
  </conditionalFormatting>
  <conditionalFormatting sqref="L10">
    <cfRule type="expression" dxfId="62" priority="5">
      <formula>IF(AND($J9&lt;&gt;"",$J9=$L9),1,0)</formula>
    </cfRule>
  </conditionalFormatting>
  <conditionalFormatting sqref="L15">
    <cfRule type="expression" dxfId="61" priority="21">
      <formula>M15="P"</formula>
    </cfRule>
    <cfRule type="expression" dxfId="60" priority="22">
      <formula>M15="E"</formula>
    </cfRule>
    <cfRule type="expression" dxfId="59" priority="23">
      <formula>M15="G"</formula>
    </cfRule>
  </conditionalFormatting>
  <conditionalFormatting sqref="L16">
    <cfRule type="expression" dxfId="58" priority="16">
      <formula>IF(AND($J15&lt;&gt;"",$J15=$L15),1,0)</formula>
    </cfRule>
  </conditionalFormatting>
  <conditionalFormatting sqref="S19:S24">
    <cfRule type="expression" dxfId="57" priority="1">
      <formula>$L19&lt;&gt;""</formula>
    </cfRule>
    <cfRule type="expression" dxfId="56"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t="str">
        <f t="shared" ref="N3:N25" ca="1" si="2">IF(VLOOKUP(F3,INDIRECT(M3&amp;"!B:M"),7,0)="","",VLOOKUP(F3,INDIRECT(M3&amp;"!B:M"),7,0))</f>
        <v/>
      </c>
      <c r="O3" s="68" t="str">
        <f t="shared" ref="O3:O25" ca="1" si="3">IF(VLOOKUP(F3,INDIRECT(M3&amp;"!B:M"),9,0)="","",VLOOKUP(F3,INDIRECT(M3&amp;"!B:M"),9,0))</f>
        <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t="str">
        <f t="shared" ca="1" si="2"/>
        <v/>
      </c>
      <c r="O4" s="68" t="str">
        <f t="shared" ca="1" si="3"/>
        <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t="str">
        <f t="shared" ca="1" si="2"/>
        <v/>
      </c>
      <c r="O5" s="68" t="str">
        <f t="shared" ca="1" si="3"/>
        <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t="str">
        <f t="shared" ca="1" si="2"/>
        <v/>
      </c>
      <c r="O6" s="68" t="str">
        <f t="shared" ca="1" si="3"/>
        <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t="str">
        <f t="shared" ca="1" si="2"/>
        <v/>
      </c>
      <c r="O7" s="68" t="str">
        <f t="shared" ca="1" si="3"/>
        <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t="str">
        <f t="shared" ca="1" si="2"/>
        <v/>
      </c>
      <c r="O8" s="68" t="str">
        <f t="shared" ca="1" si="3"/>
        <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t="str">
        <f t="shared" ca="1" si="2"/>
        <v/>
      </c>
      <c r="O9" s="68" t="str">
        <f t="shared" ca="1" si="3"/>
        <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55" priority="1">
      <formula>#REF!="P"</formula>
    </cfRule>
    <cfRule type="expression" dxfId="54" priority="3">
      <formula>#REF!="G"</formula>
    </cfRule>
  </conditionalFormatting>
  <conditionalFormatting sqref="N2:O33">
    <cfRule type="expression" dxfId="53" priority="2">
      <formula>#REF!="E"</formula>
    </cfRule>
  </conditionalFormatting>
  <conditionalFormatting sqref="O2:O33">
    <cfRule type="expression" dxfId="52" priority="4">
      <formula>#REF!="P"</formula>
    </cfRule>
    <cfRule type="expression" dxfId="51"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E12" sqref="E12"/>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Moises</v>
      </c>
      <c r="E5" s="197">
        <f ca="1">+IF($D5=0,"",VLOOKUP($C5,$Q:$AB,COLUMNS($C$4:E4),0))</f>
        <v>10</v>
      </c>
      <c r="F5" s="198">
        <f ca="1">+IF($D5=0,"",VLOOKUP($C5,$Q:$AB,COLUMNS($C$4:F4),0))</f>
        <v>0</v>
      </c>
      <c r="G5" s="198">
        <f ca="1">+IF($D5=0,"",VLOOKUP($C5,$Q:$AB,COLUMNS($C$4:G4),0))</f>
        <v>0</v>
      </c>
      <c r="H5" s="198">
        <f ca="1">+IF($D5=0,"",VLOOKUP($C5,$Q:$AB,COLUMNS($C$4:H4),0))</f>
        <v>0</v>
      </c>
      <c r="I5" s="199">
        <f ca="1">+IF($D5=0,"",VLOOKUP($C5,$Q:$AB,COLUMNS($C$4:I4),0))</f>
        <v>10</v>
      </c>
      <c r="J5" s="127">
        <f ca="1">+IF($D5=0,"",VLOOKUP($C5,$Q:$AB,COLUMNS($C$4:J4),0))</f>
        <v>0</v>
      </c>
      <c r="K5" s="127">
        <f ca="1">+IF($D5=0,"",VLOOKUP($C5,$Q:$AB,COLUMNS($C$4:K4),0))</f>
        <v>0</v>
      </c>
      <c r="L5" s="127">
        <f ca="1">+IF($D5=0,"",VLOOKUP($C5,$Q:$AB,COLUMNS($C$4:L4),0))</f>
        <v>0</v>
      </c>
      <c r="M5" s="128">
        <f ca="1">+IF($D5=0,"",VLOOKUP($C5,$Q:$AB,COLUMNS($C$4:M4),0))</f>
        <v>0</v>
      </c>
      <c r="N5" s="129">
        <f ca="1">+IF($D5=0,"",VLOOKUP($C5,$Q:$AB,COLUMNS($C$4:N4),0))</f>
        <v>10.012</v>
      </c>
      <c r="P5" s="196">
        <f ca="1">IFERROR(M5-ROW()/10000,"")</f>
        <v>-5.0000000000000001E-4</v>
      </c>
      <c r="Q5" s="119">
        <f t="shared" ref="Q5:Q26" ca="1" si="0">+_xlfn.RANK.EQ(AB5,$AB$5:$AB$26)</f>
        <v>8</v>
      </c>
      <c r="R5" s="126" t="str">
        <f>Resultado!B7</f>
        <v>Carlos Hurtado</v>
      </c>
      <c r="S5" s="120">
        <f ca="1">+SUMIFS(Resultado!7:7,Resultado!$1:$1,ClasificaciónPorra!S$4)</f>
        <v>0</v>
      </c>
      <c r="T5" s="120">
        <f ca="1">+SUMIFS(Resultado!7:7,Resultado!$1:$1,ClasificaciónPorra!T$4)</f>
        <v>0</v>
      </c>
      <c r="U5" s="120">
        <f ca="1">+SUMIFS(Resultado!7:7,Resultado!$1:$1,ClasificaciónPorra!U$4)</f>
        <v>0</v>
      </c>
      <c r="V5" s="120">
        <f ca="1">+SUMIFS(Resultado!7:7,Resultado!$1:$1,ClasificaciónPorra!V$4)</f>
        <v>0</v>
      </c>
      <c r="W5" s="120">
        <f t="shared" ref="W5:W26" ca="1" si="1">+SUM(S5:V5)</f>
        <v>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5.0000000000000001E-3</v>
      </c>
    </row>
    <row r="6" spans="3:28" ht="13.5" customHeight="1" x14ac:dyDescent="0.25">
      <c r="C6" s="150">
        <f t="shared" ref="C6:C26" si="4">+C5+1</f>
        <v>2</v>
      </c>
      <c r="D6" s="151" t="str">
        <f ca="1">+VLOOKUP($C6,$Q:$AB,COLUMNS($C$4:D5),0)</f>
        <v>Leiner</v>
      </c>
      <c r="E6" s="197">
        <f ca="1">+IF($D6=0,"",VLOOKUP($C6,$Q:$AB,COLUMNS($C$4:E5),0))</f>
        <v>10</v>
      </c>
      <c r="F6" s="198">
        <f ca="1">+IF($D6=0,"",VLOOKUP($C6,$Q:$AB,COLUMNS($C$4:F5),0))</f>
        <v>0</v>
      </c>
      <c r="G6" s="198">
        <f ca="1">+IF($D6=0,"",VLOOKUP($C6,$Q:$AB,COLUMNS($C$4:G5),0))</f>
        <v>0</v>
      </c>
      <c r="H6" s="198">
        <f ca="1">+IF($D6=0,"",VLOOKUP($C6,$Q:$AB,COLUMNS($C$4:H5),0))</f>
        <v>0</v>
      </c>
      <c r="I6" s="200">
        <f ca="1">+IF($D6=0,"",VLOOKUP($C6,$Q:$AB,COLUMNS($C$4:I5),0))</f>
        <v>10</v>
      </c>
      <c r="J6" s="127">
        <f ca="1">+IF($D6=0,"",VLOOKUP($C6,$Q:$AB,COLUMNS($C$4:J5),0))</f>
        <v>0</v>
      </c>
      <c r="K6" s="127">
        <f ca="1">+IF($D6=0,"",VLOOKUP($C6,$Q:$AB,COLUMNS($C$4:K5),0))</f>
        <v>0</v>
      </c>
      <c r="L6" s="127">
        <f ca="1">+IF($D6=0,"",VLOOKUP($C6,$Q:$AB,COLUMNS($C$4:L5),0))</f>
        <v>0</v>
      </c>
      <c r="M6" s="128">
        <f ca="1">+IF($D6=0,"",VLOOKUP($C6,$Q:$AB,COLUMNS($C$4:M5),0))</f>
        <v>0</v>
      </c>
      <c r="N6" s="129">
        <f ca="1">+IF($D6=0,"",VLOOKUP($C6,$Q:$AB,COLUMNS($C$4:N5),0))</f>
        <v>10.01</v>
      </c>
      <c r="P6" s="196">
        <f t="shared" ref="P6:P26" ca="1" si="5">IFERROR(M6-ROW()/10000,"")</f>
        <v>-5.9999999999999995E-4</v>
      </c>
      <c r="Q6" s="119">
        <f t="shared" ca="1" si="0"/>
        <v>4</v>
      </c>
      <c r="R6" s="126" t="str">
        <f>Resultado!B8</f>
        <v>Cazaputas69</v>
      </c>
      <c r="S6" s="120">
        <f ca="1">+SUMIFS(Resultado!8:8,Resultado!$1:$1,ClasificaciónPorra!S$4)</f>
        <v>10</v>
      </c>
      <c r="T6" s="120">
        <f ca="1">+SUMIFS(Resultado!8:8,Resultado!$1:$1,ClasificaciónPorra!T$4)</f>
        <v>0</v>
      </c>
      <c r="U6" s="120">
        <f ca="1">+SUMIFS(Resultado!8:8,Resultado!$1:$1,ClasificaciónPorra!U$4)</f>
        <v>0</v>
      </c>
      <c r="V6" s="120">
        <f ca="1">+SUMIFS(Resultado!8:8,Resultado!$1:$1,ClasificaciónPorra!V$4)</f>
        <v>0</v>
      </c>
      <c r="W6" s="120">
        <f t="shared" ca="1" si="1"/>
        <v>10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10.006</v>
      </c>
    </row>
    <row r="7" spans="3:28" x14ac:dyDescent="0.25">
      <c r="C7" s="150">
        <f t="shared" si="4"/>
        <v>3</v>
      </c>
      <c r="D7" s="151" t="str">
        <f ca="1">+VLOOKUP($C7,$Q:$AB,COLUMNS($C$4:D6),0)</f>
        <v>ISAAC BERMUDEZ</v>
      </c>
      <c r="E7" s="197">
        <f ca="1">+IF($D7=0,"",VLOOKUP($C7,$Q:$AB,COLUMNS($C$4:E6),0))</f>
        <v>10</v>
      </c>
      <c r="F7" s="198">
        <f ca="1">+IF($D7=0,"",VLOOKUP($C7,$Q:$AB,COLUMNS($C$4:F6),0))</f>
        <v>0</v>
      </c>
      <c r="G7" s="198">
        <f ca="1">+IF($D7=0,"",VLOOKUP($C7,$Q:$AB,COLUMNS($C$4:G6),0))</f>
        <v>0</v>
      </c>
      <c r="H7" s="198">
        <f ca="1">+IF($D7=0,"",VLOOKUP($C7,$Q:$AB,COLUMNS($C$4:H6),0))</f>
        <v>0</v>
      </c>
      <c r="I7" s="200">
        <f ca="1">+IF($D7=0,"",VLOOKUP($C7,$Q:$AB,COLUMNS($C$4:I6),0))</f>
        <v>10</v>
      </c>
      <c r="J7" s="127">
        <f ca="1">+IF($D7=0,"",VLOOKUP($C7,$Q:$AB,COLUMNS($C$4:J6),0))</f>
        <v>0</v>
      </c>
      <c r="K7" s="127">
        <f ca="1">+IF($D7=0,"",VLOOKUP($C7,$Q:$AB,COLUMNS($C$4:K6),0))</f>
        <v>0</v>
      </c>
      <c r="L7" s="127">
        <f ca="1">+IF($D7=0,"",VLOOKUP($C7,$Q:$AB,COLUMNS($C$4:L6),0))</f>
        <v>0</v>
      </c>
      <c r="M7" s="128">
        <f ca="1">+IF($D7=0,"",VLOOKUP($C7,$Q:$AB,COLUMNS($C$4:M6),0))</f>
        <v>0</v>
      </c>
      <c r="N7" s="129">
        <f ca="1">+IF($D7=0,"",VLOOKUP($C7,$Q:$AB,COLUMNS($C$4:N6),0))</f>
        <v>10.007</v>
      </c>
      <c r="P7" s="196">
        <f t="shared" ca="1" si="5"/>
        <v>-6.9999999999999999E-4</v>
      </c>
      <c r="Q7" s="119">
        <f t="shared" ca="1" si="0"/>
        <v>3</v>
      </c>
      <c r="R7" s="126" t="str">
        <f>Resultado!B9</f>
        <v>ISAAC BERMUDEZ</v>
      </c>
      <c r="S7" s="120">
        <f ca="1">+SUMIFS(Resultado!9:9,Resultado!$1:$1,ClasificaciónPorra!S$4)</f>
        <v>10</v>
      </c>
      <c r="T7" s="120">
        <f ca="1">+SUMIFS(Resultado!9:9,Resultado!$1:$1,ClasificaciónPorra!T$4)</f>
        <v>0</v>
      </c>
      <c r="U7" s="120">
        <f ca="1">+SUMIFS(Resultado!9:9,Resultado!$1:$1,ClasificaciónPorra!U$4)</f>
        <v>0</v>
      </c>
      <c r="V7" s="120">
        <f ca="1">+SUMIFS(Resultado!9:9,Resultado!$1:$1,ClasificaciónPorra!V$4)</f>
        <v>0</v>
      </c>
      <c r="W7" s="120">
        <f t="shared" ca="1" si="1"/>
        <v>10</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10.007</v>
      </c>
    </row>
    <row r="8" spans="3:28" x14ac:dyDescent="0.25">
      <c r="C8" s="150">
        <f t="shared" si="4"/>
        <v>4</v>
      </c>
      <c r="D8" s="152" t="str">
        <f ca="1">+VLOOKUP($C8,$Q:$AB,COLUMNS($C$4:D7),0)</f>
        <v>Cazaputas69</v>
      </c>
      <c r="E8" s="201">
        <f ca="1">+IF($D8=0,"",VLOOKUP($C8,$Q:$AB,COLUMNS($C$4:E7),0))</f>
        <v>10</v>
      </c>
      <c r="F8" s="202">
        <f ca="1">+IF($D8=0,"",VLOOKUP($C8,$Q:$AB,COLUMNS($C$4:F7),0))</f>
        <v>0</v>
      </c>
      <c r="G8" s="202">
        <f ca="1">+IF($D8=0,"",VLOOKUP($C8,$Q:$AB,COLUMNS($C$4:G7),0))</f>
        <v>0</v>
      </c>
      <c r="H8" s="202">
        <f ca="1">+IF($D8=0,"",VLOOKUP($C8,$Q:$AB,COLUMNS($C$4:H7),0))</f>
        <v>0</v>
      </c>
      <c r="I8" s="203">
        <f ca="1">+IF($D8=0,"",VLOOKUP($C8,$Q:$AB,COLUMNS($C$4:I7),0))</f>
        <v>10</v>
      </c>
      <c r="J8" s="130">
        <f ca="1">+IF($D8=0,"",VLOOKUP($C8,$Q:$AB,COLUMNS($C$4:J7),0))</f>
        <v>0</v>
      </c>
      <c r="K8" s="130">
        <f ca="1">+IF($D8=0,"",VLOOKUP($C8,$Q:$AB,COLUMNS($C$4:K7),0))</f>
        <v>0</v>
      </c>
      <c r="L8" s="130">
        <f ca="1">+IF($D8=0,"",VLOOKUP($C8,$Q:$AB,COLUMNS($C$4:L7),0))</f>
        <v>0</v>
      </c>
      <c r="M8" s="131">
        <f ca="1">+IF($D8=0,"",VLOOKUP($C8,$Q:$AB,COLUMNS($C$4:M7),0))</f>
        <v>0</v>
      </c>
      <c r="N8" s="132">
        <f ca="1">+IF($D8=0,"",VLOOKUP($C8,$Q:$AB,COLUMNS($C$4:N7),0))</f>
        <v>10.006</v>
      </c>
      <c r="P8" s="196">
        <f t="shared" ca="1" si="5"/>
        <v>-8.0000000000000004E-4</v>
      </c>
      <c r="Q8" s="119">
        <f t="shared" ca="1" si="0"/>
        <v>7</v>
      </c>
      <c r="R8" s="126" t="str">
        <f>Resultado!B10</f>
        <v>YUTA</v>
      </c>
      <c r="S8" s="120">
        <f ca="1">+SUMIFS(Resultado!10:10,Resultado!$1:$1,ClasificaciónPorra!S$4)</f>
        <v>5</v>
      </c>
      <c r="T8" s="120">
        <f ca="1">+SUMIFS(Resultado!10:10,Resultado!$1:$1,ClasificaciónPorra!T$4)</f>
        <v>0</v>
      </c>
      <c r="U8" s="120">
        <f ca="1">+SUMIFS(Resultado!10:10,Resultado!$1:$1,ClasificaciónPorra!U$4)</f>
        <v>0</v>
      </c>
      <c r="V8" s="120">
        <f ca="1">+SUMIFS(Resultado!10:10,Resultado!$1:$1,ClasificaciónPorra!V$4)</f>
        <v>0</v>
      </c>
      <c r="W8" s="120">
        <f t="shared" ca="1" si="1"/>
        <v>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5.008</v>
      </c>
    </row>
    <row r="9" spans="3:28" x14ac:dyDescent="0.25">
      <c r="C9" s="150">
        <f t="shared" si="4"/>
        <v>5</v>
      </c>
      <c r="D9" s="153" t="str">
        <f ca="1">+VLOOKUP($C9,$Q:$AB,COLUMNS($C$4:D8),0)</f>
        <v xml:space="preserve">Luis Rondón </v>
      </c>
      <c r="E9" s="204">
        <f ca="1">+IF($D9=0,"",VLOOKUP($C9,$Q:$AB,COLUMNS($C$4:E8),0))</f>
        <v>5</v>
      </c>
      <c r="F9" s="205">
        <f ca="1">+IF($D9=0,"",VLOOKUP($C9,$Q:$AB,COLUMNS($C$4:F8),0))</f>
        <v>0</v>
      </c>
      <c r="G9" s="205">
        <f ca="1">+IF($D9=0,"",VLOOKUP($C9,$Q:$AB,COLUMNS($C$4:G8),0))</f>
        <v>0</v>
      </c>
      <c r="H9" s="205">
        <f ca="1">+IF($D9=0,"",VLOOKUP($C9,$Q:$AB,COLUMNS($C$4:H8),0))</f>
        <v>0</v>
      </c>
      <c r="I9" s="206">
        <f ca="1">+IF($D9=0,"",VLOOKUP($C9,$Q:$AB,COLUMNS($C$4:I8),0))</f>
        <v>5</v>
      </c>
      <c r="J9" s="133">
        <f ca="1">+IF($D9=0,"",VLOOKUP($C9,$Q:$AB,COLUMNS($C$4:J8),0))</f>
        <v>0</v>
      </c>
      <c r="K9" s="133">
        <f ca="1">+IF($D9=0,"",VLOOKUP($C9,$Q:$AB,COLUMNS($C$4:K8),0))</f>
        <v>0</v>
      </c>
      <c r="L9" s="133">
        <f ca="1">+IF($D9=0,"",VLOOKUP($C9,$Q:$AB,COLUMNS($C$4:L8),0))</f>
        <v>0</v>
      </c>
      <c r="M9" s="134">
        <f ca="1">+IF($D9=0,"",VLOOKUP($C9,$Q:$AB,COLUMNS($C$4:M8),0))</f>
        <v>0</v>
      </c>
      <c r="N9" s="135">
        <f ca="1">+IF($D9=0,"",VLOOKUP($C9,$Q:$AB,COLUMNS($C$4:N8),0))</f>
        <v>5.0110000000000001</v>
      </c>
      <c r="P9" s="196">
        <f t="shared" ca="1" si="5"/>
        <v>-8.9999999999999998E-4</v>
      </c>
      <c r="Q9" s="119">
        <f t="shared" ca="1" si="0"/>
        <v>6</v>
      </c>
      <c r="R9" s="126" t="str">
        <f>Resultado!B11</f>
        <v>Juan Diego De Abreu</v>
      </c>
      <c r="S9" s="120">
        <f ca="1">+SUMIFS(Resultado!11:11,Resultado!$1:$1,ClasificaciónPorra!S$4)</f>
        <v>5</v>
      </c>
      <c r="T9" s="120">
        <f ca="1">+SUMIFS(Resultado!11:11,Resultado!$1:$1,ClasificaciónPorra!T$4)</f>
        <v>0</v>
      </c>
      <c r="U9" s="120">
        <f ca="1">+SUMIFS(Resultado!11:11,Resultado!$1:$1,ClasificaciónPorra!U$4)</f>
        <v>0</v>
      </c>
      <c r="V9" s="120">
        <f ca="1">+SUMIFS(Resultado!11:11,Resultado!$1:$1,ClasificaciónPorra!V$4)</f>
        <v>0</v>
      </c>
      <c r="W9" s="120">
        <f t="shared" ca="1" si="1"/>
        <v>5</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5.0090000000000003</v>
      </c>
    </row>
    <row r="10" spans="3:28" x14ac:dyDescent="0.25">
      <c r="C10" s="150">
        <f t="shared" si="4"/>
        <v>6</v>
      </c>
      <c r="D10" s="151" t="str">
        <f ca="1">+VLOOKUP($C10,$Q:$AB,COLUMNS($C$4:D9),0)</f>
        <v>Juan Diego De Abreu</v>
      </c>
      <c r="E10" s="197">
        <f ca="1">+IF($D10=0,"",VLOOKUP($C10,$Q:$AB,COLUMNS($C$4:E9),0))</f>
        <v>5</v>
      </c>
      <c r="F10" s="198">
        <f ca="1">+IF($D10=0,"",VLOOKUP($C10,$Q:$AB,COLUMNS($C$4:F9),0))</f>
        <v>0</v>
      </c>
      <c r="G10" s="198">
        <f ca="1">+IF($D10=0,"",VLOOKUP($C10,$Q:$AB,COLUMNS($C$4:G9),0))</f>
        <v>0</v>
      </c>
      <c r="H10" s="198">
        <f ca="1">+IF($D10=0,"",VLOOKUP($C10,$Q:$AB,COLUMNS($C$4:H9),0))</f>
        <v>0</v>
      </c>
      <c r="I10" s="200">
        <f ca="1">+IF($D10=0,"",VLOOKUP($C10,$Q:$AB,COLUMNS($C$4:I9),0))</f>
        <v>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5.0090000000000003</v>
      </c>
      <c r="P10" s="196">
        <f t="shared" ca="1" si="5"/>
        <v>-1E-3</v>
      </c>
      <c r="Q10" s="119">
        <f t="shared" ca="1" si="0"/>
        <v>2</v>
      </c>
      <c r="R10" s="126" t="str">
        <f>Resultado!B12</f>
        <v>Leiner</v>
      </c>
      <c r="S10" s="120">
        <f ca="1">+SUMIFS(Resultado!12:12,Resultado!$1:$1,ClasificaciónPorra!S$4)</f>
        <v>10</v>
      </c>
      <c r="T10" s="120">
        <f ca="1">+SUMIFS(Resultado!12:12,Resultado!$1:$1,ClasificaciónPorra!T$4)</f>
        <v>0</v>
      </c>
      <c r="U10" s="120">
        <f ca="1">+SUMIFS(Resultado!12:12,Resultado!$1:$1,ClasificaciónPorra!U$4)</f>
        <v>0</v>
      </c>
      <c r="V10" s="120">
        <f ca="1">+SUMIFS(Resultado!12:12,Resultado!$1:$1,ClasificaciónPorra!V$4)</f>
        <v>0</v>
      </c>
      <c r="W10" s="120">
        <f t="shared" ca="1" si="1"/>
        <v>10</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10.01</v>
      </c>
    </row>
    <row r="11" spans="3:28" x14ac:dyDescent="0.25">
      <c r="C11" s="150">
        <f t="shared" si="4"/>
        <v>7</v>
      </c>
      <c r="D11" s="151" t="str">
        <f ca="1">+VLOOKUP($C11,$Q:$AB,COLUMNS($C$4:D10),0)</f>
        <v>YUTA</v>
      </c>
      <c r="E11" s="197">
        <f ca="1">+IF($D11=0,"",VLOOKUP($C11,$Q:$AB,COLUMNS($C$4:E10),0))</f>
        <v>5</v>
      </c>
      <c r="F11" s="198">
        <f ca="1">+IF($D11=0,"",VLOOKUP($C11,$Q:$AB,COLUMNS($C$4:F10),0))</f>
        <v>0</v>
      </c>
      <c r="G11" s="198">
        <f ca="1">+IF($D11=0,"",VLOOKUP($C11,$Q:$AB,COLUMNS($C$4:G10),0))</f>
        <v>0</v>
      </c>
      <c r="H11" s="198">
        <f ca="1">+IF($D11=0,"",VLOOKUP($C11,$Q:$AB,COLUMNS($C$4:H10),0))</f>
        <v>0</v>
      </c>
      <c r="I11" s="200">
        <f ca="1">+IF($D11=0,"",VLOOKUP($C11,$Q:$AB,COLUMNS($C$4:I10),0))</f>
        <v>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5.008</v>
      </c>
      <c r="P11" s="196">
        <f t="shared" ca="1" si="5"/>
        <v>-1.1000000000000001E-3</v>
      </c>
      <c r="Q11" s="119">
        <f t="shared" ca="1" si="0"/>
        <v>5</v>
      </c>
      <c r="R11" s="126" t="str">
        <f>Resultado!B13</f>
        <v xml:space="preserve">Luis Rondón </v>
      </c>
      <c r="S11" s="120">
        <f ca="1">+SUMIFS(Resultado!13:13,Resultado!$1:$1,ClasificaciónPorra!S$4)</f>
        <v>5</v>
      </c>
      <c r="T11" s="120">
        <f ca="1">+SUMIFS(Resultado!13:13,Resultado!$1:$1,ClasificaciónPorra!T$4)</f>
        <v>0</v>
      </c>
      <c r="U11" s="120">
        <f ca="1">+SUMIFS(Resultado!13:13,Resultado!$1:$1,ClasificaciónPorra!U$4)</f>
        <v>0</v>
      </c>
      <c r="V11" s="120">
        <f ca="1">+SUMIFS(Resultado!13:13,Resultado!$1:$1,ClasificaciónPorra!V$4)</f>
        <v>0</v>
      </c>
      <c r="W11" s="120">
        <f t="shared" ca="1" si="1"/>
        <v>5</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5.0110000000000001</v>
      </c>
    </row>
    <row r="12" spans="3:28" x14ac:dyDescent="0.25">
      <c r="C12" s="150">
        <f t="shared" si="4"/>
        <v>8</v>
      </c>
      <c r="D12" s="151" t="str">
        <f ca="1">+VLOOKUP($C12,$Q:$AB,COLUMNS($C$4:D11),0)</f>
        <v>Carlos Hurtado</v>
      </c>
      <c r="E12" s="197">
        <f ca="1">+IF($D12=0,"",VLOOKUP($C12,$Q:$AB,COLUMNS($C$4:E11),0))</f>
        <v>0</v>
      </c>
      <c r="F12" s="198">
        <f ca="1">+IF($D12=0,"",VLOOKUP($C12,$Q:$AB,COLUMNS($C$4:F11),0))</f>
        <v>0</v>
      </c>
      <c r="G12" s="198">
        <f ca="1">+IF($D12=0,"",VLOOKUP($C12,$Q:$AB,COLUMNS($C$4:G11),0))</f>
        <v>0</v>
      </c>
      <c r="H12" s="198">
        <f ca="1">+IF($D12=0,"",VLOOKUP($C12,$Q:$AB,COLUMNS($C$4:H11),0))</f>
        <v>0</v>
      </c>
      <c r="I12" s="200">
        <f ca="1">+IF($D12=0,"",VLOOKUP($C12,$Q:$AB,COLUMNS($C$4:I11),0))</f>
        <v>0</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5.0000000000000001E-3</v>
      </c>
      <c r="P12" s="196">
        <f t="shared" ca="1" si="5"/>
        <v>-1.1999999999999999E-3</v>
      </c>
      <c r="Q12" s="119">
        <f t="shared" ca="1" si="0"/>
        <v>1</v>
      </c>
      <c r="R12" s="126" t="str">
        <f>Resultado!B14</f>
        <v>Moises</v>
      </c>
      <c r="S12" s="120">
        <f ca="1">+SUMIFS(Resultado!14:14,Resultado!$1:$1,ClasificaciónPorra!S$4)</f>
        <v>10</v>
      </c>
      <c r="T12" s="120">
        <f ca="1">+SUMIFS(Resultado!14:14,Resultado!$1:$1,ClasificaciónPorra!T$4)</f>
        <v>0</v>
      </c>
      <c r="U12" s="120">
        <f ca="1">+SUMIFS(Resultado!14:14,Resultado!$1:$1,ClasificaciónPorra!U$4)</f>
        <v>0</v>
      </c>
      <c r="V12" s="120">
        <f ca="1">+SUMIFS(Resultado!14:14,Resultado!$1:$1,ClasificaciónPorra!V$4)</f>
        <v>0</v>
      </c>
      <c r="W12" s="120">
        <f t="shared" ca="1" si="1"/>
        <v>10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10.012</v>
      </c>
    </row>
    <row r="13" spans="3:28" x14ac:dyDescent="0.25">
      <c r="C13" s="150">
        <f t="shared" si="4"/>
        <v>9</v>
      </c>
      <c r="D13" s="152">
        <f ca="1">+VLOOKUP($C13,$Q:$AB,COLUMNS($C$4:D12),0)</f>
        <v>0</v>
      </c>
      <c r="E13" s="201" t="str">
        <f ca="1">+IF($D13=0,"",VLOOKUP($C13,$Q:$AB,COLUMNS($C$4:E12),0))</f>
        <v/>
      </c>
      <c r="F13" s="202" t="str">
        <f ca="1">+IF($D13=0,"",VLOOKUP($C13,$Q:$AB,COLUMNS($C$4:F12),0))</f>
        <v/>
      </c>
      <c r="G13" s="202" t="str">
        <f ca="1">+IF($D13=0,"",VLOOKUP($C13,$Q:$AB,COLUMNS($C$4:G12),0))</f>
        <v/>
      </c>
      <c r="H13" s="202" t="str">
        <f ca="1">+IF($D13=0,"",VLOOKUP($C13,$Q:$AB,COLUMNS($C$4:H12),0))</f>
        <v/>
      </c>
      <c r="I13" s="203" t="str">
        <f ca="1">+IF($D13=0,"",VLOOKUP($C13,$Q:$AB,COLUMNS($C$4:I12),0))</f>
        <v/>
      </c>
      <c r="J13" s="130" t="str">
        <f ca="1">+IF($D13=0,"",VLOOKUP($C13,$Q:$AB,COLUMNS($C$4:J12),0))</f>
        <v/>
      </c>
      <c r="K13" s="130" t="str">
        <f ca="1">+IF($D13=0,"",VLOOKUP($C13,$Q:$AB,COLUMNS($C$4:K12),0))</f>
        <v/>
      </c>
      <c r="L13" s="130" t="str">
        <f ca="1">+IF($D13=0,"",VLOOKUP($C13,$Q:$AB,COLUMNS($C$4:L12),0))</f>
        <v/>
      </c>
      <c r="M13" s="131" t="str">
        <f ca="1">+IF($D13=0,"",VLOOKUP($C13,$Q:$AB,COLUMNS($C$4:M12),0))</f>
        <v/>
      </c>
      <c r="N13" s="132" t="str">
        <f ca="1">+IF($D13=0,"",VLOOKUP($C13,$Q:$AB,COLUMNS($C$4:N12),0))</f>
        <v/>
      </c>
      <c r="P13" s="196" t="str">
        <f t="shared" ca="1" si="5"/>
        <v/>
      </c>
      <c r="Q13" s="119">
        <f t="shared" ca="1" si="0"/>
        <v>22</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21</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20</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19</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18</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17</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16</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15</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14</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13</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12</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11</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10</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9</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50" priority="11">
      <formula>E5=MAX(E$5:E$26)</formula>
    </cfRule>
  </conditionalFormatting>
  <conditionalFormatting sqref="I5:I26">
    <cfRule type="expression" dxfId="49" priority="7">
      <formula>I5=MAX($I$5:$I$25)</formula>
    </cfRule>
    <cfRule type="expression" dxfId="48" priority="8">
      <formula>I5=MIN($I$5:$I$25)</formula>
    </cfRule>
  </conditionalFormatting>
  <conditionalFormatting sqref="M5:M25">
    <cfRule type="expression" dxfId="47" priority="9">
      <formula>M5=MIN($M$5:$M$25)</formula>
    </cfRule>
    <cfRule type="expression" dxfId="46" priority="10">
      <formula>M5=MAX($M$5:$M$25)</formula>
    </cfRule>
  </conditionalFormatting>
  <conditionalFormatting sqref="N5:N25">
    <cfRule type="expression" dxfId="45" priority="5">
      <formula>N5=MAX($N$5:$N$25)</formula>
    </cfRule>
    <cfRule type="expression" dxfId="44" priority="6">
      <formula>N5=MIN($N$5:$N$25)</formula>
    </cfRule>
  </conditionalFormatting>
  <conditionalFormatting sqref="Q1:Q3">
    <cfRule type="expression" dxfId="43" priority="1">
      <formula>$L1&lt;&gt;""</formula>
    </cfRule>
    <cfRule type="expression" dxfId="42" priority="2">
      <formula>AND($L1&lt;&gt;"",$L2="")</formula>
    </cfRule>
  </conditionalFormatting>
  <conditionalFormatting sqref="Q34">
    <cfRule type="expression" dxfId="41" priority="3">
      <formula>$L34&lt;&gt;""</formula>
    </cfRule>
    <cfRule type="expression" dxfId="40"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G36" sqref="G3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 ca="1">IF(ClasificaciónPorra!D5=0,"",ClasificaciónPorra!D5)</f>
        <v>Moises</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Venezuela</v>
      </c>
      <c r="V6" s="171" t="str" cm="1">
        <f t="array" aca="1" ref="V6" ca="1">IF(OR(V$5="",$S6=""),"",IFERROR(INDEX(TotalApuestas!$A$1:$GL$50000,MATCH(Seguimiento!$S6,TotalApuestas!$B$1:$B$50000,0),MATCH("Equipos"&amp;Seguimiento!$S$1,Resultado!$4:$4,0)+COLUMNS($T$1:V$1)-1),0))</f>
        <v>Ecuador</v>
      </c>
      <c r="W6" s="171" t="str" cm="1">
        <f t="array" aca="1" ref="W6" ca="1">IF(OR(W$5="",$S6=""),"",IFERROR(INDEX(TotalApuestas!$A$1:$GL$50000,MATCH(Seguimiento!$S6,TotalApuestas!$B$1:$B$50000,0),MATCH("Equipos"&amp;Seguimiento!$S$1,Resultado!$4:$4,0)+COLUMNS($T$1:W$1)-1),0))</f>
        <v>Canadá</v>
      </c>
      <c r="X6" s="171" t="str" cm="1">
        <f t="array" aca="1" ref="X6" ca="1">IF(OR(X$5="",$S6=""),"",IFERROR(INDEX(TotalApuestas!$A$1:$GL$50000,MATCH(Seguimiento!$S6,TotalApuestas!$B$1:$B$50000,0),MATCH("Equipos"&amp;Seguimiento!$S$1,Resultado!$4:$4,0)+COLUMNS($T$1:X$1)-1),0))</f>
        <v>Brasil</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Colombia</v>
      </c>
      <c r="AB6" s="123"/>
      <c r="AD6"/>
      <c r="AE6"/>
    </row>
    <row r="7" spans="1:31" ht="20.100000000000001" customHeight="1" x14ac:dyDescent="0.2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 ca="1">IF(ClasificaciónPorra!D6=0,"",ClasificaciónPorra!D6)</f>
        <v>Leiner</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Chile</v>
      </c>
      <c r="X7" s="171" t="str" cm="1">
        <f t="array" aca="1" ref="X7" ca="1">IF(OR(X$5="",$S7=""),"",IFERROR(INDEX(TotalApuestas!$A$1:$GL$50000,MATCH(Seguimiento!$S7,TotalApuestas!$B$1:$B$50000,0),MATCH("Equipos"&amp;Seguimiento!$S$1,Resultado!$4:$4,0)+COLUMNS($T$1:X$1)-1),0))</f>
        <v>Colombia</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Brasil</v>
      </c>
      <c r="AB7" s="123"/>
      <c r="AD7"/>
      <c r="AE7"/>
    </row>
    <row r="8" spans="1:31" ht="15" customHeight="1" thickBot="1" x14ac:dyDescent="0.3">
      <c r="B8" s="214"/>
      <c r="C8" s="112" t="s">
        <v>99</v>
      </c>
      <c r="D8" s="221">
        <f ca="1">VLOOKUP(D1,Aux!$F:$O,9,0)</f>
        <v>2</v>
      </c>
      <c r="E8" s="222">
        <f ca="1">+IF(D8="","",IF(D8&gt;F8,1,IF(D8=F8,"X",2)))</f>
        <v>1</v>
      </c>
      <c r="F8" s="223">
        <f ca="1">VLOOKUP(D1,Aux!$F:$O,10,0)</f>
        <v>0</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ISAAC BERMUDEZ</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Ecuador</v>
      </c>
      <c r="V8" s="171" t="str" cm="1">
        <f t="array" aca="1" ref="V8" ca="1">IF(OR(V$5="",$S8=""),"",IFERROR(INDEX(TotalApuestas!$A$1:$GL$50000,MATCH(Seguimiento!$S8,TotalApuestas!$B$1:$B$50000,0),MATCH("Equipos"&amp;Seguimiento!$S$1,Resultado!$4:$4,0)+COLUMNS($T$1:V$1)-1),0))</f>
        <v>Venezuela</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Cazaputas69</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Moises</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1</v>
      </c>
      <c r="H10" s="226">
        <f t="shared" ref="H10" ca="1" si="3">+IF(G10="","",IF(G10&gt;I10,1,IF(G10=I10,"X",2)))</f>
        <v>1</v>
      </c>
      <c r="I10" s="228" cm="1">
        <f t="array" aca="1" ref="I10" ca="1">IF($C10="","",INDEX(TotalApuestas!$A$1:$GL$50000,MATCH(Seguimiento!$C10,TotalApuestas!$B$1:$B$50000,0),MATCH(Seguimiento!G$1,Resultado!$2:$2,0)+1))</f>
        <v>0</v>
      </c>
      <c r="J10" s="225">
        <f ca="1">IF($C10="","",INDEX(TotalApuestas!$A$1:$GL$50000,MATCH(Seguimiento!$C10,TotalApuestas!$B$1:$B$50000,0),MATCH(Seguimiento!J$1,Resultado!$2:$2,0)))</f>
        <v>1</v>
      </c>
      <c r="K10" s="226" t="str">
        <f t="shared" ref="K10" ca="1" si="4">+IF(J10="","",IF(J10&gt;L10,1,IF(J10=L10,"X",2)))</f>
        <v>X</v>
      </c>
      <c r="L10" s="225" cm="1">
        <f t="array" aca="1" ref="L10" ca="1">IF($C10="","",INDEX(TotalApuestas!$A$1:$GL$50000,MATCH(Seguimiento!$C10,TotalApuestas!$B$1:$B$50000,0),MATCH(Seguimiento!J$1,Resultado!$2:$2,0)+1))</f>
        <v>1</v>
      </c>
      <c r="M10" s="227">
        <f ca="1">IF($C10="","",INDEX(TotalApuestas!$A$1:$GL$50000,MATCH(Seguimiento!$C10,TotalApuestas!$B$1:$B$50000,0),MATCH(Seguimiento!M$1,Resultado!$2:$2,0)))</f>
        <v>2</v>
      </c>
      <c r="N10" s="226">
        <f t="shared" ref="N10" ca="1" si="5">+IF(M10="","",IF(M10&gt;O10,1,IF(M10=O10,"X",2)))</f>
        <v>1</v>
      </c>
      <c r="O10" s="228" cm="1">
        <f t="array" aca="1" ref="O10" ca="1">IF($C10="","",INDEX(TotalApuestas!$A$1:$GL$50000,MATCH(Seguimiento!$C10,TotalApuestas!$B$1:$B$50000,0),MATCH(Seguimiento!M$1,Resultado!$2:$2,0)+1))</f>
        <v>1</v>
      </c>
      <c r="P10" s="123"/>
      <c r="R10" s="214"/>
      <c r="S10" s="218" t="str">
        <f ca="1">IF(ClasificaciónPorra!D9=0,"",ClasificaciónPorra!D9)</f>
        <v xml:space="preserve">Luis Rondón </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Ecuador</v>
      </c>
      <c r="V10" s="171" t="str" cm="1">
        <f t="array" aca="1" ref="V10" ca="1">IF(OR(V$5="",$S10=""),"",IFERROR(INDEX(TotalApuestas!$A$1:$GL$50000,MATCH(Seguimiento!$S10,TotalApuestas!$B$1:$B$50000,0),MATCH("Equipos"&amp;Seguimiento!$S$1,Resultado!$4:$4,0)+COLUMNS($T$1:V$1)-1),0))</f>
        <v>Venezuela</v>
      </c>
      <c r="W10" s="171" t="str" cm="1">
        <f t="array" aca="1" ref="W10" ca="1">IF(OR(W$5="",$S10=""),"",IFERROR(INDEX(TotalApuestas!$A$1:$GL$50000,MATCH(Seguimiento!$S10,TotalApuestas!$B$1:$B$50000,0),MATCH("Equipos"&amp;Seguimiento!$S$1,Resultado!$4:$4,0)+COLUMNS($T$1:W$1)-1),0))</f>
        <v>Canadá</v>
      </c>
      <c r="X10" s="171" t="str" cm="1">
        <f t="array" aca="1" ref="X10" ca="1">IF(OR(X$5="",$S10=""),"",IFERROR(INDEX(TotalApuestas!$A$1:$GL$50000,MATCH(Seguimiento!$S10,TotalApuestas!$B$1:$B$50000,0),MATCH("Equipos"&amp;Seguimiento!$S$1,Resultado!$4:$4,0)+COLUMNS($T$1:X$1)-1),0))</f>
        <v>Brasil</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Colombia</v>
      </c>
      <c r="AB10" s="123"/>
      <c r="AD10"/>
      <c r="AE10"/>
    </row>
    <row r="11" spans="1:31" ht="15" customHeight="1" x14ac:dyDescent="0.25">
      <c r="B11" s="214"/>
      <c r="C11" s="229" t="str">
        <f ca="1">IF(ClasificaciónPorra!D6=0,"",ClasificaciónPorra!D6)</f>
        <v>Leiner</v>
      </c>
      <c r="D11" s="230">
        <f ca="1">IF($C11="","",INDEX(TotalApuestas!$A$1:$GL$50000,MATCH(Seguimiento!$C11,TotalApuestas!$B$1:$B$50000,0),MATCH(Seguimiento!D$1,Resultado!$2:$2,0)))</f>
        <v>2</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1</v>
      </c>
      <c r="H11" s="231">
        <f t="shared" ref="H11:H29" ca="1" si="7">+IF(G11="","",IF(G11&gt;I11,1,IF(G11=I11,"X",2)))</f>
        <v>2</v>
      </c>
      <c r="I11" s="233" cm="1">
        <f t="array" aca="1" ref="I11" ca="1">IF($C11="","",INDEX(TotalApuestas!$A$1:$GL$50000,MATCH(Seguimiento!$C11,TotalApuestas!$B$1:$B$50000,0),MATCH(Seguimiento!G$1,Resultado!$2:$2,0)+1))</f>
        <v>2</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2</v>
      </c>
      <c r="M11" s="232">
        <f ca="1">IF($C11="","",INDEX(TotalApuestas!$A$1:$GL$50000,MATCH(Seguimiento!$C11,TotalApuestas!$B$1:$B$50000,0),MATCH(Seguimiento!M$1,Resultado!$2:$2,0)))</f>
        <v>1</v>
      </c>
      <c r="N11" s="231">
        <f t="shared" ref="N11:N29" ca="1" si="9">+IF(M11="","",IF(M11&gt;O11,1,IF(M11=O11,"X",2)))</f>
        <v>1</v>
      </c>
      <c r="O11" s="233" cm="1">
        <f t="array" aca="1" ref="O11" ca="1">IF($C11="","",INDEX(TotalApuestas!$A$1:$GL$50000,MATCH(Seguimiento!$C11,TotalApuestas!$B$1:$B$50000,0),MATCH(Seguimiento!M$1,Resultado!$2:$2,0)+1))</f>
        <v>0</v>
      </c>
      <c r="P11" s="123"/>
      <c r="R11" s="214"/>
      <c r="S11" s="218" t="str">
        <f ca="1">IF(ClasificaciónPorra!D10=0,"",ClasificaciónPorra!D10)</f>
        <v>Juan Diego De Abreu</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Canadá</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ISAAC BERMUDEZ</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1</v>
      </c>
      <c r="H12" s="231">
        <f ca="1">+IF(G12="","",IF(G12&gt;I12,1,IF(G12=I12,"X",2)))</f>
        <v>2</v>
      </c>
      <c r="I12" s="233" cm="1">
        <f t="array" aca="1" ref="I12" ca="1">IF($C12="","",INDEX(TotalApuestas!$A$1:$GL$50000,MATCH(Seguimiento!$C12,TotalApuestas!$B$1:$B$50000,0),MATCH(Seguimiento!G$1,Resultado!$2:$2,0)+1))</f>
        <v>2</v>
      </c>
      <c r="J12" s="230">
        <f ca="1">IF($C12="","",INDEX(TotalApuestas!$A$1:$GL$50000,MATCH(Seguimiento!$C12,TotalApuestas!$B$1:$B$50000,0),MATCH(Seguimiento!J$1,Resultado!$2:$2,0)))</f>
        <v>0</v>
      </c>
      <c r="K12" s="231">
        <f t="shared" ca="1" si="8"/>
        <v>2</v>
      </c>
      <c r="L12" s="230" cm="1">
        <f t="array" aca="1" ref="L12" ca="1">IF($C12="","",INDEX(TotalApuestas!$A$1:$GL$50000,MATCH(Seguimiento!$C12,TotalApuestas!$B$1:$B$50000,0),MATCH(Seguimiento!J$1,Resultado!$2:$2,0)+1))</f>
        <v>1</v>
      </c>
      <c r="M12" s="232">
        <f ca="1">IF($C12="","",INDEX(TotalApuestas!$A$1:$GL$50000,MATCH(Seguimiento!$C12,TotalApuestas!$B$1:$B$50000,0),MATCH(Seguimiento!M$1,Resultado!$2:$2,0)))</f>
        <v>0</v>
      </c>
      <c r="N12" s="231" t="str">
        <f t="shared" ca="1" si="9"/>
        <v>X</v>
      </c>
      <c r="O12" s="233" cm="1">
        <f t="array" aca="1" ref="O12" ca="1">IF($C12="","",INDEX(TotalApuestas!$A$1:$GL$50000,MATCH(Seguimiento!$C12,TotalApuestas!$B$1:$B$50000,0),MATCH(Seguimiento!M$1,Resultado!$2:$2,0)+1))</f>
        <v>0</v>
      </c>
      <c r="P12" s="123"/>
      <c r="R12" s="214"/>
      <c r="S12" s="218" t="str">
        <f ca="1">IF(ClasificaciónPorra!D11=0,"",ClasificaciónPorra!D11)</f>
        <v>YUTA</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Chile</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Cazaputas69</v>
      </c>
      <c r="D13" s="230">
        <f ca="1">IF($C13="","",INDEX(TotalApuestas!$A$1:$GL$50000,MATCH(Seguimiento!$C13,TotalApuestas!$B$1:$B$50000,0),MATCH(Seguimiento!D$1,Resultado!$2:$2,0)))</f>
        <v>2</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0</v>
      </c>
      <c r="H13" s="231">
        <f t="shared" ca="1" si="7"/>
        <v>2</v>
      </c>
      <c r="I13" s="233" cm="1">
        <f t="array" aca="1" ref="I13" ca="1">IF($C13="","",INDEX(TotalApuestas!$A$1:$GL$50000,MATCH(Seguimiento!$C13,TotalApuestas!$B$1:$B$50000,0),MATCH(Seguimiento!G$1,Resultado!$2:$2,0)+1))</f>
        <v>1</v>
      </c>
      <c r="J13" s="230">
        <f ca="1">IF($C13="","",INDEX(TotalApuestas!$A$1:$GL$50000,MATCH(Seguimiento!$C13,TotalApuestas!$B$1:$B$50000,0),MATCH(Seguimiento!J$1,Resultado!$2:$2,0)))</f>
        <v>1</v>
      </c>
      <c r="K13" s="231" t="str">
        <f t="shared" ca="1" si="8"/>
        <v>X</v>
      </c>
      <c r="L13" s="230" cm="1">
        <f t="array" aca="1" ref="L13" ca="1">IF($C13="","",INDEX(TotalApuestas!$A$1:$GL$50000,MATCH(Seguimiento!$C13,TotalApuestas!$B$1:$B$50000,0),MATCH(Seguimiento!J$1,Resultado!$2:$2,0)+1))</f>
        <v>1</v>
      </c>
      <c r="M13" s="232">
        <f ca="1">IF($C13="","",INDEX(TotalApuestas!$A$1:$GL$50000,MATCH(Seguimiento!$C13,TotalApuestas!$B$1:$B$50000,0),MATCH(Seguimiento!M$1,Resultado!$2:$2,0)))</f>
        <v>3</v>
      </c>
      <c r="N13" s="231">
        <f t="shared" ca="1" si="9"/>
        <v>1</v>
      </c>
      <c r="O13" s="233" cm="1">
        <f t="array" aca="1" ref="O13" ca="1">IF($C13="","",INDEX(TotalApuestas!$A$1:$GL$50000,MATCH(Seguimiento!$C13,TotalApuestas!$B$1:$B$50000,0),MATCH(Seguimiento!M$1,Resultado!$2:$2,0)+1))</f>
        <v>1</v>
      </c>
      <c r="P13" s="123"/>
      <c r="R13" s="214"/>
      <c r="S13" s="218" t="str">
        <f ca="1">IF(ClasificaciónPorra!D12=0,"",ClasificaciónPorra!D12)</f>
        <v>Carlos Hurtado</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 xml:space="preserve">Luis Rondón </v>
      </c>
      <c r="D14" s="230">
        <f ca="1">IF($C14="","",INDEX(TotalApuestas!$A$1:$GL$50000,MATCH(Seguimiento!$C14,TotalApuestas!$B$1:$B$50000,0),MATCH(Seguimiento!D$1,Resultado!$2:$2,0)))</f>
        <v>3</v>
      </c>
      <c r="E14" s="231">
        <f t="shared" ca="1" si="6"/>
        <v>1</v>
      </c>
      <c r="F14" s="230" cm="1">
        <f t="array" aca="1" ref="F14" ca="1">IF($C14="","",INDEX(TotalApuestas!$A$1:$GL$50000,MATCH(Seguimiento!$C14,TotalApuestas!$B$1:$B$50000,0),MATCH(Seguimiento!D$1,Resultado!$2:$2,0)+1))</f>
        <v>1</v>
      </c>
      <c r="G14" s="232">
        <f ca="1">IF($C14="","",INDEX(TotalApuestas!$A$1:$GL$50000,MATCH(Seguimiento!$C14,TotalApuestas!$B$1:$B$50000,0),MATCH(Seguimiento!G$1,Resultado!$2:$2,0)))</f>
        <v>1</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1</v>
      </c>
      <c r="K14" s="231">
        <f t="shared" ca="1" si="8"/>
        <v>2</v>
      </c>
      <c r="L14" s="230" cm="1">
        <f t="array" aca="1" ref="L14" ca="1">IF($C14="","",INDEX(TotalApuestas!$A$1:$GL$50000,MATCH(Seguimiento!$C14,TotalApuestas!$B$1:$B$50000,0),MATCH(Seguimiento!J$1,Resultado!$2:$2,0)+1))</f>
        <v>2</v>
      </c>
      <c r="M14" s="232">
        <f ca="1">IF($C14="","",INDEX(TotalApuestas!$A$1:$GL$50000,MATCH(Seguimiento!$C14,TotalApuestas!$B$1:$B$50000,0),MATCH(Seguimiento!M$1,Resultado!$2:$2,0)))</f>
        <v>2</v>
      </c>
      <c r="N14" s="231">
        <f t="shared" ca="1" si="9"/>
        <v>1</v>
      </c>
      <c r="O14" s="233" cm="1">
        <f t="array" aca="1" ref="O14" ca="1">IF($C14="","",INDEX(TotalApuestas!$A$1:$GL$50000,MATCH(Seguimiento!$C14,TotalApuestas!$B$1:$B$50000,0),MATCH(Seguimiento!M$1,Resultado!$2:$2,0)+1))</f>
        <v>1</v>
      </c>
      <c r="P14" s="123"/>
      <c r="R14" s="214"/>
      <c r="S14" s="218" t="str">
        <f ca="1">IF(ClasificaciónPorra!D13=0,"",ClasificaciónPorra!D13)</f>
        <v/>
      </c>
      <c r="T14" s="171" t="str" cm="1">
        <f t="array" aca="1" ref="T14" ca="1">IF(OR(T$5="",$S14=""),"",IFERROR(INDEX(TotalApuestas!$A$1:$GL$50000,MATCH(Seguimiento!$S14,TotalApuestas!$B$1:$B$50000,0),MATCH("Equipos"&amp;Seguimiento!$S$1,Resultado!$4:$4,0)+COLUMNS($T$1:T$1)-1),0))</f>
        <v/>
      </c>
      <c r="U14" s="171" t="str" cm="1">
        <f t="array" aca="1" ref="U14" ca="1">IF(OR(U$5="",$S14=""),"",IFERROR(INDEX(TotalApuestas!$A$1:$GL$50000,MATCH(Seguimiento!$S14,TotalApuestas!$B$1:$B$50000,0),MATCH("Equipos"&amp;Seguimiento!$S$1,Resultado!$4:$4,0)+COLUMNS($T$1:U$1)-1),0))</f>
        <v/>
      </c>
      <c r="V14" s="171" t="str" cm="1">
        <f t="array" aca="1" ref="V14" ca="1">IF(OR(V$5="",$S14=""),"",IFERROR(INDEX(TotalApuestas!$A$1:$GL$50000,MATCH(Seguimiento!$S14,TotalApuestas!$B$1:$B$50000,0),MATCH("Equipos"&amp;Seguimiento!$S$1,Resultado!$4:$4,0)+COLUMNS($T$1:V$1)-1),0))</f>
        <v/>
      </c>
      <c r="W14" s="171" t="str" cm="1">
        <f t="array" aca="1" ref="W14" ca="1">IF(OR(W$5="",$S14=""),"",IFERROR(INDEX(TotalApuestas!$A$1:$GL$50000,MATCH(Seguimiento!$S14,TotalApuestas!$B$1:$B$50000,0),MATCH("Equipos"&amp;Seguimiento!$S$1,Resultado!$4:$4,0)+COLUMNS($T$1:W$1)-1),0))</f>
        <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Juan Diego De Abreu</v>
      </c>
      <c r="D15" s="230">
        <f ca="1">IF($C15="","",INDEX(TotalApuestas!$A$1:$GL$50000,MATCH(Seguimiento!$C15,TotalApuestas!$B$1:$B$50000,0),MATCH(Seguimiento!D$1,Resultado!$2:$2,0)))</f>
        <v>3</v>
      </c>
      <c r="E15" s="231">
        <f t="shared" ca="1" si="6"/>
        <v>1</v>
      </c>
      <c r="F15" s="230" cm="1">
        <f t="array" aca="1" ref="F15" ca="1">IF($C15="","",INDEX(TotalApuestas!$A$1:$GL$50000,MATCH(Seguimiento!$C15,TotalApuestas!$B$1:$B$50000,0),MATCH(Seguimiento!D$1,Resultado!$2:$2,0)+1))</f>
        <v>1</v>
      </c>
      <c r="G15" s="232">
        <f ca="1">IF($C15="","",INDEX(TotalApuestas!$A$1:$GL$50000,MATCH(Seguimiento!$C15,TotalApuestas!$B$1:$B$50000,0),MATCH(Seguimiento!G$1,Resultado!$2:$2,0)))</f>
        <v>1</v>
      </c>
      <c r="H15" s="231" t="str">
        <f t="shared" ca="1" si="7"/>
        <v>X</v>
      </c>
      <c r="I15" s="233" cm="1">
        <f t="array" aca="1" ref="I15" ca="1">IF($C15="","",INDEX(TotalApuestas!$A$1:$GL$50000,MATCH(Seguimiento!$C15,TotalApuestas!$B$1:$B$50000,0),MATCH(Seguimiento!G$1,Resultado!$2:$2,0)+1))</f>
        <v>1</v>
      </c>
      <c r="J15" s="230">
        <f ca="1">IF($C15="","",INDEX(TotalApuestas!$A$1:$GL$50000,MATCH(Seguimiento!$C15,TotalApuestas!$B$1:$B$50000,0),MATCH(Seguimiento!J$1,Resultado!$2:$2,0)))</f>
        <v>1</v>
      </c>
      <c r="K15" s="231" t="str">
        <f t="shared" ca="1" si="8"/>
        <v>X</v>
      </c>
      <c r="L15" s="230" cm="1">
        <f t="array" aca="1" ref="L15" ca="1">IF($C15="","",INDEX(TotalApuestas!$A$1:$GL$50000,MATCH(Seguimiento!$C15,TotalApuestas!$B$1:$B$50000,0),MATCH(Seguimiento!J$1,Resultado!$2:$2,0)+1))</f>
        <v>1</v>
      </c>
      <c r="M15" s="232">
        <f ca="1">IF($C15="","",INDEX(TotalApuestas!$A$1:$GL$50000,MATCH(Seguimiento!$C15,TotalApuestas!$B$1:$B$50000,0),MATCH(Seguimiento!M$1,Resultado!$2:$2,0)))</f>
        <v>1</v>
      </c>
      <c r="N15" s="231" t="str">
        <f t="shared" ca="1" si="9"/>
        <v>X</v>
      </c>
      <c r="O15" s="233" cm="1">
        <f t="array" aca="1" ref="O15" ca="1">IF($C15="","",INDEX(TotalApuestas!$A$1:$GL$50000,MATCH(Seguimiento!$C15,TotalApuestas!$B$1:$B$50000,0),MATCH(Seguimiento!M$1,Resultado!$2:$2,0)+1))</f>
        <v>1</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YUTA</v>
      </c>
      <c r="D16" s="230">
        <f ca="1">IF($C16="","",INDEX(TotalApuestas!$A$1:$GL$50000,MATCH(Seguimiento!$C16,TotalApuestas!$B$1:$B$50000,0),MATCH(Seguimiento!D$1,Resultado!$2:$2,0)))</f>
        <v>3</v>
      </c>
      <c r="E16" s="231">
        <f t="shared" ca="1" si="6"/>
        <v>1</v>
      </c>
      <c r="F16" s="230" cm="1">
        <f t="array" aca="1" ref="F16" ca="1">IF($C16="","",INDEX(TotalApuestas!$A$1:$GL$50000,MATCH(Seguimiento!$C16,TotalApuestas!$B$1:$B$50000,0),MATCH(Seguimiento!D$1,Resultado!$2:$2,0)+1))</f>
        <v>0</v>
      </c>
      <c r="G16" s="232">
        <f ca="1">IF($C16="","",INDEX(TotalApuestas!$A$1:$GL$50000,MATCH(Seguimiento!$C16,TotalApuestas!$B$1:$B$50000,0),MATCH(Seguimiento!G$1,Resultado!$2:$2,0)))</f>
        <v>1</v>
      </c>
      <c r="H16" s="231">
        <f t="shared" ca="1" si="7"/>
        <v>2</v>
      </c>
      <c r="I16" s="233" cm="1">
        <f t="array" aca="1" ref="I16" ca="1">IF($C16="","",INDEX(TotalApuestas!$A$1:$GL$50000,MATCH(Seguimiento!$C16,TotalApuestas!$B$1:$B$50000,0),MATCH(Seguimiento!G$1,Resultado!$2:$2,0)+1))</f>
        <v>2</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1</v>
      </c>
      <c r="N16" s="231">
        <f t="shared" ca="1" si="9"/>
        <v>1</v>
      </c>
      <c r="O16" s="233" cm="1">
        <f t="array" aca="1" ref="O16" ca="1">IF($C16="","",INDEX(TotalApuestas!$A$1:$GL$50000,MATCH(Seguimiento!$C16,TotalApuestas!$B$1:$B$50000,0),MATCH(Seguimiento!M$1,Resultado!$2:$2,0)+1))</f>
        <v>0</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Carlos Hurtado</v>
      </c>
      <c r="D17" s="230">
        <f ca="1">IF($C17="","",INDEX(TotalApuestas!$A$1:$GL$50000,MATCH(Seguimiento!$C17,TotalApuestas!$B$1:$B$50000,0),MATCH(Seguimiento!D$1,Resultado!$2:$2,0)))</f>
        <v>1</v>
      </c>
      <c r="E17" s="231" t="str">
        <f t="shared" ca="1" si="6"/>
        <v>X</v>
      </c>
      <c r="F17" s="230" cm="1">
        <f t="array" aca="1" ref="F17" ca="1">IF($C17="","",INDEX(TotalApuestas!$A$1:$GL$50000,MATCH(Seguimiento!$C17,TotalApuestas!$B$1:$B$50000,0),MATCH(Seguimiento!D$1,Resultado!$2:$2,0)+1))</f>
        <v>1</v>
      </c>
      <c r="G17" s="232">
        <f ca="1">IF($C17="","",INDEX(TotalApuestas!$A$1:$GL$50000,MATCH(Seguimiento!$C17,TotalApuestas!$B$1:$B$50000,0),MATCH(Seguimiento!G$1,Resultado!$2:$2,0)))</f>
        <v>2</v>
      </c>
      <c r="H17" s="231" t="str">
        <f t="shared" ca="1" si="7"/>
        <v>X</v>
      </c>
      <c r="I17" s="233" cm="1">
        <f t="array" aca="1" ref="I17" ca="1">IF($C17="","",INDEX(TotalApuestas!$A$1:$GL$50000,MATCH(Seguimiento!$C17,TotalApuestas!$B$1:$B$50000,0),MATCH(Seguimiento!G$1,Resultado!$2:$2,0)+1))</f>
        <v>2</v>
      </c>
      <c r="J17" s="230">
        <f ca="1">IF($C17="","",INDEX(TotalApuestas!$A$1:$GL$50000,MATCH(Seguimiento!$C17,TotalApuestas!$B$1:$B$50000,0),MATCH(Seguimiento!J$1,Resultado!$2:$2,0)))</f>
        <v>1</v>
      </c>
      <c r="K17" s="231" t="str">
        <f t="shared" ca="1" si="8"/>
        <v>X</v>
      </c>
      <c r="L17" s="230" cm="1">
        <f t="array" aca="1" ref="L17" ca="1">IF($C17="","",INDEX(TotalApuestas!$A$1:$GL$50000,MATCH(Seguimiento!$C17,TotalApuestas!$B$1:$B$50000,0),MATCH(Seguimiento!J$1,Resultado!$2:$2,0)+1))</f>
        <v>1</v>
      </c>
      <c r="M17" s="232">
        <f ca="1">IF($C17="","",INDEX(TotalApuestas!$A$1:$GL$50000,MATCH(Seguimiento!$C17,TotalApuestas!$B$1:$B$50000,0),MATCH(Seguimiento!M$1,Resultado!$2:$2,0)))</f>
        <v>3</v>
      </c>
      <c r="N17" s="231">
        <f t="shared" ca="1" si="9"/>
        <v>1</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
      </c>
      <c r="D18" s="230" t="str">
        <f ca="1">IF($C18="","",INDEX(TotalApuestas!$A$1:$GL$50000,MATCH(Seguimiento!$C18,TotalApuestas!$B$1:$B$50000,0),MATCH(Seguimiento!D$1,Resultado!$2:$2,0)))</f>
        <v/>
      </c>
      <c r="E18" s="231" t="str">
        <f t="shared" ca="1" si="6"/>
        <v/>
      </c>
      <c r="F18" s="230" t="str" cm="1">
        <f t="array" aca="1" ref="F18" ca="1">IF($C18="","",INDEX(TotalApuestas!$A$1:$GL$50000,MATCH(Seguimiento!$C18,TotalApuestas!$B$1:$B$50000,0),MATCH(Seguimiento!D$1,Resultado!$2:$2,0)+1))</f>
        <v/>
      </c>
      <c r="G18" s="232" t="str">
        <f ca="1">IF($C18="","",INDEX(TotalApuestas!$A$1:$GL$50000,MATCH(Seguimiento!$C18,TotalApuestas!$B$1:$B$50000,0),MATCH(Seguimiento!G$1,Resultado!$2:$2,0)))</f>
        <v/>
      </c>
      <c r="H18" s="231" t="str">
        <f t="shared" ca="1" si="7"/>
        <v/>
      </c>
      <c r="I18" s="233" t="str" cm="1">
        <f t="array" aca="1" ref="I18" ca="1">IF($C18="","",INDEX(TotalApuestas!$A$1:$GL$50000,MATCH(Seguimiento!$C18,TotalApuestas!$B$1:$B$50000,0),MATCH(Seguimiento!G$1,Resultado!$2:$2,0)+1))</f>
        <v/>
      </c>
      <c r="J18" s="230" t="str">
        <f ca="1">IF($C18="","",INDEX(TotalApuestas!$A$1:$GL$50000,MATCH(Seguimiento!$C18,TotalApuestas!$B$1:$B$50000,0),MATCH(Seguimiento!J$1,Resultado!$2:$2,0)))</f>
        <v/>
      </c>
      <c r="K18" s="231" t="str">
        <f t="shared" ca="1" si="8"/>
        <v/>
      </c>
      <c r="L18" s="230" t="str" cm="1">
        <f t="array" aca="1" ref="L18" ca="1">IF($C18="","",INDEX(TotalApuestas!$A$1:$GL$50000,MATCH(Seguimiento!$C18,TotalApuestas!$B$1:$B$50000,0),MATCH(Seguimiento!J$1,Resultado!$2:$2,0)+1))</f>
        <v/>
      </c>
      <c r="M18" s="232" t="str">
        <f ca="1">IF($C18="","",INDEX(TotalApuestas!$A$1:$GL$50000,MATCH(Seguimiento!$C18,TotalApuestas!$B$1:$B$50000,0),MATCH(Seguimiento!M$1,Resultado!$2:$2,0)))</f>
        <v/>
      </c>
      <c r="N18" s="231" t="str">
        <f t="shared" ca="1" si="9"/>
        <v/>
      </c>
      <c r="O18" s="233" t="str" cm="1">
        <f t="array" aca="1" ref="O18" ca="1">IF($C18="","",INDEX(TotalApuestas!$A$1:$GL$50000,MATCH(Seguimiento!$C18,TotalApuestas!$B$1:$B$50000,0),MATCH(Seguimiento!M$1,Resultado!$2:$2,0)+1))</f>
        <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39" priority="13">
      <formula>#REF!="P"</formula>
    </cfRule>
    <cfRule type="expression" dxfId="38" priority="14">
      <formula>#REF!="E"</formula>
    </cfRule>
    <cfRule type="expression" dxfId="37" priority="15">
      <formula>#REF!="G"</formula>
    </cfRule>
  </conditionalFormatting>
  <conditionalFormatting sqref="D10:O22 D25:O25 D28:O28">
    <cfRule type="expression" dxfId="36" priority="12">
      <formula>IF(AND(D8&lt;&gt;"",D$8=D10,$C10&lt;&gt;""),1,0)</formula>
    </cfRule>
  </conditionalFormatting>
  <conditionalFormatting sqref="D23:O23">
    <cfRule type="expression" dxfId="35" priority="18">
      <formula>IF(AND(D22&lt;&gt;"",D$8=D23),1,0)</formula>
    </cfRule>
  </conditionalFormatting>
  <conditionalFormatting sqref="D24:O24">
    <cfRule type="expression" dxfId="34" priority="19">
      <formula>IF(AND(#REF!&lt;&gt;"",D$8=D24),1,0)</formula>
    </cfRule>
  </conditionalFormatting>
  <conditionalFormatting sqref="D26:O27">
    <cfRule type="expression" dxfId="33" priority="17">
      <formula>IF(AND(D11&lt;&gt;"",D$8=D26),1,0)</formula>
    </cfRule>
  </conditionalFormatting>
  <conditionalFormatting sqref="D29:O29">
    <cfRule type="expression" dxfId="32" priority="16">
      <formula>IF(AND(D26&lt;&gt;"",D$8=D29),1,0)</formula>
    </cfRule>
  </conditionalFormatting>
  <conditionalFormatting sqref="G8">
    <cfRule type="expression" dxfId="31" priority="9">
      <formula>#REF!="P"</formula>
    </cfRule>
    <cfRule type="expression" dxfId="30" priority="10">
      <formula>#REF!="E"</formula>
    </cfRule>
    <cfRule type="expression" dxfId="29" priority="11">
      <formula>#REF!="G"</formula>
    </cfRule>
  </conditionalFormatting>
  <conditionalFormatting sqref="J8">
    <cfRule type="expression" dxfId="28" priority="6">
      <formula>#REF!="P"</formula>
    </cfRule>
    <cfRule type="expression" dxfId="27" priority="7">
      <formula>#REF!="E"</formula>
    </cfRule>
    <cfRule type="expression" dxfId="26" priority="8">
      <formula>#REF!="G"</formula>
    </cfRule>
  </conditionalFormatting>
  <conditionalFormatting sqref="M8">
    <cfRule type="expression" dxfId="25" priority="3">
      <formula>#REF!="P"</formula>
    </cfRule>
    <cfRule type="expression" dxfId="24" priority="4">
      <formula>#REF!="E"</formula>
    </cfRule>
    <cfRule type="expression" dxfId="23" priority="5">
      <formula>#REF!="G"</formula>
    </cfRule>
  </conditionalFormatting>
  <conditionalFormatting sqref="Q32:Q37">
    <cfRule type="expression" dxfId="22" priority="1">
      <formula>$L32&lt;&gt;""</formula>
    </cfRule>
    <cfRule type="expression" dxfId="21"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9"/>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G2" sqref="G2"/>
    </sheetView>
  </sheetViews>
  <sheetFormatPr baseColWidth="10" defaultRowHeight="15" x14ac:dyDescent="0.25"/>
  <cols>
    <col min="1" max="1" width="15.140625" bestFit="1" customWidth="1"/>
    <col min="2" max="2" width="19.42578125" bestFit="1" customWidth="1"/>
    <col min="3" max="3" width="22.1406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s="300" t="s">
        <v>319</v>
      </c>
      <c r="B2" s="300"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s="300" t="s">
        <v>108</v>
      </c>
      <c r="BZ2" s="300" t="s">
        <v>113</v>
      </c>
      <c r="CA2" s="300" t="s">
        <v>123</v>
      </c>
      <c r="CB2" s="300" t="s">
        <v>127</v>
      </c>
      <c r="CC2" s="300" t="s">
        <v>108</v>
      </c>
      <c r="CD2" s="300" t="s">
        <v>114</v>
      </c>
      <c r="CE2" s="300" t="s">
        <v>113</v>
      </c>
      <c r="CF2" s="300" t="s">
        <v>111</v>
      </c>
      <c r="CG2" s="300" t="s">
        <v>127</v>
      </c>
      <c r="CH2" s="300" t="s">
        <v>122</v>
      </c>
      <c r="CI2" s="300" t="s">
        <v>123</v>
      </c>
      <c r="CJ2" s="300" t="s">
        <v>128</v>
      </c>
      <c r="CK2" s="300" t="s">
        <v>108</v>
      </c>
      <c r="CL2" s="300" t="s">
        <v>113</v>
      </c>
      <c r="CM2" s="300" t="s">
        <v>123</v>
      </c>
      <c r="CN2" s="300" t="s">
        <v>127</v>
      </c>
      <c r="CO2" s="300" t="s">
        <v>108</v>
      </c>
      <c r="CP2" s="300" t="s">
        <v>123</v>
      </c>
      <c r="CQ2" s="300"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s="300" t="s">
        <v>323</v>
      </c>
      <c r="B3" s="300"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s="300" t="s">
        <v>108</v>
      </c>
      <c r="BZ3" s="300" t="s">
        <v>113</v>
      </c>
      <c r="CA3" s="300" t="s">
        <v>123</v>
      </c>
      <c r="CB3" s="300" t="s">
        <v>127</v>
      </c>
      <c r="CC3" s="300" t="s">
        <v>108</v>
      </c>
      <c r="CD3" s="300" t="s">
        <v>114</v>
      </c>
      <c r="CE3" s="300" t="s">
        <v>113</v>
      </c>
      <c r="CF3" s="300" t="s">
        <v>111</v>
      </c>
      <c r="CG3" s="300" t="s">
        <v>127</v>
      </c>
      <c r="CH3" s="300" t="s">
        <v>122</v>
      </c>
      <c r="CI3" s="300" t="s">
        <v>123</v>
      </c>
      <c r="CJ3" s="300" t="s">
        <v>128</v>
      </c>
      <c r="CK3" s="300" t="s">
        <v>108</v>
      </c>
      <c r="CL3" s="300" t="s">
        <v>113</v>
      </c>
      <c r="CM3" s="300" t="s">
        <v>123</v>
      </c>
      <c r="CN3" s="300" t="s">
        <v>127</v>
      </c>
      <c r="CO3" s="300" t="s">
        <v>108</v>
      </c>
      <c r="CP3" s="300" t="s">
        <v>123</v>
      </c>
      <c r="CQ3" s="300"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s="300" t="s">
        <v>326</v>
      </c>
      <c r="B4" s="300" t="s">
        <v>342</v>
      </c>
      <c r="C4" t="s">
        <v>327</v>
      </c>
      <c r="D4">
        <v>0</v>
      </c>
      <c r="E4">
        <v>2</v>
      </c>
      <c r="F4">
        <v>0</v>
      </c>
      <c r="G4">
        <v>1</v>
      </c>
      <c r="H4">
        <v>1</v>
      </c>
      <c r="I4">
        <v>2</v>
      </c>
      <c r="J4">
        <v>2</v>
      </c>
      <c r="K4">
        <v>0</v>
      </c>
      <c r="L4">
        <v>1</v>
      </c>
      <c r="M4">
        <v>2</v>
      </c>
      <c r="N4">
        <v>0</v>
      </c>
      <c r="O4">
        <v>0</v>
      </c>
      <c r="P4" t="s">
        <v>322</v>
      </c>
      <c r="Q4">
        <v>2</v>
      </c>
      <c r="R4">
        <v>1</v>
      </c>
      <c r="S4">
        <v>1</v>
      </c>
      <c r="T4">
        <v>3</v>
      </c>
      <c r="U4">
        <v>0</v>
      </c>
      <c r="V4">
        <v>1</v>
      </c>
      <c r="W4">
        <v>2</v>
      </c>
      <c r="X4">
        <v>0</v>
      </c>
      <c r="Y4">
        <v>1</v>
      </c>
      <c r="Z4">
        <v>3</v>
      </c>
      <c r="AA4">
        <v>0</v>
      </c>
      <c r="AB4">
        <v>1</v>
      </c>
      <c r="AC4">
        <v>0</v>
      </c>
      <c r="AD4">
        <v>0</v>
      </c>
      <c r="AE4" t="s">
        <v>322</v>
      </c>
      <c r="AF4">
        <v>1</v>
      </c>
      <c r="AG4">
        <v>3</v>
      </c>
      <c r="AH4">
        <v>2</v>
      </c>
      <c r="AI4">
        <v>2</v>
      </c>
      <c r="AJ4">
        <v>0</v>
      </c>
      <c r="AK4">
        <v>1</v>
      </c>
      <c r="AL4">
        <v>1</v>
      </c>
      <c r="AM4">
        <v>0</v>
      </c>
      <c r="AN4">
        <v>1</v>
      </c>
      <c r="AO4">
        <v>1</v>
      </c>
      <c r="AP4">
        <v>2</v>
      </c>
      <c r="AQ4">
        <v>2</v>
      </c>
      <c r="AR4">
        <v>3</v>
      </c>
      <c r="AS4">
        <v>0</v>
      </c>
      <c r="AT4">
        <v>1</v>
      </c>
      <c r="AU4">
        <v>2</v>
      </c>
      <c r="AV4">
        <v>1</v>
      </c>
      <c r="AW4">
        <v>1</v>
      </c>
      <c r="AX4">
        <v>2</v>
      </c>
      <c r="AY4">
        <v>3</v>
      </c>
      <c r="AZ4">
        <v>2</v>
      </c>
      <c r="BA4">
        <v>1</v>
      </c>
      <c r="BB4">
        <v>0</v>
      </c>
      <c r="BC4">
        <v>1</v>
      </c>
      <c r="BD4">
        <v>2</v>
      </c>
      <c r="BE4">
        <v>1</v>
      </c>
      <c r="BF4">
        <v>1</v>
      </c>
      <c r="BG4">
        <v>1</v>
      </c>
      <c r="BH4">
        <v>2</v>
      </c>
      <c r="BI4">
        <v>2</v>
      </c>
      <c r="BJ4">
        <v>0</v>
      </c>
      <c r="BK4">
        <v>2</v>
      </c>
      <c r="BL4">
        <v>2</v>
      </c>
      <c r="BM4">
        <v>1</v>
      </c>
      <c r="BN4">
        <v>2</v>
      </c>
      <c r="BO4">
        <v>2</v>
      </c>
      <c r="BP4">
        <v>0</v>
      </c>
      <c r="BQ4">
        <v>0</v>
      </c>
      <c r="BR4" t="s">
        <v>322</v>
      </c>
      <c r="BS4">
        <v>2</v>
      </c>
      <c r="BT4">
        <v>2</v>
      </c>
      <c r="BU4" t="s">
        <v>322</v>
      </c>
      <c r="BV4">
        <v>0</v>
      </c>
      <c r="BW4">
        <v>0</v>
      </c>
      <c r="BX4" t="s">
        <v>322</v>
      </c>
      <c r="BY4" s="300" t="s">
        <v>108</v>
      </c>
      <c r="BZ4" s="300" t="s">
        <v>114</v>
      </c>
      <c r="CA4" s="300" t="s">
        <v>123</v>
      </c>
      <c r="CB4" s="300" t="s">
        <v>127</v>
      </c>
      <c r="CC4" s="300" t="s">
        <v>108</v>
      </c>
      <c r="CD4" s="300" t="s">
        <v>113</v>
      </c>
      <c r="CE4" s="300" t="s">
        <v>114</v>
      </c>
      <c r="CF4" s="300" t="s">
        <v>134</v>
      </c>
      <c r="CG4" s="300" t="s">
        <v>127</v>
      </c>
      <c r="CH4" s="300" t="s">
        <v>122</v>
      </c>
      <c r="CI4" s="300" t="s">
        <v>123</v>
      </c>
      <c r="CJ4" s="300" t="s">
        <v>128</v>
      </c>
      <c r="CK4" s="300" t="s">
        <v>108</v>
      </c>
      <c r="CL4" s="300" t="s">
        <v>114</v>
      </c>
      <c r="CM4" s="300" t="s">
        <v>123</v>
      </c>
      <c r="CN4" s="300" t="s">
        <v>127</v>
      </c>
      <c r="CO4" s="300" t="s">
        <v>108</v>
      </c>
      <c r="CP4" s="300" t="s">
        <v>127</v>
      </c>
      <c r="CQ4" s="300" t="s">
        <v>127</v>
      </c>
      <c r="CR4">
        <v>2</v>
      </c>
      <c r="CS4">
        <v>2</v>
      </c>
      <c r="CT4" t="s">
        <v>322</v>
      </c>
      <c r="CU4">
        <v>1</v>
      </c>
      <c r="CV4">
        <v>1</v>
      </c>
      <c r="CW4" t="s">
        <v>322</v>
      </c>
      <c r="CX4">
        <v>3</v>
      </c>
      <c r="CY4">
        <v>1</v>
      </c>
      <c r="CZ4">
        <v>1</v>
      </c>
      <c r="DA4">
        <v>3</v>
      </c>
      <c r="DB4">
        <v>2</v>
      </c>
      <c r="DC4">
        <v>1</v>
      </c>
      <c r="DD4">
        <v>3</v>
      </c>
      <c r="DE4">
        <v>1</v>
      </c>
      <c r="DF4">
        <v>1</v>
      </c>
      <c r="DG4">
        <v>2</v>
      </c>
      <c r="DH4">
        <v>2</v>
      </c>
      <c r="DI4" t="s">
        <v>322</v>
      </c>
      <c r="DJ4">
        <v>2</v>
      </c>
      <c r="DK4">
        <v>1</v>
      </c>
      <c r="DL4">
        <v>1</v>
      </c>
      <c r="DM4">
        <v>0</v>
      </c>
      <c r="DN4">
        <v>2</v>
      </c>
      <c r="DO4">
        <v>2</v>
      </c>
    </row>
    <row r="5" spans="1:119" x14ac:dyDescent="0.25">
      <c r="A5" s="300" t="s">
        <v>328</v>
      </c>
      <c r="B5" s="300" t="s">
        <v>329</v>
      </c>
      <c r="C5" t="s">
        <v>330</v>
      </c>
      <c r="D5">
        <v>4242993118</v>
      </c>
      <c r="E5">
        <v>3</v>
      </c>
      <c r="F5">
        <v>0</v>
      </c>
      <c r="G5">
        <v>1</v>
      </c>
      <c r="H5">
        <v>1</v>
      </c>
      <c r="I5">
        <v>2</v>
      </c>
      <c r="J5">
        <v>2</v>
      </c>
      <c r="K5">
        <v>2</v>
      </c>
      <c r="L5">
        <v>1</v>
      </c>
      <c r="M5">
        <v>1</v>
      </c>
      <c r="N5">
        <v>1</v>
      </c>
      <c r="O5">
        <v>0</v>
      </c>
      <c r="P5">
        <v>1</v>
      </c>
      <c r="Q5">
        <v>3</v>
      </c>
      <c r="R5">
        <v>1</v>
      </c>
      <c r="S5">
        <v>1</v>
      </c>
      <c r="T5">
        <v>4</v>
      </c>
      <c r="U5">
        <v>0</v>
      </c>
      <c r="V5">
        <v>1</v>
      </c>
      <c r="W5">
        <v>2</v>
      </c>
      <c r="X5">
        <v>0</v>
      </c>
      <c r="Y5">
        <v>1</v>
      </c>
      <c r="Z5">
        <v>4</v>
      </c>
      <c r="AA5">
        <v>1</v>
      </c>
      <c r="AB5">
        <v>1</v>
      </c>
      <c r="AC5">
        <v>0</v>
      </c>
      <c r="AD5">
        <v>1</v>
      </c>
      <c r="AE5">
        <v>2</v>
      </c>
      <c r="AF5">
        <v>1</v>
      </c>
      <c r="AG5">
        <v>2</v>
      </c>
      <c r="AH5">
        <v>2</v>
      </c>
      <c r="AI5">
        <v>3</v>
      </c>
      <c r="AJ5">
        <v>1</v>
      </c>
      <c r="AK5">
        <v>1</v>
      </c>
      <c r="AL5">
        <v>2</v>
      </c>
      <c r="AM5">
        <v>0</v>
      </c>
      <c r="AN5">
        <v>1</v>
      </c>
      <c r="AO5">
        <v>0</v>
      </c>
      <c r="AP5">
        <v>2</v>
      </c>
      <c r="AQ5">
        <v>2</v>
      </c>
      <c r="AR5">
        <v>3</v>
      </c>
      <c r="AS5">
        <v>0</v>
      </c>
      <c r="AT5">
        <v>1</v>
      </c>
      <c r="AU5">
        <v>2</v>
      </c>
      <c r="AV5">
        <v>1</v>
      </c>
      <c r="AW5">
        <v>1</v>
      </c>
      <c r="AX5">
        <v>0</v>
      </c>
      <c r="AY5">
        <v>2</v>
      </c>
      <c r="AZ5">
        <v>2</v>
      </c>
      <c r="BA5">
        <v>2</v>
      </c>
      <c r="BB5">
        <v>0</v>
      </c>
      <c r="BC5">
        <v>1</v>
      </c>
      <c r="BD5">
        <v>2</v>
      </c>
      <c r="BE5">
        <v>3</v>
      </c>
      <c r="BF5">
        <v>2</v>
      </c>
      <c r="BG5">
        <v>1</v>
      </c>
      <c r="BH5">
        <v>1</v>
      </c>
      <c r="BI5" t="s">
        <v>322</v>
      </c>
      <c r="BJ5">
        <v>0</v>
      </c>
      <c r="BK5">
        <v>1</v>
      </c>
      <c r="BL5">
        <v>2</v>
      </c>
      <c r="BM5">
        <v>1</v>
      </c>
      <c r="BN5">
        <v>2</v>
      </c>
      <c r="BO5">
        <v>2</v>
      </c>
      <c r="BP5">
        <v>2</v>
      </c>
      <c r="BQ5">
        <v>1</v>
      </c>
      <c r="BR5">
        <v>1</v>
      </c>
      <c r="BS5">
        <v>1</v>
      </c>
      <c r="BT5">
        <v>0</v>
      </c>
      <c r="BU5">
        <v>1</v>
      </c>
      <c r="BV5">
        <v>1</v>
      </c>
      <c r="BW5">
        <v>1</v>
      </c>
      <c r="BX5" t="s">
        <v>322</v>
      </c>
      <c r="BY5" s="300" t="s">
        <v>108</v>
      </c>
      <c r="BZ5" s="300" t="s">
        <v>113</v>
      </c>
      <c r="CA5" s="300" t="s">
        <v>123</v>
      </c>
      <c r="CB5" s="300" t="s">
        <v>127</v>
      </c>
      <c r="CC5" s="300" t="s">
        <v>108</v>
      </c>
      <c r="CD5" s="300" t="s">
        <v>114</v>
      </c>
      <c r="CE5" s="300" t="s">
        <v>113</v>
      </c>
      <c r="CF5" s="300" t="s">
        <v>111</v>
      </c>
      <c r="CG5" s="300" t="s">
        <v>127</v>
      </c>
      <c r="CH5" s="300" t="s">
        <v>122</v>
      </c>
      <c r="CI5" s="300" t="s">
        <v>123</v>
      </c>
      <c r="CJ5" s="300" t="s">
        <v>128</v>
      </c>
      <c r="CK5" s="300" t="s">
        <v>108</v>
      </c>
      <c r="CL5" s="300" t="s">
        <v>113</v>
      </c>
      <c r="CM5" s="300" t="s">
        <v>123</v>
      </c>
      <c r="CN5" s="300" t="s">
        <v>127</v>
      </c>
      <c r="CO5" s="300" t="s">
        <v>108</v>
      </c>
      <c r="CP5" s="300" t="s">
        <v>123</v>
      </c>
      <c r="CQ5" s="300" t="s">
        <v>123</v>
      </c>
      <c r="CR5">
        <v>2</v>
      </c>
      <c r="CS5">
        <v>0</v>
      </c>
      <c r="CT5">
        <v>1</v>
      </c>
      <c r="CU5">
        <v>1</v>
      </c>
      <c r="CV5">
        <v>1</v>
      </c>
      <c r="CW5" t="s">
        <v>322</v>
      </c>
      <c r="CX5">
        <v>2</v>
      </c>
      <c r="CY5">
        <v>1</v>
      </c>
      <c r="CZ5">
        <v>1</v>
      </c>
      <c r="DA5">
        <v>2</v>
      </c>
      <c r="DB5">
        <v>1</v>
      </c>
      <c r="DC5">
        <v>1</v>
      </c>
      <c r="DD5">
        <v>1</v>
      </c>
      <c r="DE5">
        <v>0</v>
      </c>
      <c r="DF5">
        <v>1</v>
      </c>
      <c r="DG5">
        <v>3</v>
      </c>
      <c r="DH5">
        <v>2</v>
      </c>
      <c r="DI5">
        <v>1</v>
      </c>
      <c r="DJ5">
        <v>1</v>
      </c>
      <c r="DK5">
        <v>2</v>
      </c>
      <c r="DL5">
        <v>2</v>
      </c>
      <c r="DM5">
        <v>1</v>
      </c>
      <c r="DN5">
        <v>2</v>
      </c>
      <c r="DO5">
        <v>2</v>
      </c>
    </row>
    <row r="6" spans="1:119" x14ac:dyDescent="0.25">
      <c r="A6" s="300" t="s">
        <v>331</v>
      </c>
      <c r="B6" s="300" t="s">
        <v>332</v>
      </c>
      <c r="C6">
        <v>0</v>
      </c>
      <c r="D6">
        <v>0</v>
      </c>
      <c r="E6">
        <v>3</v>
      </c>
      <c r="F6">
        <v>1</v>
      </c>
      <c r="G6">
        <v>1</v>
      </c>
      <c r="H6">
        <v>1</v>
      </c>
      <c r="I6">
        <v>1</v>
      </c>
      <c r="J6" t="s">
        <v>322</v>
      </c>
      <c r="K6">
        <v>1</v>
      </c>
      <c r="L6">
        <v>1</v>
      </c>
      <c r="M6" t="s">
        <v>322</v>
      </c>
      <c r="N6">
        <v>1</v>
      </c>
      <c r="O6">
        <v>1</v>
      </c>
      <c r="P6" t="s">
        <v>322</v>
      </c>
      <c r="Q6">
        <v>2</v>
      </c>
      <c r="R6">
        <v>0</v>
      </c>
      <c r="S6">
        <v>1</v>
      </c>
      <c r="T6">
        <v>3</v>
      </c>
      <c r="U6">
        <v>0</v>
      </c>
      <c r="V6">
        <v>1</v>
      </c>
      <c r="W6">
        <v>0</v>
      </c>
      <c r="X6">
        <v>0</v>
      </c>
      <c r="Y6" t="s">
        <v>322</v>
      </c>
      <c r="Z6">
        <v>2</v>
      </c>
      <c r="AA6">
        <v>0</v>
      </c>
      <c r="AB6">
        <v>1</v>
      </c>
      <c r="AC6">
        <v>1</v>
      </c>
      <c r="AD6">
        <v>2</v>
      </c>
      <c r="AE6">
        <v>2</v>
      </c>
      <c r="AF6">
        <v>1</v>
      </c>
      <c r="AG6">
        <v>2</v>
      </c>
      <c r="AH6">
        <v>2</v>
      </c>
      <c r="AI6">
        <v>2</v>
      </c>
      <c r="AJ6">
        <v>0</v>
      </c>
      <c r="AK6">
        <v>1</v>
      </c>
      <c r="AL6">
        <v>1</v>
      </c>
      <c r="AM6">
        <v>1</v>
      </c>
      <c r="AN6" t="s">
        <v>322</v>
      </c>
      <c r="AO6">
        <v>1</v>
      </c>
      <c r="AP6">
        <v>2</v>
      </c>
      <c r="AQ6">
        <v>2</v>
      </c>
      <c r="AR6">
        <v>2</v>
      </c>
      <c r="AS6">
        <v>1</v>
      </c>
      <c r="AT6">
        <v>1</v>
      </c>
      <c r="AU6">
        <v>2</v>
      </c>
      <c r="AV6">
        <v>0</v>
      </c>
      <c r="AW6">
        <v>1</v>
      </c>
      <c r="AX6">
        <v>1</v>
      </c>
      <c r="AY6">
        <v>2</v>
      </c>
      <c r="AZ6">
        <v>2</v>
      </c>
      <c r="BA6">
        <v>2</v>
      </c>
      <c r="BB6">
        <v>0</v>
      </c>
      <c r="BC6">
        <v>1</v>
      </c>
      <c r="BD6">
        <v>0</v>
      </c>
      <c r="BE6">
        <v>0</v>
      </c>
      <c r="BF6" t="s">
        <v>322</v>
      </c>
      <c r="BG6">
        <v>0</v>
      </c>
      <c r="BH6">
        <v>2</v>
      </c>
      <c r="BI6">
        <v>2</v>
      </c>
      <c r="BJ6">
        <v>1</v>
      </c>
      <c r="BK6">
        <v>2</v>
      </c>
      <c r="BL6">
        <v>2</v>
      </c>
      <c r="BM6">
        <v>1</v>
      </c>
      <c r="BN6">
        <v>2</v>
      </c>
      <c r="BO6">
        <v>2</v>
      </c>
      <c r="BP6">
        <v>1</v>
      </c>
      <c r="BQ6">
        <v>1</v>
      </c>
      <c r="BR6" t="s">
        <v>322</v>
      </c>
      <c r="BS6">
        <v>2</v>
      </c>
      <c r="BT6">
        <v>2</v>
      </c>
      <c r="BU6" t="s">
        <v>322</v>
      </c>
      <c r="BV6">
        <v>1</v>
      </c>
      <c r="BW6">
        <v>2</v>
      </c>
      <c r="BX6">
        <v>2</v>
      </c>
      <c r="BY6" s="300" t="s">
        <v>108</v>
      </c>
      <c r="BZ6" s="300" t="s">
        <v>113</v>
      </c>
      <c r="CA6" s="300" t="s">
        <v>123</v>
      </c>
      <c r="CB6" s="300" t="s">
        <v>127</v>
      </c>
      <c r="CC6" s="300" t="s">
        <v>108</v>
      </c>
      <c r="CD6" s="300" t="s">
        <v>114</v>
      </c>
      <c r="CE6" s="300" t="s">
        <v>113</v>
      </c>
      <c r="CF6" s="300" t="s">
        <v>134</v>
      </c>
      <c r="CG6" s="300" t="s">
        <v>127</v>
      </c>
      <c r="CH6" s="300" t="s">
        <v>122</v>
      </c>
      <c r="CI6" s="300" t="s">
        <v>123</v>
      </c>
      <c r="CJ6" s="300" t="s">
        <v>128</v>
      </c>
      <c r="CK6" s="300" t="s">
        <v>108</v>
      </c>
      <c r="CL6" s="300" t="s">
        <v>113</v>
      </c>
      <c r="CM6" s="300" t="s">
        <v>123</v>
      </c>
      <c r="CN6" s="300" t="s">
        <v>127</v>
      </c>
      <c r="CO6" s="300" t="s">
        <v>108</v>
      </c>
      <c r="CP6" s="300" t="s">
        <v>123</v>
      </c>
      <c r="CQ6" s="300" t="s">
        <v>123</v>
      </c>
      <c r="CR6">
        <v>2</v>
      </c>
      <c r="CS6">
        <v>1</v>
      </c>
      <c r="CT6">
        <v>1</v>
      </c>
      <c r="CU6">
        <v>1</v>
      </c>
      <c r="CV6">
        <v>1</v>
      </c>
      <c r="CW6" t="s">
        <v>322</v>
      </c>
      <c r="CX6">
        <v>3</v>
      </c>
      <c r="CY6">
        <v>1</v>
      </c>
      <c r="CZ6">
        <v>1</v>
      </c>
      <c r="DA6">
        <v>2</v>
      </c>
      <c r="DB6">
        <v>1</v>
      </c>
      <c r="DC6">
        <v>1</v>
      </c>
      <c r="DD6">
        <v>2</v>
      </c>
      <c r="DE6">
        <v>0</v>
      </c>
      <c r="DF6">
        <v>1</v>
      </c>
      <c r="DG6">
        <v>1</v>
      </c>
      <c r="DH6">
        <v>1</v>
      </c>
      <c r="DI6" t="s">
        <v>322</v>
      </c>
      <c r="DJ6">
        <v>2</v>
      </c>
      <c r="DK6">
        <v>1</v>
      </c>
      <c r="DL6">
        <v>1</v>
      </c>
      <c r="DM6">
        <v>1</v>
      </c>
      <c r="DN6">
        <v>2</v>
      </c>
      <c r="DO6">
        <v>2</v>
      </c>
    </row>
    <row r="7" spans="1:119" x14ac:dyDescent="0.25">
      <c r="A7" s="300" t="s">
        <v>333</v>
      </c>
      <c r="B7" s="300" t="s">
        <v>334</v>
      </c>
      <c r="C7" t="s">
        <v>335</v>
      </c>
      <c r="D7">
        <v>4122326689</v>
      </c>
      <c r="E7">
        <v>2</v>
      </c>
      <c r="F7">
        <v>0</v>
      </c>
      <c r="G7">
        <v>1</v>
      </c>
      <c r="H7">
        <v>1</v>
      </c>
      <c r="I7">
        <v>2</v>
      </c>
      <c r="J7">
        <v>2</v>
      </c>
      <c r="K7">
        <v>1</v>
      </c>
      <c r="L7">
        <v>2</v>
      </c>
      <c r="M7">
        <v>2</v>
      </c>
      <c r="N7">
        <v>1</v>
      </c>
      <c r="O7">
        <v>0</v>
      </c>
      <c r="P7">
        <v>1</v>
      </c>
      <c r="Q7">
        <v>4</v>
      </c>
      <c r="R7">
        <v>0</v>
      </c>
      <c r="S7">
        <v>1</v>
      </c>
      <c r="T7">
        <v>4</v>
      </c>
      <c r="U7">
        <v>0</v>
      </c>
      <c r="V7">
        <v>1</v>
      </c>
      <c r="W7">
        <v>2</v>
      </c>
      <c r="X7">
        <v>0</v>
      </c>
      <c r="Y7">
        <v>1</v>
      </c>
      <c r="Z7">
        <v>2</v>
      </c>
      <c r="AA7">
        <v>0</v>
      </c>
      <c r="AB7">
        <v>1</v>
      </c>
      <c r="AC7">
        <v>0</v>
      </c>
      <c r="AD7">
        <v>1</v>
      </c>
      <c r="AE7">
        <v>2</v>
      </c>
      <c r="AF7">
        <v>2</v>
      </c>
      <c r="AG7">
        <v>3</v>
      </c>
      <c r="AH7">
        <v>2</v>
      </c>
      <c r="AI7">
        <v>3</v>
      </c>
      <c r="AJ7">
        <v>1</v>
      </c>
      <c r="AK7">
        <v>1</v>
      </c>
      <c r="AL7">
        <v>0</v>
      </c>
      <c r="AM7">
        <v>0</v>
      </c>
      <c r="AN7" t="s">
        <v>322</v>
      </c>
      <c r="AO7">
        <v>0</v>
      </c>
      <c r="AP7">
        <v>2</v>
      </c>
      <c r="AQ7">
        <v>2</v>
      </c>
      <c r="AR7">
        <v>3</v>
      </c>
      <c r="AS7">
        <v>0</v>
      </c>
      <c r="AT7">
        <v>1</v>
      </c>
      <c r="AU7">
        <v>2</v>
      </c>
      <c r="AV7">
        <v>0</v>
      </c>
      <c r="AW7">
        <v>1</v>
      </c>
      <c r="AX7">
        <v>1</v>
      </c>
      <c r="AY7">
        <v>2</v>
      </c>
      <c r="AZ7">
        <v>2</v>
      </c>
      <c r="BA7">
        <v>3</v>
      </c>
      <c r="BB7">
        <v>0</v>
      </c>
      <c r="BC7">
        <v>1</v>
      </c>
      <c r="BD7">
        <v>1</v>
      </c>
      <c r="BE7">
        <v>1</v>
      </c>
      <c r="BF7" t="s">
        <v>322</v>
      </c>
      <c r="BG7">
        <v>0</v>
      </c>
      <c r="BH7">
        <v>2</v>
      </c>
      <c r="BI7">
        <v>2</v>
      </c>
      <c r="BJ7">
        <v>0</v>
      </c>
      <c r="BK7">
        <v>1</v>
      </c>
      <c r="BL7">
        <v>2</v>
      </c>
      <c r="BM7">
        <v>1</v>
      </c>
      <c r="BN7">
        <v>2</v>
      </c>
      <c r="BO7">
        <v>2</v>
      </c>
      <c r="BP7">
        <v>1</v>
      </c>
      <c r="BQ7">
        <v>0</v>
      </c>
      <c r="BR7">
        <v>1</v>
      </c>
      <c r="BS7">
        <v>1</v>
      </c>
      <c r="BT7">
        <v>1</v>
      </c>
      <c r="BU7" t="s">
        <v>322</v>
      </c>
      <c r="BV7">
        <v>0</v>
      </c>
      <c r="BW7">
        <v>1</v>
      </c>
      <c r="BX7">
        <v>2</v>
      </c>
      <c r="BY7" s="300" t="s">
        <v>108</v>
      </c>
      <c r="BZ7" s="300" t="s">
        <v>114</v>
      </c>
      <c r="CA7" s="300" t="s">
        <v>123</v>
      </c>
      <c r="CB7" s="300" t="s">
        <v>128</v>
      </c>
      <c r="CC7" s="300" t="s">
        <v>108</v>
      </c>
      <c r="CD7" s="300" t="s">
        <v>113</v>
      </c>
      <c r="CE7" s="300" t="s">
        <v>114</v>
      </c>
      <c r="CF7" s="300" t="s">
        <v>111</v>
      </c>
      <c r="CG7" s="300" t="s">
        <v>128</v>
      </c>
      <c r="CH7" s="300" t="s">
        <v>122</v>
      </c>
      <c r="CI7" s="300" t="s">
        <v>123</v>
      </c>
      <c r="CJ7" s="300" t="s">
        <v>127</v>
      </c>
      <c r="CK7" s="300" t="s">
        <v>108</v>
      </c>
      <c r="CL7" s="300" t="s">
        <v>114</v>
      </c>
      <c r="CM7" s="300" t="s">
        <v>123</v>
      </c>
      <c r="CN7" s="300" t="s">
        <v>128</v>
      </c>
      <c r="CO7" s="300" t="s">
        <v>108</v>
      </c>
      <c r="CP7" s="300" t="s">
        <v>123</v>
      </c>
      <c r="CQ7" s="300" t="s">
        <v>108</v>
      </c>
      <c r="CR7">
        <v>2</v>
      </c>
      <c r="CS7">
        <v>1</v>
      </c>
      <c r="CT7">
        <v>1</v>
      </c>
      <c r="CU7">
        <v>1</v>
      </c>
      <c r="CV7">
        <v>0</v>
      </c>
      <c r="CW7">
        <v>1</v>
      </c>
      <c r="CX7">
        <v>3</v>
      </c>
      <c r="CY7">
        <v>1</v>
      </c>
      <c r="CZ7">
        <v>1</v>
      </c>
      <c r="DA7">
        <v>3</v>
      </c>
      <c r="DB7">
        <v>1</v>
      </c>
      <c r="DC7">
        <v>1</v>
      </c>
      <c r="DD7">
        <v>2</v>
      </c>
      <c r="DE7">
        <v>0</v>
      </c>
      <c r="DF7">
        <v>1</v>
      </c>
      <c r="DG7">
        <v>2</v>
      </c>
      <c r="DH7">
        <v>1</v>
      </c>
      <c r="DI7">
        <v>1</v>
      </c>
      <c r="DJ7">
        <v>1</v>
      </c>
      <c r="DK7">
        <v>0</v>
      </c>
      <c r="DL7">
        <v>1</v>
      </c>
      <c r="DM7">
        <v>3</v>
      </c>
      <c r="DN7">
        <v>2</v>
      </c>
      <c r="DO7">
        <v>1</v>
      </c>
    </row>
    <row r="8" spans="1:119" x14ac:dyDescent="0.25">
      <c r="A8" s="300" t="s">
        <v>336</v>
      </c>
      <c r="B8" s="300" t="s">
        <v>337</v>
      </c>
      <c r="C8" t="s">
        <v>338</v>
      </c>
      <c r="D8">
        <v>4242820801</v>
      </c>
      <c r="E8">
        <v>3</v>
      </c>
      <c r="F8">
        <v>1</v>
      </c>
      <c r="G8">
        <v>1</v>
      </c>
      <c r="H8">
        <v>1</v>
      </c>
      <c r="I8">
        <v>0</v>
      </c>
      <c r="J8">
        <v>1</v>
      </c>
      <c r="K8">
        <v>1</v>
      </c>
      <c r="L8">
        <v>2</v>
      </c>
      <c r="M8">
        <v>2</v>
      </c>
      <c r="N8">
        <v>2</v>
      </c>
      <c r="O8">
        <v>1</v>
      </c>
      <c r="P8">
        <v>1</v>
      </c>
      <c r="Q8">
        <v>2</v>
      </c>
      <c r="R8">
        <v>0</v>
      </c>
      <c r="S8">
        <v>1</v>
      </c>
      <c r="T8">
        <v>3</v>
      </c>
      <c r="U8">
        <v>1</v>
      </c>
      <c r="V8">
        <v>1</v>
      </c>
      <c r="W8">
        <v>2</v>
      </c>
      <c r="X8">
        <v>0</v>
      </c>
      <c r="Y8">
        <v>1</v>
      </c>
      <c r="Z8">
        <v>4</v>
      </c>
      <c r="AA8">
        <v>0</v>
      </c>
      <c r="AB8">
        <v>1</v>
      </c>
      <c r="AC8">
        <v>1</v>
      </c>
      <c r="AD8">
        <v>2</v>
      </c>
      <c r="AE8">
        <v>2</v>
      </c>
      <c r="AF8">
        <v>1</v>
      </c>
      <c r="AG8">
        <v>2</v>
      </c>
      <c r="AH8">
        <v>2</v>
      </c>
      <c r="AI8">
        <v>2</v>
      </c>
      <c r="AJ8">
        <v>0</v>
      </c>
      <c r="AK8">
        <v>1</v>
      </c>
      <c r="AL8">
        <v>1</v>
      </c>
      <c r="AM8">
        <v>0</v>
      </c>
      <c r="AN8">
        <v>1</v>
      </c>
      <c r="AO8">
        <v>1</v>
      </c>
      <c r="AP8">
        <v>3</v>
      </c>
      <c r="AQ8">
        <v>2</v>
      </c>
      <c r="AR8">
        <v>3</v>
      </c>
      <c r="AS8">
        <v>0</v>
      </c>
      <c r="AT8">
        <v>1</v>
      </c>
      <c r="AU8">
        <v>3</v>
      </c>
      <c r="AV8">
        <v>1</v>
      </c>
      <c r="AW8">
        <v>1</v>
      </c>
      <c r="AX8">
        <v>1</v>
      </c>
      <c r="AY8">
        <v>2</v>
      </c>
      <c r="AZ8">
        <v>2</v>
      </c>
      <c r="BA8">
        <v>1</v>
      </c>
      <c r="BB8">
        <v>1</v>
      </c>
      <c r="BC8" t="s">
        <v>322</v>
      </c>
      <c r="BD8">
        <v>3</v>
      </c>
      <c r="BE8">
        <v>2</v>
      </c>
      <c r="BF8">
        <v>1</v>
      </c>
      <c r="BG8">
        <v>1</v>
      </c>
      <c r="BH8">
        <v>3</v>
      </c>
      <c r="BI8">
        <v>2</v>
      </c>
      <c r="BJ8">
        <v>1</v>
      </c>
      <c r="BK8">
        <v>2</v>
      </c>
      <c r="BL8">
        <v>2</v>
      </c>
      <c r="BM8">
        <v>1</v>
      </c>
      <c r="BN8">
        <v>2</v>
      </c>
      <c r="BO8">
        <v>2</v>
      </c>
      <c r="BP8">
        <v>2</v>
      </c>
      <c r="BQ8">
        <v>1</v>
      </c>
      <c r="BR8">
        <v>1</v>
      </c>
      <c r="BS8">
        <v>1</v>
      </c>
      <c r="BT8">
        <v>1</v>
      </c>
      <c r="BU8" t="s">
        <v>322</v>
      </c>
      <c r="BV8">
        <v>1</v>
      </c>
      <c r="BW8">
        <v>2</v>
      </c>
      <c r="BX8">
        <v>2</v>
      </c>
      <c r="BY8" s="300" t="s">
        <v>108</v>
      </c>
      <c r="BZ8" s="300" t="s">
        <v>114</v>
      </c>
      <c r="CA8" s="300" t="s">
        <v>123</v>
      </c>
      <c r="CB8" s="300" t="s">
        <v>127</v>
      </c>
      <c r="CC8" s="300" t="s">
        <v>108</v>
      </c>
      <c r="CD8" s="300" t="s">
        <v>113</v>
      </c>
      <c r="CE8" s="300" t="s">
        <v>114</v>
      </c>
      <c r="CF8" s="300" t="s">
        <v>134</v>
      </c>
      <c r="CG8" s="300" t="s">
        <v>127</v>
      </c>
      <c r="CH8" s="300" t="s">
        <v>122</v>
      </c>
      <c r="CI8" s="300" t="s">
        <v>123</v>
      </c>
      <c r="CJ8" s="300" t="s">
        <v>128</v>
      </c>
      <c r="CK8" s="300" t="s">
        <v>108</v>
      </c>
      <c r="CL8" s="300" t="s">
        <v>114</v>
      </c>
      <c r="CM8" s="300" t="s">
        <v>123</v>
      </c>
      <c r="CN8" s="300" t="s">
        <v>127</v>
      </c>
      <c r="CO8" s="300" t="s">
        <v>114</v>
      </c>
      <c r="CP8" s="300" t="s">
        <v>123</v>
      </c>
      <c r="CQ8" s="300" t="s">
        <v>123</v>
      </c>
      <c r="CR8">
        <v>2</v>
      </c>
      <c r="CS8">
        <v>0</v>
      </c>
      <c r="CT8">
        <v>1</v>
      </c>
      <c r="CU8">
        <v>2</v>
      </c>
      <c r="CV8">
        <v>1</v>
      </c>
      <c r="CW8">
        <v>1</v>
      </c>
      <c r="CX8">
        <v>3</v>
      </c>
      <c r="CY8">
        <v>1</v>
      </c>
      <c r="CZ8">
        <v>1</v>
      </c>
      <c r="DA8">
        <v>2</v>
      </c>
      <c r="DB8">
        <v>1</v>
      </c>
      <c r="DC8">
        <v>1</v>
      </c>
      <c r="DD8">
        <v>0</v>
      </c>
      <c r="DE8">
        <v>1</v>
      </c>
      <c r="DF8">
        <v>2</v>
      </c>
      <c r="DG8">
        <v>2</v>
      </c>
      <c r="DH8">
        <v>1</v>
      </c>
      <c r="DI8">
        <v>1</v>
      </c>
      <c r="DJ8">
        <v>2</v>
      </c>
      <c r="DK8">
        <v>0</v>
      </c>
      <c r="DL8">
        <v>1</v>
      </c>
      <c r="DM8">
        <v>1</v>
      </c>
      <c r="DN8">
        <v>2</v>
      </c>
      <c r="DO8">
        <v>2</v>
      </c>
    </row>
    <row r="9" spans="1:119" x14ac:dyDescent="0.25">
      <c r="A9" s="300" t="s">
        <v>339</v>
      </c>
      <c r="B9" s="300" t="s">
        <v>340</v>
      </c>
      <c r="C9" t="s">
        <v>341</v>
      </c>
      <c r="D9">
        <v>4242626661</v>
      </c>
      <c r="E9">
        <v>2</v>
      </c>
      <c r="F9">
        <v>0</v>
      </c>
      <c r="G9">
        <v>1</v>
      </c>
      <c r="H9">
        <v>1</v>
      </c>
      <c r="I9">
        <v>0</v>
      </c>
      <c r="J9">
        <v>1</v>
      </c>
      <c r="K9">
        <v>1</v>
      </c>
      <c r="L9">
        <v>1</v>
      </c>
      <c r="M9" t="s">
        <v>322</v>
      </c>
      <c r="N9">
        <v>2</v>
      </c>
      <c r="O9">
        <v>1</v>
      </c>
      <c r="P9">
        <v>1</v>
      </c>
      <c r="Q9">
        <v>3</v>
      </c>
      <c r="R9">
        <v>0</v>
      </c>
      <c r="S9">
        <v>1</v>
      </c>
      <c r="T9">
        <v>4</v>
      </c>
      <c r="U9">
        <v>0</v>
      </c>
      <c r="V9">
        <v>1</v>
      </c>
      <c r="W9">
        <v>2</v>
      </c>
      <c r="X9">
        <v>1</v>
      </c>
      <c r="Y9">
        <v>1</v>
      </c>
      <c r="Z9">
        <v>3</v>
      </c>
      <c r="AA9">
        <v>0</v>
      </c>
      <c r="AB9">
        <v>1</v>
      </c>
      <c r="AC9">
        <v>0</v>
      </c>
      <c r="AD9">
        <v>2</v>
      </c>
      <c r="AE9">
        <v>2</v>
      </c>
      <c r="AF9">
        <v>0</v>
      </c>
      <c r="AG9">
        <v>2</v>
      </c>
      <c r="AH9">
        <v>2</v>
      </c>
      <c r="AI9">
        <v>1</v>
      </c>
      <c r="AJ9">
        <v>0</v>
      </c>
      <c r="AK9">
        <v>1</v>
      </c>
      <c r="AL9">
        <v>1</v>
      </c>
      <c r="AM9">
        <v>0</v>
      </c>
      <c r="AN9">
        <v>1</v>
      </c>
      <c r="AO9">
        <v>0</v>
      </c>
      <c r="AP9">
        <v>2</v>
      </c>
      <c r="AQ9">
        <v>2</v>
      </c>
      <c r="AR9">
        <v>3</v>
      </c>
      <c r="AS9">
        <v>1</v>
      </c>
      <c r="AT9">
        <v>1</v>
      </c>
      <c r="AU9">
        <v>1</v>
      </c>
      <c r="AV9">
        <v>0</v>
      </c>
      <c r="AW9">
        <v>1</v>
      </c>
      <c r="AX9">
        <v>0</v>
      </c>
      <c r="AY9">
        <v>2</v>
      </c>
      <c r="AZ9">
        <v>2</v>
      </c>
      <c r="BA9">
        <v>1</v>
      </c>
      <c r="BB9">
        <v>1</v>
      </c>
      <c r="BC9" t="s">
        <v>322</v>
      </c>
      <c r="BD9">
        <v>1</v>
      </c>
      <c r="BE9">
        <v>0</v>
      </c>
      <c r="BF9">
        <v>1</v>
      </c>
      <c r="BG9">
        <v>0</v>
      </c>
      <c r="BH9">
        <v>3</v>
      </c>
      <c r="BI9">
        <v>2</v>
      </c>
      <c r="BJ9">
        <v>1</v>
      </c>
      <c r="BK9">
        <v>2</v>
      </c>
      <c r="BL9">
        <v>2</v>
      </c>
      <c r="BM9">
        <v>1</v>
      </c>
      <c r="BN9">
        <v>2</v>
      </c>
      <c r="BO9">
        <v>2</v>
      </c>
      <c r="BP9">
        <v>0</v>
      </c>
      <c r="BQ9">
        <v>0</v>
      </c>
      <c r="BR9" t="s">
        <v>322</v>
      </c>
      <c r="BS9">
        <v>3</v>
      </c>
      <c r="BT9">
        <v>1</v>
      </c>
      <c r="BU9">
        <v>1</v>
      </c>
      <c r="BV9">
        <v>0</v>
      </c>
      <c r="BW9">
        <v>1</v>
      </c>
      <c r="BX9">
        <v>2</v>
      </c>
      <c r="BY9" s="300" t="s">
        <v>108</v>
      </c>
      <c r="BZ9" s="300" t="s">
        <v>113</v>
      </c>
      <c r="CA9" s="300" t="s">
        <v>123</v>
      </c>
      <c r="CB9" s="300" t="s">
        <v>127</v>
      </c>
      <c r="CC9" s="300" t="s">
        <v>108</v>
      </c>
      <c r="CD9" s="300" t="s">
        <v>114</v>
      </c>
      <c r="CE9" s="300" t="s">
        <v>113</v>
      </c>
      <c r="CF9" s="300" t="s">
        <v>134</v>
      </c>
      <c r="CG9" s="300" t="s">
        <v>127</v>
      </c>
      <c r="CH9" s="300" t="s">
        <v>122</v>
      </c>
      <c r="CI9" s="300" t="s">
        <v>123</v>
      </c>
      <c r="CJ9" s="300" t="s">
        <v>128</v>
      </c>
      <c r="CK9" s="300" t="s">
        <v>108</v>
      </c>
      <c r="CL9" s="300" t="s">
        <v>134</v>
      </c>
      <c r="CM9" s="300" t="s">
        <v>123</v>
      </c>
      <c r="CN9" s="300" t="s">
        <v>127</v>
      </c>
      <c r="CO9" s="300" t="s">
        <v>108</v>
      </c>
      <c r="CP9" s="300" t="s">
        <v>123</v>
      </c>
      <c r="CQ9" s="300" t="s">
        <v>123</v>
      </c>
      <c r="CR9">
        <v>3</v>
      </c>
      <c r="CS9">
        <v>1</v>
      </c>
      <c r="CT9">
        <v>1</v>
      </c>
      <c r="CU9">
        <v>1</v>
      </c>
      <c r="CV9">
        <v>1</v>
      </c>
      <c r="CW9" t="s">
        <v>322</v>
      </c>
      <c r="CX9">
        <v>2</v>
      </c>
      <c r="CY9">
        <v>1</v>
      </c>
      <c r="CZ9">
        <v>1</v>
      </c>
      <c r="DA9">
        <v>2</v>
      </c>
      <c r="DB9">
        <v>0</v>
      </c>
      <c r="DC9">
        <v>1</v>
      </c>
      <c r="DD9">
        <v>2</v>
      </c>
      <c r="DE9">
        <v>0</v>
      </c>
      <c r="DF9">
        <v>1</v>
      </c>
      <c r="DG9">
        <v>1</v>
      </c>
      <c r="DH9">
        <v>0</v>
      </c>
      <c r="DI9">
        <v>1</v>
      </c>
      <c r="DJ9">
        <v>0</v>
      </c>
      <c r="DK9">
        <v>2</v>
      </c>
      <c r="DL9">
        <v>2</v>
      </c>
      <c r="DM9">
        <v>1</v>
      </c>
      <c r="DN9">
        <v>2</v>
      </c>
      <c r="DO9">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t="str">
        <f ca="1">VLOOKUP(H2,Aux!$F:$O,9,0)</f>
        <v/>
      </c>
      <c r="I3" s="191" t="str">
        <f ca="1">VLOOKUP(H2,Aux!$F:$O,10,0)</f>
        <v/>
      </c>
      <c r="J3" s="191" t="str">
        <f t="shared" ref="J3" ca="1" si="0">IF(OR(H3="",I3=""),"",IF(H3&gt;I3,1,IF(H3=I3,"x",2)))</f>
        <v/>
      </c>
      <c r="K3" s="191" t="str">
        <f ca="1">VLOOKUP(K2,Aux!$F:$O,9,0)</f>
        <v/>
      </c>
      <c r="L3" s="191" t="str">
        <f ca="1">VLOOKUP(K2,Aux!$F:$O,10,0)</f>
        <v/>
      </c>
      <c r="M3" s="191" t="str">
        <f t="shared" ref="M3" ca="1" si="1">IF(OR(K3="",L3=""),"",IF(K3&gt;L3,1,IF(K3=L3,"x",2)))</f>
        <v/>
      </c>
      <c r="N3" s="191" t="str">
        <f ca="1">VLOOKUP(N2,Aux!$F:$O,9,0)</f>
        <v/>
      </c>
      <c r="O3" s="191" t="str">
        <f ca="1">VLOOKUP(N2,Aux!$F:$O,10,0)</f>
        <v/>
      </c>
      <c r="P3" s="191" t="str">
        <f t="shared" ref="P3" ca="1" si="2">IF(OR(N3="",O3=""),"",IF(N3&gt;O3,1,IF(N3=O3,"x",2)))</f>
        <v/>
      </c>
      <c r="Q3" s="191" t="str">
        <f ca="1">VLOOKUP(Q2,Aux!$F:$O,9,0)</f>
        <v/>
      </c>
      <c r="R3" s="191" t="str">
        <f ca="1">VLOOKUP(Q2,Aux!$F:$O,10,0)</f>
        <v/>
      </c>
      <c r="S3" s="191" t="str">
        <f t="shared" ref="S3" ca="1" si="3">IF(OR(Q3="",R3=""),"",IF(Q3&gt;R3,1,IF(Q3=R3,"x",2)))</f>
        <v/>
      </c>
      <c r="T3" s="191" t="str">
        <f ca="1">VLOOKUP(T2,Aux!$F:$O,9,0)</f>
        <v/>
      </c>
      <c r="U3" s="191" t="str">
        <f ca="1">VLOOKUP(T2,Aux!$F:$O,10,0)</f>
        <v/>
      </c>
      <c r="V3" s="191" t="str">
        <f t="shared" ref="V3" ca="1" si="4">IF(OR(T3="",U3=""),"",IF(T3&gt;U3,1,IF(T3=U3,"x",2)))</f>
        <v/>
      </c>
      <c r="W3" s="191" t="str">
        <f ca="1">VLOOKUP(W2,Aux!$F:$O,9,0)</f>
        <v/>
      </c>
      <c r="X3" s="191" t="str">
        <f ca="1">VLOOKUP(W2,Aux!$F:$O,10,0)</f>
        <v/>
      </c>
      <c r="Y3" s="191" t="str">
        <f t="shared" ref="Y3" ca="1" si="5">IF(OR(W3="",X3=""),"",IF(W3&gt;X3,1,IF(W3=X3,"x",2)))</f>
        <v/>
      </c>
      <c r="Z3" s="191" t="str">
        <f ca="1">VLOOKUP(Z2,Aux!$F:$O,9,0)</f>
        <v/>
      </c>
      <c r="AA3" s="191" t="str">
        <f ca="1">VLOOKUP(Z2,Aux!$F:$O,10,0)</f>
        <v/>
      </c>
      <c r="AB3" s="191" t="str">
        <f t="shared" ref="AB3" ca="1" si="6">IF(OR(Z3="",AA3=""),"",IF(Z3&gt;AA3,1,IF(Z3=AA3,"x",2)))</f>
        <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0</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0</v>
      </c>
      <c r="Q7">
        <f ca="1">IF($B7=0,0,IF(Q$3=TotalApuestas!Q2,Q$5,0))</f>
        <v>0</v>
      </c>
      <c r="R7">
        <f ca="1">IF($B7=0,0,IF(R$3=TotalApuestas!R2,R$5,0))</f>
        <v>0</v>
      </c>
      <c r="S7">
        <f ca="1">IF($B7=0,0,IF(AND(Q$3=TotalApuestas!Q2,Resultado!R$3=TotalApuestas!R2),Resultado!S$5+VLOOKUP(S$4&amp;"bonus",Aux!$W$1:$X$46,2,0),IF(S$3=TotalApuestas!S2,S$5,0)))</f>
        <v>0</v>
      </c>
      <c r="T7">
        <f ca="1">IF($B7=0,0,IF(T$3=TotalApuestas!T2,T$5,0))</f>
        <v>0</v>
      </c>
      <c r="U7">
        <f ca="1">IF($B7=0,0,IF(U$3=TotalApuestas!U2,U$5,0))</f>
        <v>0</v>
      </c>
      <c r="V7">
        <f ca="1">IF($B7=0,0,IF(AND(T$3=TotalApuestas!T2,Resultado!U$3=TotalApuestas!U2),Resultado!V$5+VLOOKUP(V$4&amp;"bonus",Aux!$W$1:$X$46,2,0),IF(V$3=TotalApuestas!V2,V$5,0)))</f>
        <v>0</v>
      </c>
      <c r="W7">
        <f ca="1">IF($B7=0,0,IF(W$3=TotalApuestas!W2,W$5,0))</f>
        <v>0</v>
      </c>
      <c r="X7">
        <f ca="1">IF($B7=0,0,IF(X$3=TotalApuestas!X2,X$5,0))</f>
        <v>0</v>
      </c>
      <c r="Y7">
        <f ca="1">IF($B7=0,0,IF(AND(W$3=TotalApuestas!W2,Resultado!X$3=TotalApuestas!X2),Resultado!Y$5+VLOOKUP(Y$4&amp;"bonus",Aux!$W$1:$X$46,2,0),IF(Y$3=TotalApuestas!Y2,Y$5,0)))</f>
        <v>0</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0</v>
      </c>
      <c r="AF7">
        <f ca="1">IF($B7=0,0,IF(AF$3=TotalApuestas!AF2,AF$5,0))</f>
        <v>0</v>
      </c>
      <c r="AG7">
        <f ca="1">IF($B7=0,0,IF(AG$3=TotalApuestas!AG2,AG$5,0))</f>
        <v>0</v>
      </c>
      <c r="AH7">
        <f ca="1">IF($B7=0,0,IF(AND(AF$3=TotalApuestas!AF2,Resultado!AG$3=TotalApuestas!AG2),Resultado!AH$5+VLOOKUP(AH$4&amp;"bonus",Aux!$W$1:$X$46,2,0),IF(AH$3=TotalApuestas!AH2,AH$5,0)))</f>
        <v>0</v>
      </c>
      <c r="AI7">
        <f ca="1">IF($B7=0,0,IF(AI$3=TotalApuestas!AI2,AI$5,0))</f>
        <v>0</v>
      </c>
      <c r="AJ7">
        <f ca="1">IF($B7=0,0,IF(AJ$3=TotalApuestas!AJ2,AJ$5,0))</f>
        <v>0</v>
      </c>
      <c r="AK7">
        <f ca="1">IF($B7=0,0,IF(AND(AI$3=TotalApuestas!AI2,Resultado!AJ$3=TotalApuestas!AJ2),Resultado!AK$5+VLOOKUP(AK$4&amp;"bonus",Aux!$W$1:$X$46,2,0),IF(AK$3=TotalApuestas!AK2,AK$5,0)))</f>
        <v>0</v>
      </c>
      <c r="AL7">
        <f ca="1">IF($B7=0,0,IF(AL$3=TotalApuestas!AL2,AL$5,0))</f>
        <v>0</v>
      </c>
      <c r="AM7">
        <f ca="1">IF($B7=0,0,IF(AM$3=TotalApuestas!AM2,AM$5,0))</f>
        <v>0</v>
      </c>
      <c r="AN7">
        <f ca="1">IF($B7=0,0,IF(AND(AL$3=TotalApuestas!AL2,Resultado!AM$3=TotalApuestas!AM2),Resultado!AN$5+VLOOKUP(AN$4&amp;"bonus",Aux!$W$1:$X$46,2,0),IF(AN$3=TotalApuestas!AN2,AN$5,0)))</f>
        <v>0</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0</v>
      </c>
      <c r="Q8">
        <f ca="1">IF($B8=0,0,IF(Q$3=TotalApuestas!Q3,Q$5,0))</f>
        <v>0</v>
      </c>
      <c r="R8">
        <f ca="1">IF($B8=0,0,IF(R$3=TotalApuestas!R3,R$5,0))</f>
        <v>0</v>
      </c>
      <c r="S8">
        <f ca="1">IF($B8=0,0,IF(AND(Q$3=TotalApuestas!Q3,Resultado!R$3=TotalApuestas!R3),Resultado!S$5+VLOOKUP(S$4&amp;"bonus",Aux!$W$1:$X$46,2,0),IF(S$3=TotalApuestas!S3,S$5,0)))</f>
        <v>0</v>
      </c>
      <c r="T8">
        <f ca="1">IF($B8=0,0,IF(T$3=TotalApuestas!T3,T$5,0))</f>
        <v>0</v>
      </c>
      <c r="U8">
        <f ca="1">IF($B8=0,0,IF(U$3=TotalApuestas!U3,U$5,0))</f>
        <v>0</v>
      </c>
      <c r="V8">
        <f ca="1">IF($B8=0,0,IF(AND(T$3=TotalApuestas!T3,Resultado!U$3=TotalApuestas!U3),Resultado!V$5+VLOOKUP(V$4&amp;"bonus",Aux!$W$1:$X$46,2,0),IF(V$3=TotalApuestas!V3,V$5,0)))</f>
        <v>0</v>
      </c>
      <c r="W8">
        <f ca="1">IF($B8=0,0,IF(W$3=TotalApuestas!W3,W$5,0))</f>
        <v>0</v>
      </c>
      <c r="X8">
        <f ca="1">IF($B8=0,0,IF(X$3=TotalApuestas!X3,X$5,0))</f>
        <v>0</v>
      </c>
      <c r="Y8">
        <f ca="1">IF($B8=0,0,IF(AND(W$3=TotalApuestas!W3,Resultado!X$3=TotalApuestas!X3),Resultado!Y$5+VLOOKUP(Y$4&amp;"bonus",Aux!$W$1:$X$46,2,0),IF(Y$3=TotalApuestas!Y3,Y$5,0)))</f>
        <v>0</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0</v>
      </c>
      <c r="AI8">
        <f ca="1">IF($B8=0,0,IF(AI$3=TotalApuestas!AI3,AI$5,0))</f>
        <v>0</v>
      </c>
      <c r="AJ8">
        <f ca="1">IF($B8=0,0,IF(AJ$3=TotalApuestas!AJ3,AJ$5,0))</f>
        <v>0</v>
      </c>
      <c r="AK8">
        <f ca="1">IF($B8=0,0,IF(AND(AI$3=TotalApuestas!AI3,Resultado!AJ$3=TotalApuestas!AJ3),Resultado!AK$5+VLOOKUP(AK$4&amp;"bonus",Aux!$W$1:$X$46,2,0),IF(AK$3=TotalApuestas!AK3,AK$5,0)))</f>
        <v>0</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ISAAC BERMUDEZ</v>
      </c>
      <c r="E9">
        <f ca="1">IF($B9=0,0,IF(E$3=TotalApuestas!E4,E$5,0))</f>
        <v>0</v>
      </c>
      <c r="F9">
        <f ca="1">IF($B9=0,0,IF(F$3=TotalApuestas!F4,F$5,0))</f>
        <v>0</v>
      </c>
      <c r="G9">
        <f ca="1">IF($B9=0,0,IF(AND(E$3=TotalApuestas!E4,Resultado!F$3=TotalApuestas!F4),Resultado!G$5+VLOOKUP(G$4&amp;"bonus",Aux!$W$1:$X$46,2,0),IF(G$3=TotalApuestas!G4,G$5,0)))</f>
        <v>10</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0</v>
      </c>
      <c r="Q9">
        <f ca="1">IF($B9=0,0,IF(Q$3=TotalApuestas!Q4,Q$5,0))</f>
        <v>0</v>
      </c>
      <c r="R9">
        <f ca="1">IF($B9=0,0,IF(R$3=TotalApuestas!R4,R$5,0))</f>
        <v>0</v>
      </c>
      <c r="S9">
        <f ca="1">IF($B9=0,0,IF(AND(Q$3=TotalApuestas!Q4,Resultado!R$3=TotalApuestas!R4),Resultado!S$5+VLOOKUP(S$4&amp;"bonus",Aux!$W$1:$X$46,2,0),IF(S$3=TotalApuestas!S4,S$5,0)))</f>
        <v>0</v>
      </c>
      <c r="T9">
        <f ca="1">IF($B9=0,0,IF(T$3=TotalApuestas!T4,T$5,0))</f>
        <v>0</v>
      </c>
      <c r="U9">
        <f ca="1">IF($B9=0,0,IF(U$3=TotalApuestas!U4,U$5,0))</f>
        <v>0</v>
      </c>
      <c r="V9">
        <f ca="1">IF($B9=0,0,IF(AND(T$3=TotalApuestas!T4,Resultado!U$3=TotalApuestas!U4),Resultado!V$5+VLOOKUP(V$4&amp;"bonus",Aux!$W$1:$X$46,2,0),IF(V$3=TotalApuestas!V4,V$5,0)))</f>
        <v>0</v>
      </c>
      <c r="W9">
        <f ca="1">IF($B9=0,0,IF(W$3=TotalApuestas!W4,W$5,0))</f>
        <v>0</v>
      </c>
      <c r="X9">
        <f ca="1">IF($B9=0,0,IF(X$3=TotalApuestas!X4,X$5,0))</f>
        <v>0</v>
      </c>
      <c r="Y9">
        <f ca="1">IF($B9=0,0,IF(AND(W$3=TotalApuestas!W4,Resultado!X$3=TotalApuestas!X4),Resultado!Y$5+VLOOKUP(Y$4&amp;"bonus",Aux!$W$1:$X$46,2,0),IF(Y$3=TotalApuestas!Y4,Y$5,0)))</f>
        <v>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0</v>
      </c>
      <c r="AF9">
        <f ca="1">IF($B9=0,0,IF(AF$3=TotalApuestas!AF4,AF$5,0))</f>
        <v>0</v>
      </c>
      <c r="AG9">
        <f ca="1">IF($B9=0,0,IF(AG$3=TotalApuestas!AG4,AG$5,0))</f>
        <v>0</v>
      </c>
      <c r="AH9">
        <f ca="1">IF($B9=0,0,IF(AND(AF$3=TotalApuestas!AF4,Resultado!AG$3=TotalApuestas!AG4),Resultado!AH$5+VLOOKUP(AH$4&amp;"bonus",Aux!$W$1:$X$46,2,0),IF(AH$3=TotalApuestas!AH4,AH$5,0)))</f>
        <v>0</v>
      </c>
      <c r="AI9">
        <f ca="1">IF($B9=0,0,IF(AI$3=TotalApuestas!AI4,AI$5,0))</f>
        <v>0</v>
      </c>
      <c r="AJ9">
        <f ca="1">IF($B9=0,0,IF(AJ$3=TotalApuestas!AJ4,AJ$5,0))</f>
        <v>0</v>
      </c>
      <c r="AK9">
        <f ca="1">IF($B9=0,0,IF(AND(AI$3=TotalApuestas!AI4,Resultado!AJ$3=TotalApuestas!AJ4),Resultado!AK$5+VLOOKUP(AK$4&amp;"bonus",Aux!$W$1:$X$46,2,0),IF(AK$3=TotalApuestas!AK4,AK$5,0)))</f>
        <v>0</v>
      </c>
      <c r="AL9">
        <f ca="1">IF($B9=0,0,IF(AL$3=TotalApuestas!AL4,AL$5,0))</f>
        <v>0</v>
      </c>
      <c r="AM9">
        <f ca="1">IF($B9=0,0,IF(AM$3=TotalApuestas!AM4,AM$5,0))</f>
        <v>0</v>
      </c>
      <c r="AN9">
        <f ca="1">IF($B9=0,0,IF(AND(AL$3=TotalApuestas!AL4,Resultado!AM$3=TotalApuestas!AM4),Resultado!AN$5+VLOOKUP(AN$4&amp;"bonus",Aux!$W$1:$X$46,2,0),IF(AN$3=TotalApuestas!AN4,AN$5,0)))</f>
        <v>0</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YUTA</v>
      </c>
      <c r="E10">
        <f ca="1">IF($B10=0,0,IF(E$3=TotalApuestas!E5,E$5,0))</f>
        <v>0</v>
      </c>
      <c r="F10">
        <f ca="1">IF($B10=0,0,IF(F$3=TotalApuestas!F5,F$5,0))</f>
        <v>0</v>
      </c>
      <c r="G10">
        <f ca="1">IF($B10=0,0,IF(AND(E$3=TotalApuestas!E5,Resultado!F$3=TotalApuestas!F5),Resultado!G$5+VLOOKUP(G$4&amp;"bonus",Aux!$W$1:$X$46,2,0),IF(G$3=TotalApuestas!G5,G$5,0)))</f>
        <v>5</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0</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0</v>
      </c>
      <c r="T10">
        <f ca="1">IF($B10=0,0,IF(T$3=TotalApuestas!T5,T$5,0))</f>
        <v>0</v>
      </c>
      <c r="U10">
        <f ca="1">IF($B10=0,0,IF(U$3=TotalApuestas!U5,U$5,0))</f>
        <v>0</v>
      </c>
      <c r="V10">
        <f ca="1">IF($B10=0,0,IF(AND(T$3=TotalApuestas!T5,Resultado!U$3=TotalApuestas!U5),Resultado!V$5+VLOOKUP(V$4&amp;"bonus",Aux!$W$1:$X$46,2,0),IF(V$3=TotalApuestas!V5,V$5,0)))</f>
        <v>0</v>
      </c>
      <c r="W10">
        <f ca="1">IF($B10=0,0,IF(W$3=TotalApuestas!W5,W$5,0))</f>
        <v>0</v>
      </c>
      <c r="X10">
        <f ca="1">IF($B10=0,0,IF(X$3=TotalApuestas!X5,X$5,0))</f>
        <v>0</v>
      </c>
      <c r="Y10">
        <f ca="1">IF($B10=0,0,IF(AND(W$3=TotalApuestas!W5,Resultado!X$3=TotalApuestas!X5),Resultado!Y$5+VLOOKUP(Y$4&amp;"bonus",Aux!$W$1:$X$46,2,0),IF(Y$3=TotalApuestas!Y5,Y$5,0)))</f>
        <v>0</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0</v>
      </c>
      <c r="AI10">
        <f ca="1">IF($B10=0,0,IF(AI$3=TotalApuestas!AI5,AI$5,0))</f>
        <v>0</v>
      </c>
      <c r="AJ10">
        <f ca="1">IF($B10=0,0,IF(AJ$3=TotalApuestas!AJ5,AJ$5,0))</f>
        <v>0</v>
      </c>
      <c r="AK10">
        <f ca="1">IF($B10=0,0,IF(AND(AI$3=TotalApuestas!AI5,Resultado!AJ$3=TotalApuestas!AJ5),Resultado!AK$5+VLOOKUP(AK$4&amp;"bonus",Aux!$W$1:$X$46,2,0),IF(AK$3=TotalApuestas!AK5,AK$5,0)))</f>
        <v>0</v>
      </c>
      <c r="AL10">
        <f ca="1">IF($B10=0,0,IF(AL$3=TotalApuestas!AL5,AL$5,0))</f>
        <v>0</v>
      </c>
      <c r="AM10">
        <f ca="1">IF($B10=0,0,IF(AM$3=TotalApuestas!AM5,AM$5,0))</f>
        <v>0</v>
      </c>
      <c r="AN10">
        <f ca="1">IF($B10=0,0,IF(AND(AL$3=TotalApuestas!AL5,Resultado!AM$3=TotalApuestas!AM5),Resultado!AN$5+VLOOKUP(AN$4&amp;"bonus",Aux!$W$1:$X$46,2,0),IF(AN$3=TotalApuestas!AN5,AN$5,0)))</f>
        <v>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Juan Diego De Abreu</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0</v>
      </c>
      <c r="Q11">
        <f ca="1">IF($B11=0,0,IF(Q$3=TotalApuestas!Q6,Q$5,0))</f>
        <v>0</v>
      </c>
      <c r="R11">
        <f ca="1">IF($B11=0,0,IF(R$3=TotalApuestas!R6,R$5,0))</f>
        <v>0</v>
      </c>
      <c r="S11">
        <f ca="1">IF($B11=0,0,IF(AND(Q$3=TotalApuestas!Q6,Resultado!R$3=TotalApuestas!R6),Resultado!S$5+VLOOKUP(S$4&amp;"bonus",Aux!$W$1:$X$46,2,0),IF(S$3=TotalApuestas!S6,S$5,0)))</f>
        <v>0</v>
      </c>
      <c r="T11">
        <f ca="1">IF($B11=0,0,IF(T$3=TotalApuestas!T6,T$5,0))</f>
        <v>0</v>
      </c>
      <c r="U11">
        <f ca="1">IF($B11=0,0,IF(U$3=TotalApuestas!U6,U$5,0))</f>
        <v>0</v>
      </c>
      <c r="V11">
        <f ca="1">IF($B11=0,0,IF(AND(T$3=TotalApuestas!T6,Resultado!U$3=TotalApuestas!U6),Resultado!V$5+VLOOKUP(V$4&amp;"bonus",Aux!$W$1:$X$46,2,0),IF(V$3=TotalApuestas!V6,V$5,0)))</f>
        <v>0</v>
      </c>
      <c r="W11">
        <f ca="1">IF($B11=0,0,IF(W$3=TotalApuestas!W6,W$5,0))</f>
        <v>0</v>
      </c>
      <c r="X11">
        <f ca="1">IF($B11=0,0,IF(X$3=TotalApuestas!X6,X$5,0))</f>
        <v>0</v>
      </c>
      <c r="Y11">
        <f ca="1">IF($B11=0,0,IF(AND(W$3=TotalApuestas!W6,Resultado!X$3=TotalApuestas!X6),Resultado!Y$5+VLOOKUP(Y$4&amp;"bonus",Aux!$W$1:$X$46,2,0),IF(Y$3=TotalApuestas!Y6,Y$5,0)))</f>
        <v>0</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0</v>
      </c>
      <c r="AF11">
        <f ca="1">IF($B11=0,0,IF(AF$3=TotalApuestas!AF6,AF$5,0))</f>
        <v>0</v>
      </c>
      <c r="AG11">
        <f ca="1">IF($B11=0,0,IF(AG$3=TotalApuestas!AG6,AG$5,0))</f>
        <v>0</v>
      </c>
      <c r="AH11">
        <f ca="1">IF($B11=0,0,IF(AND(AF$3=TotalApuestas!AF6,Resultado!AG$3=TotalApuestas!AG6),Resultado!AH$5+VLOOKUP(AH$4&amp;"bonus",Aux!$W$1:$X$46,2,0),IF(AH$3=TotalApuestas!AH6,AH$5,0)))</f>
        <v>0</v>
      </c>
      <c r="AI11">
        <f ca="1">IF($B11=0,0,IF(AI$3=TotalApuestas!AI6,AI$5,0))</f>
        <v>0</v>
      </c>
      <c r="AJ11">
        <f ca="1">IF($B11=0,0,IF(AJ$3=TotalApuestas!AJ6,AJ$5,0))</f>
        <v>0</v>
      </c>
      <c r="AK11">
        <f ca="1">IF($B11=0,0,IF(AND(AI$3=TotalApuestas!AI6,Resultado!AJ$3=TotalApuestas!AJ6),Resultado!AK$5+VLOOKUP(AK$4&amp;"bonus",Aux!$W$1:$X$46,2,0),IF(AK$3=TotalApuestas!AK6,AK$5,0)))</f>
        <v>0</v>
      </c>
      <c r="AL11">
        <f ca="1">IF($B11=0,0,IF(AL$3=TotalApuestas!AL6,AL$5,0))</f>
        <v>0</v>
      </c>
      <c r="AM11">
        <f ca="1">IF($B11=0,0,IF(AM$3=TotalApuestas!AM6,AM$5,0))</f>
        <v>0</v>
      </c>
      <c r="AN11">
        <f ca="1">IF($B11=0,0,IF(AND(AL$3=TotalApuestas!AL6,Resultado!AM$3=TotalApuestas!AM6),Resultado!AN$5+VLOOKUP(AN$4&amp;"bonus",Aux!$W$1:$X$46,2,0),IF(AN$3=TotalApuestas!AN6,AN$5,0)))</f>
        <v>0</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Leiner</v>
      </c>
      <c r="E12">
        <f ca="1">IF($B12=0,0,IF(E$3=TotalApuestas!E7,E$5,0))</f>
        <v>0</v>
      </c>
      <c r="F12">
        <f ca="1">IF($B12=0,0,IF(F$3=TotalApuestas!F7,F$5,0))</f>
        <v>0</v>
      </c>
      <c r="G12">
        <f ca="1">IF($B12=0,0,IF(AND(E$3=TotalApuestas!E7,Resultado!F$3=TotalApuestas!F7),Resultado!G$5+VLOOKUP(G$4&amp;"bonus",Aux!$W$1:$X$46,2,0),IF(G$3=TotalApuestas!G7,G$5,0)))</f>
        <v>10</v>
      </c>
      <c r="H12">
        <f ca="1">IF($B12=0,0,IF(H$3=TotalApuestas!H7,H$5,0))</f>
        <v>0</v>
      </c>
      <c r="I12">
        <f ca="1">IF($B12=0,0,IF(I$3=TotalApuestas!I7,I$5,0))</f>
        <v>0</v>
      </c>
      <c r="J12">
        <f ca="1">IF($B12=0,0,IF(AND(H$3=TotalApuestas!H7,Resultado!I$3=TotalApuestas!I7),Resultado!J$5+VLOOKUP(J$4&amp;"bonus",Aux!$W$1:$X$46,2,0),IF(J$3=TotalApuestas!J7,J$5,0)))</f>
        <v>0</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0</v>
      </c>
      <c r="T12">
        <f ca="1">IF($B12=0,0,IF(T$3=TotalApuestas!T7,T$5,0))</f>
        <v>0</v>
      </c>
      <c r="U12">
        <f ca="1">IF($B12=0,0,IF(U$3=TotalApuestas!U7,U$5,0))</f>
        <v>0</v>
      </c>
      <c r="V12">
        <f ca="1">IF($B12=0,0,IF(AND(T$3=TotalApuestas!T7,Resultado!U$3=TotalApuestas!U7),Resultado!V$5+VLOOKUP(V$4&amp;"bonus",Aux!$W$1:$X$46,2,0),IF(V$3=TotalApuestas!V7,V$5,0)))</f>
        <v>0</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0</v>
      </c>
      <c r="AF12">
        <f ca="1">IF($B12=0,0,IF(AF$3=TotalApuestas!AF7,AF$5,0))</f>
        <v>0</v>
      </c>
      <c r="AG12">
        <f ca="1">IF($B12=0,0,IF(AG$3=TotalApuestas!AG7,AG$5,0))</f>
        <v>0</v>
      </c>
      <c r="AH12">
        <f ca="1">IF($B12=0,0,IF(AND(AF$3=TotalApuestas!AF7,Resultado!AG$3=TotalApuestas!AG7),Resultado!AH$5+VLOOKUP(AH$4&amp;"bonus",Aux!$W$1:$X$46,2,0),IF(AH$3=TotalApuestas!AH7,AH$5,0)))</f>
        <v>0</v>
      </c>
      <c r="AI12">
        <f ca="1">IF($B12=0,0,IF(AI$3=TotalApuestas!AI7,AI$5,0))</f>
        <v>0</v>
      </c>
      <c r="AJ12">
        <f ca="1">IF($B12=0,0,IF(AJ$3=TotalApuestas!AJ7,AJ$5,0))</f>
        <v>0</v>
      </c>
      <c r="AK12">
        <f ca="1">IF($B12=0,0,IF(AND(AI$3=TotalApuestas!AI7,Resultado!AJ$3=TotalApuestas!AJ7),Resultado!AK$5+VLOOKUP(AK$4&amp;"bonus",Aux!$W$1:$X$46,2,0),IF(AK$3=TotalApuestas!AK7,AK$5,0)))</f>
        <v>0</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 xml:space="preserve">Luis Rondón </v>
      </c>
      <c r="E13">
        <f ca="1">IF($B13=0,0,IF(E$3=TotalApuestas!E8,E$5,0))</f>
        <v>0</v>
      </c>
      <c r="F13">
        <f ca="1">IF($B13=0,0,IF(F$3=TotalApuestas!F8,F$5,0))</f>
        <v>0</v>
      </c>
      <c r="G13">
        <f ca="1">IF($B13=0,0,IF(AND(E$3=TotalApuestas!E8,Resultado!F$3=TotalApuestas!F8),Resultado!G$5+VLOOKUP(G$4&amp;"bonus",Aux!$W$1:$X$46,2,0),IF(G$3=TotalApuestas!G8,G$5,0)))</f>
        <v>5</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0</v>
      </c>
      <c r="N13">
        <f ca="1">IF($B13=0,0,IF(N$3=TotalApuestas!N8,N$5,0))</f>
        <v>0</v>
      </c>
      <c r="O13">
        <f ca="1">IF($B13=0,0,IF(O$3=TotalApuestas!O8,O$5,0))</f>
        <v>0</v>
      </c>
      <c r="P13">
        <f ca="1">IF($B13=0,0,IF(AND(N$3=TotalApuestas!N8,Resultado!O$3=TotalApuestas!O8),Resultado!P$5+VLOOKUP(P$4&amp;"bonus",Aux!$W$1:$X$46,2,0),IF(P$3=TotalApuestas!P8,P$5,0)))</f>
        <v>0</v>
      </c>
      <c r="Q13">
        <f ca="1">IF($B13=0,0,IF(Q$3=TotalApuestas!Q8,Q$5,0))</f>
        <v>0</v>
      </c>
      <c r="R13">
        <f ca="1">IF($B13=0,0,IF(R$3=TotalApuestas!R8,R$5,0))</f>
        <v>0</v>
      </c>
      <c r="S13">
        <f ca="1">IF($B13=0,0,IF(AND(Q$3=TotalApuestas!Q8,Resultado!R$3=TotalApuestas!R8),Resultado!S$5+VLOOKUP(S$4&amp;"bonus",Aux!$W$1:$X$46,2,0),IF(S$3=TotalApuestas!S8,S$5,0)))</f>
        <v>0</v>
      </c>
      <c r="T13">
        <f ca="1">IF($B13=0,0,IF(T$3=TotalApuestas!T8,T$5,0))</f>
        <v>0</v>
      </c>
      <c r="U13">
        <f ca="1">IF($B13=0,0,IF(U$3=TotalApuestas!U8,U$5,0))</f>
        <v>0</v>
      </c>
      <c r="V13">
        <f ca="1">IF($B13=0,0,IF(AND(T$3=TotalApuestas!T8,Resultado!U$3=TotalApuestas!U8),Resultado!V$5+VLOOKUP(V$4&amp;"bonus",Aux!$W$1:$X$46,2,0),IF(V$3=TotalApuestas!V8,V$5,0)))</f>
        <v>0</v>
      </c>
      <c r="W13">
        <f ca="1">IF($B13=0,0,IF(W$3=TotalApuestas!W8,W$5,0))</f>
        <v>0</v>
      </c>
      <c r="X13">
        <f ca="1">IF($B13=0,0,IF(X$3=TotalApuestas!X8,X$5,0))</f>
        <v>0</v>
      </c>
      <c r="Y13">
        <f ca="1">IF($B13=0,0,IF(AND(W$3=TotalApuestas!W8,Resultado!X$3=TotalApuestas!X8),Resultado!Y$5+VLOOKUP(Y$4&amp;"bonus",Aux!$W$1:$X$46,2,0),IF(Y$3=TotalApuestas!Y8,Y$5,0)))</f>
        <v>0</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0</v>
      </c>
      <c r="AF13">
        <f ca="1">IF($B13=0,0,IF(AF$3=TotalApuestas!AF8,AF$5,0))</f>
        <v>0</v>
      </c>
      <c r="AG13">
        <f ca="1">IF($B13=0,0,IF(AG$3=TotalApuestas!AG8,AG$5,0))</f>
        <v>0</v>
      </c>
      <c r="AH13">
        <f ca="1">IF($B13=0,0,IF(AND(AF$3=TotalApuestas!AF8,Resultado!AG$3=TotalApuestas!AG8),Resultado!AH$5+VLOOKUP(AH$4&amp;"bonus",Aux!$W$1:$X$46,2,0),IF(AH$3=TotalApuestas!AH8,AH$5,0)))</f>
        <v>0</v>
      </c>
      <c r="AI13">
        <f ca="1">IF($B13=0,0,IF(AI$3=TotalApuestas!AI8,AI$5,0))</f>
        <v>0</v>
      </c>
      <c r="AJ13">
        <f ca="1">IF($B13=0,0,IF(AJ$3=TotalApuestas!AJ8,AJ$5,0))</f>
        <v>0</v>
      </c>
      <c r="AK13">
        <f ca="1">IF($B13=0,0,IF(AND(AI$3=TotalApuestas!AI8,Resultado!AJ$3=TotalApuestas!AJ8),Resultado!AK$5+VLOOKUP(AK$4&amp;"bonus",Aux!$W$1:$X$46,2,0),IF(AK$3=TotalApuestas!AK8,AK$5,0)))</f>
        <v>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Moises</v>
      </c>
      <c r="E14">
        <f ca="1">IF($B14=0,0,IF(E$3=TotalApuestas!E9,E$5,0))</f>
        <v>0</v>
      </c>
      <c r="F14">
        <f ca="1">IF($B14=0,0,IF(F$3=TotalApuestas!F9,F$5,0))</f>
        <v>0</v>
      </c>
      <c r="G14">
        <f ca="1">IF($B14=0,0,IF(AND(E$3=TotalApuestas!E9,Resultado!F$3=TotalApuestas!F9),Resultado!G$5+VLOOKUP(G$4&amp;"bonus",Aux!$W$1:$X$46,2,0),IF(G$3=TotalApuestas!G9,G$5,0)))</f>
        <v>10</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0</v>
      </c>
      <c r="N14">
        <f ca="1">IF($B14=0,0,IF(N$3=TotalApuestas!N9,N$5,0))</f>
        <v>0</v>
      </c>
      <c r="O14">
        <f ca="1">IF($B14=0,0,IF(O$3=TotalApuestas!O9,O$5,0))</f>
        <v>0</v>
      </c>
      <c r="P14">
        <f ca="1">IF($B14=0,0,IF(AND(N$3=TotalApuestas!N9,Resultado!O$3=TotalApuestas!O9),Resultado!P$5+VLOOKUP(P$4&amp;"bonus",Aux!$W$1:$X$46,2,0),IF(P$3=TotalApuestas!P9,P$5,0)))</f>
        <v>0</v>
      </c>
      <c r="Q14">
        <f ca="1">IF($B14=0,0,IF(Q$3=TotalApuestas!Q9,Q$5,0))</f>
        <v>0</v>
      </c>
      <c r="R14">
        <f ca="1">IF($B14=0,0,IF(R$3=TotalApuestas!R9,R$5,0))</f>
        <v>0</v>
      </c>
      <c r="S14">
        <f ca="1">IF($B14=0,0,IF(AND(Q$3=TotalApuestas!Q9,Resultado!R$3=TotalApuestas!R9),Resultado!S$5+VLOOKUP(S$4&amp;"bonus",Aux!$W$1:$X$46,2,0),IF(S$3=TotalApuestas!S9,S$5,0)))</f>
        <v>0</v>
      </c>
      <c r="T14">
        <f ca="1">IF($B14=0,0,IF(T$3=TotalApuestas!T9,T$5,0))</f>
        <v>0</v>
      </c>
      <c r="U14">
        <f ca="1">IF($B14=0,0,IF(U$3=TotalApuestas!U9,U$5,0))</f>
        <v>0</v>
      </c>
      <c r="V14">
        <f ca="1">IF($B14=0,0,IF(AND(T$3=TotalApuestas!T9,Resultado!U$3=TotalApuestas!U9),Resultado!V$5+VLOOKUP(V$4&amp;"bonus",Aux!$W$1:$X$46,2,0),IF(V$3=TotalApuestas!V9,V$5,0)))</f>
        <v>0</v>
      </c>
      <c r="W14">
        <f ca="1">IF($B14=0,0,IF(W$3=TotalApuestas!W9,W$5,0))</f>
        <v>0</v>
      </c>
      <c r="X14">
        <f ca="1">IF($B14=0,0,IF(X$3=TotalApuestas!X9,X$5,0))</f>
        <v>0</v>
      </c>
      <c r="Y14">
        <f ca="1">IF($B14=0,0,IF(AND(W$3=TotalApuestas!W9,Resultado!X$3=TotalApuestas!X9),Resultado!Y$5+VLOOKUP(Y$4&amp;"bonus",Aux!$W$1:$X$46,2,0),IF(Y$3=TotalApuestas!Y9,Y$5,0)))</f>
        <v>0</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0</v>
      </c>
      <c r="AF14">
        <f ca="1">IF($B14=0,0,IF(AF$3=TotalApuestas!AF9,AF$5,0))</f>
        <v>0</v>
      </c>
      <c r="AG14">
        <f ca="1">IF($B14=0,0,IF(AG$3=TotalApuestas!AG9,AG$5,0))</f>
        <v>0</v>
      </c>
      <c r="AH14">
        <f ca="1">IF($B14=0,0,IF(AND(AF$3=TotalApuestas!AF9,Resultado!AG$3=TotalApuestas!AG9),Resultado!AH$5+VLOOKUP(AH$4&amp;"bonus",Aux!$W$1:$X$46,2,0),IF(AH$3=TotalApuestas!AH9,AH$5,0)))</f>
        <v>0</v>
      </c>
      <c r="AI14">
        <f ca="1">IF($B14=0,0,IF(AI$3=TotalApuestas!AI9,AI$5,0))</f>
        <v>0</v>
      </c>
      <c r="AJ14">
        <f ca="1">IF($B14=0,0,IF(AJ$3=TotalApuestas!AJ9,AJ$5,0))</f>
        <v>0</v>
      </c>
      <c r="AK14">
        <f ca="1">IF($B14=0,0,IF(AND(AI$3=TotalApuestas!AI9,Resultado!AJ$3=TotalApuestas!AJ9),Resultado!AK$5+VLOOKUP(AK$4&amp;"bonus",Aux!$W$1:$X$46,2,0),IF(AK$3=TotalApuestas!AK9,AK$5,0)))</f>
        <v>0</v>
      </c>
      <c r="AL14">
        <f ca="1">IF($B14=0,0,IF(AL$3=TotalApuestas!AL9,AL$5,0))</f>
        <v>0</v>
      </c>
      <c r="AM14">
        <f ca="1">IF($B14=0,0,IF(AM$3=TotalApuestas!AM9,AM$5,0))</f>
        <v>0</v>
      </c>
      <c r="AN14">
        <f ca="1">IF($B14=0,0,IF(AND(AL$3=TotalApuestas!AL9,Resultado!AM$3=TotalApuestas!AM9),Resultado!AN$5+VLOOKUP(AN$4&amp;"bonus",Aux!$W$1:$X$46,2,0),IF(AN$3=TotalApuestas!AN9,AN$5,0)))</f>
        <v>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t="str">
        <f ca="1">+Resultado!H3</f>
        <v/>
      </c>
      <c r="I1" s="84" t="str">
        <f ca="1">+Resultado!I3</f>
        <v/>
      </c>
      <c r="J1" s="84" t="str">
        <f ca="1">+Resultado!J3</f>
        <v/>
      </c>
      <c r="K1" s="84" t="str">
        <f ca="1">+Resultado!K3</f>
        <v/>
      </c>
      <c r="L1" s="84" t="str">
        <f ca="1">+Resultado!L3</f>
        <v/>
      </c>
      <c r="M1" s="84" t="str">
        <f ca="1">+Resultado!M3</f>
        <v/>
      </c>
      <c r="N1" s="84" t="str">
        <f ca="1">+Resultado!N3</f>
        <v/>
      </c>
      <c r="O1" s="84" t="str">
        <f ca="1">+Resultado!O3</f>
        <v/>
      </c>
      <c r="P1" s="84" t="str">
        <f ca="1">+Resultado!P3</f>
        <v/>
      </c>
      <c r="Q1" s="84" t="str">
        <f ca="1">+Resultado!Q3</f>
        <v/>
      </c>
      <c r="R1" s="84" t="str">
        <f ca="1">+Resultado!R3</f>
        <v/>
      </c>
      <c r="S1" s="84" t="str">
        <f ca="1">+Resultado!S3</f>
        <v/>
      </c>
      <c r="T1" s="84" t="str">
        <f ca="1">+Resultado!T3</f>
        <v/>
      </c>
      <c r="U1" s="84" t="str">
        <f ca="1">+Resultado!U3</f>
        <v/>
      </c>
      <c r="V1" s="84" t="str">
        <f ca="1">+Resultado!V3</f>
        <v/>
      </c>
      <c r="W1" s="84" t="str">
        <f ca="1">+Resultado!W3</f>
        <v/>
      </c>
      <c r="X1" s="84" t="str">
        <f ca="1">+Resultado!X3</f>
        <v/>
      </c>
      <c r="Y1" s="84" t="str">
        <f ca="1">+Resultado!Y3</f>
        <v/>
      </c>
      <c r="Z1" s="84" t="str">
        <f ca="1">+Resultado!Z3</f>
        <v/>
      </c>
      <c r="AA1" s="84" t="str">
        <f ca="1">+Resultado!AA3</f>
        <v/>
      </c>
      <c r="AB1" s="84" t="str">
        <f ca="1">+Resultado!AB3</f>
        <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2024-06-21T07:06:19Z</dcterms:modified>
</cp:coreProperties>
</file>